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zuzana.noskovicova\NZ_PC\14_VEREJNÉ OBSTARÁVANIE\2022_VEREJNÉ OBSTARÁVANIA\18_06_04_2022_DNS_Martinský_ Malý chodník, dokončenie urnových schránok\projektová dokumentácia do VO\"/>
    </mc:Choice>
  </mc:AlternateContent>
  <xr:revisionPtr revIDLastSave="0" documentId="13_ncr:1_{3F52BE65-834F-4DAB-A103-56E3B91E29BE}" xr6:coauthVersionLast="47" xr6:coauthVersionMax="47" xr10:uidLastSave="{00000000-0000-0000-0000-000000000000}"/>
  <bookViews>
    <workbookView xWindow="-120" yWindow="-120" windowWidth="29040" windowHeight="15060" activeTab="1" xr2:uid="{00000000-000D-0000-FFFF-FFFF00000000}"/>
  </bookViews>
  <sheets>
    <sheet name="Rekapitulácia stavby" sheetId="1" r:id="rId1"/>
    <sheet name="1 - SEKTOR - XXII  nové u..." sheetId="2" r:id="rId2"/>
  </sheets>
  <definedNames>
    <definedName name="_xlnm.Print_Titles" localSheetId="1">'1 - SEKTOR - XXII  nové u...'!$121:$121</definedName>
    <definedName name="_xlnm.Print_Titles" localSheetId="0">'Rekapitulácia stavby'!$85:$85</definedName>
    <definedName name="_xlnm.Print_Area" localSheetId="1">'1 - SEKTOR - XXII  nové u...'!$C$4:$Q$70,'1 - SEKTOR - XXII  nové u...'!$C$76:$Q$104,'1 - SEKTOR - XXII  nové u...'!$C$110:$Q$266</definedName>
    <definedName name="_xlnm.Print_Area" localSheetId="0">'Rekapitulácia stavby'!$C$4:$AP$70,'Rekapitulácia stavby'!$C$76:$AP$93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Y89" i="1" l="1"/>
  <c r="AX89" i="1"/>
  <c r="BI265" i="2"/>
  <c r="BH265" i="2"/>
  <c r="BG265" i="2"/>
  <c r="BE265" i="2"/>
  <c r="AA265" i="2"/>
  <c r="Y265" i="2"/>
  <c r="W265" i="2"/>
  <c r="BK265" i="2"/>
  <c r="N265" i="2"/>
  <c r="BF265" i="2" s="1"/>
  <c r="BI263" i="2"/>
  <c r="BH263" i="2"/>
  <c r="BG263" i="2"/>
  <c r="BE263" i="2"/>
  <c r="AA263" i="2"/>
  <c r="Y263" i="2"/>
  <c r="W263" i="2"/>
  <c r="BK263" i="2"/>
  <c r="N263" i="2"/>
  <c r="BF263" i="2"/>
  <c r="BI261" i="2"/>
  <c r="BH261" i="2"/>
  <c r="BG261" i="2"/>
  <c r="BE261" i="2"/>
  <c r="AA261" i="2"/>
  <c r="Y261" i="2"/>
  <c r="W261" i="2"/>
  <c r="BK261" i="2"/>
  <c r="N261" i="2"/>
  <c r="BF261" i="2" s="1"/>
  <c r="BI259" i="2"/>
  <c r="BH259" i="2"/>
  <c r="BG259" i="2"/>
  <c r="BE259" i="2"/>
  <c r="AA259" i="2"/>
  <c r="Y259" i="2"/>
  <c r="W259" i="2"/>
  <c r="BK259" i="2"/>
  <c r="N259" i="2"/>
  <c r="BF259" i="2"/>
  <c r="BI257" i="2"/>
  <c r="BH257" i="2"/>
  <c r="BG257" i="2"/>
  <c r="BE257" i="2"/>
  <c r="AA257" i="2"/>
  <c r="Y257" i="2"/>
  <c r="W257" i="2"/>
  <c r="BK257" i="2"/>
  <c r="N257" i="2"/>
  <c r="BF257" i="2" s="1"/>
  <c r="BI255" i="2"/>
  <c r="BH255" i="2"/>
  <c r="BG255" i="2"/>
  <c r="BE255" i="2"/>
  <c r="AA255" i="2"/>
  <c r="Y255" i="2"/>
  <c r="W255" i="2"/>
  <c r="BK255" i="2"/>
  <c r="BK252" i="2" s="1"/>
  <c r="N252" i="2" s="1"/>
  <c r="N100" i="2" s="1"/>
  <c r="N255" i="2"/>
  <c r="BF255" i="2"/>
  <c r="BI253" i="2"/>
  <c r="BH253" i="2"/>
  <c r="BG253" i="2"/>
  <c r="BE253" i="2"/>
  <c r="AA253" i="2"/>
  <c r="Y253" i="2"/>
  <c r="Y252" i="2"/>
  <c r="W253" i="2"/>
  <c r="BK253" i="2"/>
  <c r="N253" i="2"/>
  <c r="BF253" i="2" s="1"/>
  <c r="BI251" i="2"/>
  <c r="BH251" i="2"/>
  <c r="BG251" i="2"/>
  <c r="BE251" i="2"/>
  <c r="AA251" i="2"/>
  <c r="Y251" i="2"/>
  <c r="W251" i="2"/>
  <c r="W245" i="2" s="1"/>
  <c r="BK251" i="2"/>
  <c r="N251" i="2"/>
  <c r="BF251" i="2" s="1"/>
  <c r="BI250" i="2"/>
  <c r="BH250" i="2"/>
  <c r="BG250" i="2"/>
  <c r="BE250" i="2"/>
  <c r="AA250" i="2"/>
  <c r="Y250" i="2"/>
  <c r="W250" i="2"/>
  <c r="BK250" i="2"/>
  <c r="N250" i="2"/>
  <c r="BF250" i="2" s="1"/>
  <c r="BI246" i="2"/>
  <c r="BH246" i="2"/>
  <c r="BG246" i="2"/>
  <c r="BE246" i="2"/>
  <c r="AA246" i="2"/>
  <c r="Y246" i="2"/>
  <c r="W246" i="2"/>
  <c r="BK246" i="2"/>
  <c r="BK245" i="2" s="1"/>
  <c r="N246" i="2"/>
  <c r="BF246" i="2"/>
  <c r="BI243" i="2"/>
  <c r="BH243" i="2"/>
  <c r="BG243" i="2"/>
  <c r="BE243" i="2"/>
  <c r="AA243" i="2"/>
  <c r="AA242" i="2"/>
  <c r="Y243" i="2"/>
  <c r="Y242" i="2" s="1"/>
  <c r="W243" i="2"/>
  <c r="W242" i="2" s="1"/>
  <c r="BK243" i="2"/>
  <c r="BK242" i="2" s="1"/>
  <c r="N242" i="2" s="1"/>
  <c r="N97" i="2" s="1"/>
  <c r="N243" i="2"/>
  <c r="BF243" i="2" s="1"/>
  <c r="BI240" i="2"/>
  <c r="BH240" i="2"/>
  <c r="BG240" i="2"/>
  <c r="BE240" i="2"/>
  <c r="AA240" i="2"/>
  <c r="Y240" i="2"/>
  <c r="W240" i="2"/>
  <c r="BK240" i="2"/>
  <c r="N240" i="2"/>
  <c r="BF240" i="2"/>
  <c r="BI236" i="2"/>
  <c r="BH236" i="2"/>
  <c r="BG236" i="2"/>
  <c r="BE236" i="2"/>
  <c r="AA236" i="2"/>
  <c r="Y236" i="2"/>
  <c r="W236" i="2"/>
  <c r="BK236" i="2"/>
  <c r="N236" i="2"/>
  <c r="BF236" i="2" s="1"/>
  <c r="BI235" i="2"/>
  <c r="BH235" i="2"/>
  <c r="BG235" i="2"/>
  <c r="BE235" i="2"/>
  <c r="AA235" i="2"/>
  <c r="Y235" i="2"/>
  <c r="W235" i="2"/>
  <c r="BK235" i="2"/>
  <c r="N235" i="2"/>
  <c r="BF235" i="2" s="1"/>
  <c r="BI234" i="2"/>
  <c r="BH234" i="2"/>
  <c r="BG234" i="2"/>
  <c r="BE234" i="2"/>
  <c r="AA234" i="2"/>
  <c r="Y234" i="2"/>
  <c r="W234" i="2"/>
  <c r="BK234" i="2"/>
  <c r="N234" i="2"/>
  <c r="BF234" i="2" s="1"/>
  <c r="BI233" i="2"/>
  <c r="BH233" i="2"/>
  <c r="BG233" i="2"/>
  <c r="BE233" i="2"/>
  <c r="AA233" i="2"/>
  <c r="Y233" i="2"/>
  <c r="W233" i="2"/>
  <c r="BK233" i="2"/>
  <c r="N233" i="2"/>
  <c r="BF233" i="2"/>
  <c r="BI231" i="2"/>
  <c r="BH231" i="2"/>
  <c r="BG231" i="2"/>
  <c r="BE231" i="2"/>
  <c r="AA231" i="2"/>
  <c r="Y231" i="2"/>
  <c r="W231" i="2"/>
  <c r="BK231" i="2"/>
  <c r="N231" i="2"/>
  <c r="BF231" i="2" s="1"/>
  <c r="BI229" i="2"/>
  <c r="BH229" i="2"/>
  <c r="BG229" i="2"/>
  <c r="BE229" i="2"/>
  <c r="AA229" i="2"/>
  <c r="Y229" i="2"/>
  <c r="W229" i="2"/>
  <c r="BK229" i="2"/>
  <c r="N229" i="2"/>
  <c r="BF229" i="2"/>
  <c r="BI228" i="2"/>
  <c r="BH228" i="2"/>
  <c r="BG228" i="2"/>
  <c r="BE228" i="2"/>
  <c r="AA228" i="2"/>
  <c r="Y228" i="2"/>
  <c r="W228" i="2"/>
  <c r="BK228" i="2"/>
  <c r="N228" i="2"/>
  <c r="BF228" i="2" s="1"/>
  <c r="BI226" i="2"/>
  <c r="BH226" i="2"/>
  <c r="BG226" i="2"/>
  <c r="BE226" i="2"/>
  <c r="AA226" i="2"/>
  <c r="Y226" i="2"/>
  <c r="W226" i="2"/>
  <c r="BK226" i="2"/>
  <c r="N226" i="2"/>
  <c r="BF226" i="2" s="1"/>
  <c r="BI225" i="2"/>
  <c r="BH225" i="2"/>
  <c r="BG225" i="2"/>
  <c r="BE225" i="2"/>
  <c r="AA225" i="2"/>
  <c r="Y225" i="2"/>
  <c r="W225" i="2"/>
  <c r="BK225" i="2"/>
  <c r="N225" i="2"/>
  <c r="BF225" i="2"/>
  <c r="BI221" i="2"/>
  <c r="BH221" i="2"/>
  <c r="BG221" i="2"/>
  <c r="BE221" i="2"/>
  <c r="AA221" i="2"/>
  <c r="AA220" i="2" s="1"/>
  <c r="Y221" i="2"/>
  <c r="W221" i="2"/>
  <c r="W220" i="2" s="1"/>
  <c r="BK221" i="2"/>
  <c r="N221" i="2"/>
  <c r="BF221" i="2" s="1"/>
  <c r="BI219" i="2"/>
  <c r="BH219" i="2"/>
  <c r="BG219" i="2"/>
  <c r="BE219" i="2"/>
  <c r="AA219" i="2"/>
  <c r="Y219" i="2"/>
  <c r="W219" i="2"/>
  <c r="BK219" i="2"/>
  <c r="N219" i="2"/>
  <c r="BF219" i="2"/>
  <c r="BI217" i="2"/>
  <c r="BH217" i="2"/>
  <c r="BG217" i="2"/>
  <c r="BE217" i="2"/>
  <c r="AA217" i="2"/>
  <c r="Y217" i="2"/>
  <c r="W217" i="2"/>
  <c r="BK217" i="2"/>
  <c r="N217" i="2"/>
  <c r="BF217" i="2" s="1"/>
  <c r="BI215" i="2"/>
  <c r="BH215" i="2"/>
  <c r="BG215" i="2"/>
  <c r="BE215" i="2"/>
  <c r="AA215" i="2"/>
  <c r="Y215" i="2"/>
  <c r="W215" i="2"/>
  <c r="W212" i="2" s="1"/>
  <c r="BK215" i="2"/>
  <c r="BK212" i="2" s="1"/>
  <c r="N212" i="2" s="1"/>
  <c r="N95" i="2" s="1"/>
  <c r="N215" i="2"/>
  <c r="BF215" i="2" s="1"/>
  <c r="BI213" i="2"/>
  <c r="BH213" i="2"/>
  <c r="BG213" i="2"/>
  <c r="BE213" i="2"/>
  <c r="AA213" i="2"/>
  <c r="AA212" i="2" s="1"/>
  <c r="Y213" i="2"/>
  <c r="Y212" i="2"/>
  <c r="W213" i="2"/>
  <c r="BK213" i="2"/>
  <c r="N213" i="2"/>
  <c r="BF213" i="2" s="1"/>
  <c r="BI210" i="2"/>
  <c r="BH210" i="2"/>
  <c r="BG210" i="2"/>
  <c r="BE210" i="2"/>
  <c r="AA210" i="2"/>
  <c r="Y210" i="2"/>
  <c r="W210" i="2"/>
  <c r="BK210" i="2"/>
  <c r="N210" i="2"/>
  <c r="BF210" i="2" s="1"/>
  <c r="BI208" i="2"/>
  <c r="BH208" i="2"/>
  <c r="BG208" i="2"/>
  <c r="BE208" i="2"/>
  <c r="AA208" i="2"/>
  <c r="Y208" i="2"/>
  <c r="W208" i="2"/>
  <c r="BK208" i="2"/>
  <c r="N208" i="2"/>
  <c r="BF208" i="2" s="1"/>
  <c r="BI206" i="2"/>
  <c r="BH206" i="2"/>
  <c r="BG206" i="2"/>
  <c r="BE206" i="2"/>
  <c r="AA206" i="2"/>
  <c r="Y206" i="2"/>
  <c r="W206" i="2"/>
  <c r="BK206" i="2"/>
  <c r="N206" i="2"/>
  <c r="BF206" i="2"/>
  <c r="BI204" i="2"/>
  <c r="BH204" i="2"/>
  <c r="BG204" i="2"/>
  <c r="BE204" i="2"/>
  <c r="AA204" i="2"/>
  <c r="Y204" i="2"/>
  <c r="W204" i="2"/>
  <c r="BK204" i="2"/>
  <c r="N204" i="2"/>
  <c r="BF204" i="2" s="1"/>
  <c r="BI202" i="2"/>
  <c r="BH202" i="2"/>
  <c r="BG202" i="2"/>
  <c r="BE202" i="2"/>
  <c r="AA202" i="2"/>
  <c r="Y202" i="2"/>
  <c r="W202" i="2"/>
  <c r="BK202" i="2"/>
  <c r="N202" i="2"/>
  <c r="BF202" i="2" s="1"/>
  <c r="BI200" i="2"/>
  <c r="BH200" i="2"/>
  <c r="BG200" i="2"/>
  <c r="BE200" i="2"/>
  <c r="AA200" i="2"/>
  <c r="AA199" i="2"/>
  <c r="Y200" i="2"/>
  <c r="W200" i="2"/>
  <c r="W199" i="2"/>
  <c r="BK200" i="2"/>
  <c r="N200" i="2"/>
  <c r="BF200" i="2" s="1"/>
  <c r="BI198" i="2"/>
  <c r="BH198" i="2"/>
  <c r="BG198" i="2"/>
  <c r="BE198" i="2"/>
  <c r="AA198" i="2"/>
  <c r="Y198" i="2"/>
  <c r="Y195" i="2" s="1"/>
  <c r="W198" i="2"/>
  <c r="BK198" i="2"/>
  <c r="N198" i="2"/>
  <c r="BF198" i="2"/>
  <c r="BI196" i="2"/>
  <c r="BH196" i="2"/>
  <c r="BG196" i="2"/>
  <c r="BE196" i="2"/>
  <c r="AA196" i="2"/>
  <c r="AA195" i="2" s="1"/>
  <c r="Y196" i="2"/>
  <c r="W196" i="2"/>
  <c r="W195" i="2" s="1"/>
  <c r="BK196" i="2"/>
  <c r="BK195" i="2" s="1"/>
  <c r="N195" i="2" s="1"/>
  <c r="N93" i="2" s="1"/>
  <c r="N196" i="2"/>
  <c r="BF196" i="2" s="1"/>
  <c r="BI193" i="2"/>
  <c r="BH193" i="2"/>
  <c r="BG193" i="2"/>
  <c r="BE193" i="2"/>
  <c r="AA193" i="2"/>
  <c r="Y193" i="2"/>
  <c r="W193" i="2"/>
  <c r="BK193" i="2"/>
  <c r="N193" i="2"/>
  <c r="BF193" i="2" s="1"/>
  <c r="BI192" i="2"/>
  <c r="BH192" i="2"/>
  <c r="BG192" i="2"/>
  <c r="BE192" i="2"/>
  <c r="AA192" i="2"/>
  <c r="Y192" i="2"/>
  <c r="W192" i="2"/>
  <c r="BK192" i="2"/>
  <c r="N192" i="2"/>
  <c r="BF192" i="2" s="1"/>
  <c r="BI188" i="2"/>
  <c r="BH188" i="2"/>
  <c r="BG188" i="2"/>
  <c r="BE188" i="2"/>
  <c r="AA188" i="2"/>
  <c r="Y188" i="2"/>
  <c r="W188" i="2"/>
  <c r="BK188" i="2"/>
  <c r="N188" i="2"/>
  <c r="BF188" i="2" s="1"/>
  <c r="BI183" i="2"/>
  <c r="BH183" i="2"/>
  <c r="BG183" i="2"/>
  <c r="BE183" i="2"/>
  <c r="AA183" i="2"/>
  <c r="Y183" i="2"/>
  <c r="W183" i="2"/>
  <c r="BK183" i="2"/>
  <c r="N183" i="2"/>
  <c r="BF183" i="2" s="1"/>
  <c r="BI181" i="2"/>
  <c r="BH181" i="2"/>
  <c r="BG181" i="2"/>
  <c r="BE181" i="2"/>
  <c r="AA181" i="2"/>
  <c r="Y181" i="2"/>
  <c r="W181" i="2"/>
  <c r="BK181" i="2"/>
  <c r="N181" i="2"/>
  <c r="BF181" i="2" s="1"/>
  <c r="BI179" i="2"/>
  <c r="BH179" i="2"/>
  <c r="BG179" i="2"/>
  <c r="BE179" i="2"/>
  <c r="AA179" i="2"/>
  <c r="Y179" i="2"/>
  <c r="W179" i="2"/>
  <c r="BK179" i="2"/>
  <c r="N179" i="2"/>
  <c r="BF179" i="2"/>
  <c r="BI177" i="2"/>
  <c r="BH177" i="2"/>
  <c r="BG177" i="2"/>
  <c r="BE177" i="2"/>
  <c r="AA177" i="2"/>
  <c r="Y177" i="2"/>
  <c r="W177" i="2"/>
  <c r="BK177" i="2"/>
  <c r="N177" i="2"/>
  <c r="BF177" i="2" s="1"/>
  <c r="BI175" i="2"/>
  <c r="BH175" i="2"/>
  <c r="BG175" i="2"/>
  <c r="BE175" i="2"/>
  <c r="AA175" i="2"/>
  <c r="Y175" i="2"/>
  <c r="Y170" i="2" s="1"/>
  <c r="W175" i="2"/>
  <c r="BK175" i="2"/>
  <c r="N175" i="2"/>
  <c r="BF175" i="2" s="1"/>
  <c r="BI173" i="2"/>
  <c r="BH173" i="2"/>
  <c r="BG173" i="2"/>
  <c r="BE173" i="2"/>
  <c r="AA173" i="2"/>
  <c r="Y173" i="2"/>
  <c r="W173" i="2"/>
  <c r="W170" i="2" s="1"/>
  <c r="BK173" i="2"/>
  <c r="N173" i="2"/>
  <c r="BF173" i="2"/>
  <c r="BI171" i="2"/>
  <c r="BH171" i="2"/>
  <c r="BG171" i="2"/>
  <c r="BE171" i="2"/>
  <c r="AA171" i="2"/>
  <c r="AA170" i="2" s="1"/>
  <c r="Y171" i="2"/>
  <c r="W171" i="2"/>
  <c r="BK171" i="2"/>
  <c r="N171" i="2"/>
  <c r="BF171" i="2" s="1"/>
  <c r="BI168" i="2"/>
  <c r="BH168" i="2"/>
  <c r="BG168" i="2"/>
  <c r="BE168" i="2"/>
  <c r="AA168" i="2"/>
  <c r="Y168" i="2"/>
  <c r="W168" i="2"/>
  <c r="BK168" i="2"/>
  <c r="N168" i="2"/>
  <c r="BF168" i="2" s="1"/>
  <c r="BI166" i="2"/>
  <c r="BH166" i="2"/>
  <c r="BG166" i="2"/>
  <c r="BE166" i="2"/>
  <c r="AA166" i="2"/>
  <c r="Y166" i="2"/>
  <c r="W166" i="2"/>
  <c r="BK166" i="2"/>
  <c r="N166" i="2"/>
  <c r="BF166" i="2" s="1"/>
  <c r="BI164" i="2"/>
  <c r="BH164" i="2"/>
  <c r="BG164" i="2"/>
  <c r="BE164" i="2"/>
  <c r="AA164" i="2"/>
  <c r="Y164" i="2"/>
  <c r="W164" i="2"/>
  <c r="BK164" i="2"/>
  <c r="N164" i="2"/>
  <c r="BF164" i="2"/>
  <c r="BI161" i="2"/>
  <c r="BH161" i="2"/>
  <c r="BG161" i="2"/>
  <c r="BE161" i="2"/>
  <c r="AA161" i="2"/>
  <c r="Y161" i="2"/>
  <c r="W161" i="2"/>
  <c r="BK161" i="2"/>
  <c r="N161" i="2"/>
  <c r="BF161" i="2" s="1"/>
  <c r="BI158" i="2"/>
  <c r="BH158" i="2"/>
  <c r="BG158" i="2"/>
  <c r="BE158" i="2"/>
  <c r="AA158" i="2"/>
  <c r="Y158" i="2"/>
  <c r="W158" i="2"/>
  <c r="BK158" i="2"/>
  <c r="N158" i="2"/>
  <c r="BF158" i="2" s="1"/>
  <c r="BI157" i="2"/>
  <c r="BH157" i="2"/>
  <c r="BG157" i="2"/>
  <c r="BE157" i="2"/>
  <c r="AA157" i="2"/>
  <c r="Y157" i="2"/>
  <c r="W157" i="2"/>
  <c r="BK157" i="2"/>
  <c r="N157" i="2"/>
  <c r="BF157" i="2" s="1"/>
  <c r="BI146" i="2"/>
  <c r="BH146" i="2"/>
  <c r="BG146" i="2"/>
  <c r="BE146" i="2"/>
  <c r="AA146" i="2"/>
  <c r="Y146" i="2"/>
  <c r="W146" i="2"/>
  <c r="BK146" i="2"/>
  <c r="N146" i="2"/>
  <c r="BF146" i="2"/>
  <c r="BI145" i="2"/>
  <c r="BH145" i="2"/>
  <c r="BG145" i="2"/>
  <c r="BE145" i="2"/>
  <c r="AA145" i="2"/>
  <c r="Y145" i="2"/>
  <c r="W145" i="2"/>
  <c r="BK145" i="2"/>
  <c r="N145" i="2"/>
  <c r="BF145" i="2" s="1"/>
  <c r="BI139" i="2"/>
  <c r="BH139" i="2"/>
  <c r="BG139" i="2"/>
  <c r="BE139" i="2"/>
  <c r="AA139" i="2"/>
  <c r="Y139" i="2"/>
  <c r="W139" i="2"/>
  <c r="BK139" i="2"/>
  <c r="N139" i="2"/>
  <c r="BF139" i="2" s="1"/>
  <c r="BI138" i="2"/>
  <c r="BH138" i="2"/>
  <c r="BG138" i="2"/>
  <c r="BE138" i="2"/>
  <c r="AA138" i="2"/>
  <c r="Y138" i="2"/>
  <c r="W138" i="2"/>
  <c r="BK138" i="2"/>
  <c r="N138" i="2"/>
  <c r="BF138" i="2" s="1"/>
  <c r="BI133" i="2"/>
  <c r="BH133" i="2"/>
  <c r="BG133" i="2"/>
  <c r="BE133" i="2"/>
  <c r="AA133" i="2"/>
  <c r="Y133" i="2"/>
  <c r="W133" i="2"/>
  <c r="BK133" i="2"/>
  <c r="N133" i="2"/>
  <c r="BF133" i="2" s="1"/>
  <c r="BI131" i="2"/>
  <c r="BH131" i="2"/>
  <c r="BG131" i="2"/>
  <c r="BE131" i="2"/>
  <c r="AA131" i="2"/>
  <c r="Y131" i="2"/>
  <c r="W131" i="2"/>
  <c r="BK131" i="2"/>
  <c r="N131" i="2"/>
  <c r="BF131" i="2" s="1"/>
  <c r="BI129" i="2"/>
  <c r="BH129" i="2"/>
  <c r="BG129" i="2"/>
  <c r="BE129" i="2"/>
  <c r="AA129" i="2"/>
  <c r="Y129" i="2"/>
  <c r="W129" i="2"/>
  <c r="BK129" i="2"/>
  <c r="N129" i="2"/>
  <c r="BF129" i="2" s="1"/>
  <c r="BI127" i="2"/>
  <c r="BH127" i="2"/>
  <c r="BG127" i="2"/>
  <c r="BE127" i="2"/>
  <c r="AA127" i="2"/>
  <c r="Y127" i="2"/>
  <c r="Y124" i="2" s="1"/>
  <c r="W127" i="2"/>
  <c r="BK127" i="2"/>
  <c r="N127" i="2"/>
  <c r="BF127" i="2" s="1"/>
  <c r="BI125" i="2"/>
  <c r="BH125" i="2"/>
  <c r="BG125" i="2"/>
  <c r="BE125" i="2"/>
  <c r="AA125" i="2"/>
  <c r="AA124" i="2" s="1"/>
  <c r="AA123" i="2" s="1"/>
  <c r="Y125" i="2"/>
  <c r="W125" i="2"/>
  <c r="W124" i="2" s="1"/>
  <c r="W123" i="2" s="1"/>
  <c r="BK125" i="2"/>
  <c r="N125" i="2"/>
  <c r="BF125" i="2" s="1"/>
  <c r="M118" i="2"/>
  <c r="F118" i="2"/>
  <c r="F116" i="2"/>
  <c r="F114" i="2"/>
  <c r="M29" i="2"/>
  <c r="AS89" i="1" s="1"/>
  <c r="AS88" i="1" s="1"/>
  <c r="AS87" i="1" s="1"/>
  <c r="M84" i="2"/>
  <c r="F84" i="2"/>
  <c r="F82" i="2"/>
  <c r="F80" i="2"/>
  <c r="O16" i="2"/>
  <c r="E16" i="2"/>
  <c r="F119" i="2" s="1"/>
  <c r="O15" i="2"/>
  <c r="M116" i="2"/>
  <c r="F6" i="2"/>
  <c r="F78" i="2" s="1"/>
  <c r="F112" i="2"/>
  <c r="AK27" i="1"/>
  <c r="L83" i="1"/>
  <c r="AM82" i="1"/>
  <c r="L82" i="1"/>
  <c r="L80" i="1"/>
  <c r="L78" i="1"/>
  <c r="BK199" i="2" l="1"/>
  <c r="N199" i="2" s="1"/>
  <c r="N94" i="2" s="1"/>
  <c r="H36" i="2"/>
  <c r="BC89" i="1" s="1"/>
  <c r="BC88" i="1" s="1"/>
  <c r="AY88" i="1" s="1"/>
  <c r="H37" i="2"/>
  <c r="BD89" i="1" s="1"/>
  <c r="BD88" i="1" s="1"/>
  <c r="BD87" i="1" s="1"/>
  <c r="W35" i="1" s="1"/>
  <c r="H35" i="2"/>
  <c r="BB89" i="1" s="1"/>
  <c r="BB88" i="1" s="1"/>
  <c r="BB87" i="1" s="1"/>
  <c r="BK170" i="2"/>
  <c r="N170" i="2" s="1"/>
  <c r="N92" i="2" s="1"/>
  <c r="Y199" i="2"/>
  <c r="Y123" i="2" s="1"/>
  <c r="Y122" i="2" s="1"/>
  <c r="AA252" i="2"/>
  <c r="H33" i="2"/>
  <c r="AZ89" i="1" s="1"/>
  <c r="AZ88" i="1" s="1"/>
  <c r="AZ87" i="1" s="1"/>
  <c r="Y245" i="2"/>
  <c r="Y244" i="2" s="1"/>
  <c r="BK124" i="2"/>
  <c r="N124" i="2" s="1"/>
  <c r="N91" i="2" s="1"/>
  <c r="AA245" i="2"/>
  <c r="W252" i="2"/>
  <c r="W244" i="2" s="1"/>
  <c r="W122" i="2" s="1"/>
  <c r="AU89" i="1" s="1"/>
  <c r="AU88" i="1" s="1"/>
  <c r="AU87" i="1" s="1"/>
  <c r="BK220" i="2"/>
  <c r="N220" i="2" s="1"/>
  <c r="N96" i="2" s="1"/>
  <c r="Y220" i="2"/>
  <c r="N245" i="2"/>
  <c r="N99" i="2" s="1"/>
  <c r="BK244" i="2"/>
  <c r="N244" i="2" s="1"/>
  <c r="N98" i="2" s="1"/>
  <c r="AA244" i="2"/>
  <c r="AA122" i="2" s="1"/>
  <c r="M34" i="2"/>
  <c r="AW89" i="1" s="1"/>
  <c r="H34" i="2"/>
  <c r="BA89" i="1" s="1"/>
  <c r="BA88" i="1" s="1"/>
  <c r="M82" i="2"/>
  <c r="F85" i="2"/>
  <c r="M33" i="2"/>
  <c r="AV89" i="1" s="1"/>
  <c r="BC87" i="1" l="1"/>
  <c r="AY87" i="1" s="1"/>
  <c r="AX88" i="1"/>
  <c r="AT89" i="1"/>
  <c r="AV88" i="1"/>
  <c r="BK123" i="2"/>
  <c r="BK122" i="2" s="1"/>
  <c r="N122" i="2" s="1"/>
  <c r="N89" i="2" s="1"/>
  <c r="AX87" i="1"/>
  <c r="W33" i="1"/>
  <c r="N123" i="2"/>
  <c r="N90" i="2" s="1"/>
  <c r="W31" i="1"/>
  <c r="AV87" i="1"/>
  <c r="AW88" i="1"/>
  <c r="AT88" i="1" s="1"/>
  <c r="BA87" i="1"/>
  <c r="W34" i="1" l="1"/>
  <c r="AK31" i="1"/>
  <c r="W32" i="1"/>
  <c r="AW87" i="1"/>
  <c r="AK32" i="1" s="1"/>
  <c r="L104" i="2"/>
  <c r="M28" i="2"/>
  <c r="M31" i="2" s="1"/>
  <c r="AG89" i="1" l="1"/>
  <c r="L39" i="2"/>
  <c r="AT87" i="1"/>
  <c r="AG88" i="1" l="1"/>
  <c r="AN89" i="1"/>
  <c r="AG87" i="1" l="1"/>
  <c r="AN88" i="1"/>
  <c r="AK26" i="1" l="1"/>
  <c r="AK29" i="1" s="1"/>
  <c r="AK37" i="1" s="1"/>
  <c r="AG93" i="1"/>
  <c r="AN87" i="1"/>
  <c r="AN93" i="1" s="1"/>
</calcChain>
</file>

<file path=xl/sharedStrings.xml><?xml version="1.0" encoding="utf-8"?>
<sst xmlns="http://schemas.openxmlformats.org/spreadsheetml/2006/main" count="1764" uniqueCount="425">
  <si>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</si>
  <si>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</si>
  <si>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</si>
  <si>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</si>
  <si>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</si>
  <si>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</si>
  <si>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</si>
  <si>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</si>
  <si>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</si>
  <si>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</si>
  <si>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</si>
  <si>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</si>
  <si>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</si>
  <si>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Stavba:</t>
  </si>
  <si>
    <t>Martinský cintorín</t>
  </si>
  <si>
    <t>JKSO:</t>
  </si>
  <si>
    <t>KS:</t>
  </si>
  <si>
    <t>Miesto:</t>
  </si>
  <si>
    <t>Martinský cintorín, Bratislava</t>
  </si>
  <si>
    <t>Dátum:</t>
  </si>
  <si>
    <t>Objednávateľ:</t>
  </si>
  <si>
    <t>IČO:</t>
  </si>
  <si>
    <t>Marianum-pohrebnícstvo mesta Bratislavy</t>
  </si>
  <si>
    <t>IČO DPH:</t>
  </si>
  <si>
    <t>Zhotoviteľ:</t>
  </si>
  <si>
    <t xml:space="preserve"> </t>
  </si>
  <si>
    <t>Projektant:</t>
  </si>
  <si>
    <t>Ing.arch. Katarína Šináková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</si>
  <si>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</si>
  <si>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</si>
  <si>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</si>
  <si>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</si>
  <si>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</si>
  <si>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</si>
  <si>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</si>
  <si>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</si>
  <si>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</si>
  <si>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</si>
  <si>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</si>
  <si>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</si>
  <si>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</si>
  <si>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</si>
  <si>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</si>
  <si>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</si>
  <si>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</si>
  <si>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</si>
  <si>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</si>
  <si>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</si>
  <si>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</si>
  <si>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</si>
  <si>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</si>
  <si>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</si>
  <si>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</si>
  <si>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</si>
  <si>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</si>
  <si>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</si>
  <si>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</si>
  <si>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</si>
  <si>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</si>
  <si>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</si>
  <si>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</si>
  <si>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</si>
  <si>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</si>
  <si>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</si>
  <si>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</si>
  <si>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</si>
  <si>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</si>
  <si>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</si>
  <si>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</si>
  <si>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</si>
  <si>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</si>
  <si>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</si>
  <si>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</si>
  <si>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{1a4fdb4c-8c28-4be8-b626-7879b3104667}</t>
  </si>
  <si>
    <t>{00000000-0000-0000-0000-000000000000}</t>
  </si>
  <si>
    <t>.</t>
  </si>
  <si>
    <t>1</t>
  </si>
  <si>
    <t>{d13d4e6d-046f-468b-b851-ed9c8d313ea8}</t>
  </si>
  <si>
    <t>/</t>
  </si>
  <si>
    <t>SEKTOR - XXII  nové urnové miesta</t>
  </si>
  <si>
    <t>2</t>
  </si>
  <si>
    <t>{f573b8b6-f4c7-4d70-bc6e-fad6c46a1be6}</t>
  </si>
  <si>
    <t>2) Ostatné náklady zo súhrnného listu</t>
  </si>
  <si>
    <t>Percent. zadanie_x000D_
[% nákladov rozpočtu]</t>
  </si>
  <si>
    <t>Zaradenie nákladov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</si>
  <si>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</si>
  <si>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</si>
  <si>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</si>
  <si>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</si>
  <si>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</si>
  <si>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</si>
  <si>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</si>
  <si>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</si>
  <si>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Martinský cintorín - .</t>
  </si>
  <si>
    <t>Časť: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</si>
  <si>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</si>
  <si>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</si>
  <si>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</si>
  <si>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</si>
  <si>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</si>
  <si>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</si>
  <si>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</si>
  <si>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</si>
  <si>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</si>
  <si>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</si>
  <si>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</si>
  <si>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</si>
  <si>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</si>
  <si>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</si>
  <si>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</si>
  <si>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</si>
  <si>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</si>
  <si>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782 - Dokončovacie práce a obklady z kam.</t>
  </si>
  <si>
    <t>2) Ostatné náklady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</si>
  <si>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</si>
  <si>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</si>
  <si>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</si>
  <si>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</si>
  <si>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</si>
  <si>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</si>
  <si>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</si>
  <si>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</si>
  <si>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</si>
  <si>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</si>
  <si>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</si>
  <si>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</si>
  <si>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</si>
  <si>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</si>
  <si>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</si>
  <si>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</si>
  <si>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113106611</t>
  </si>
  <si>
    <t>Rozoberanie zámkovej dlažby všetkých druhov v ploche do 20 m2,  -0,2600 t</t>
  </si>
  <si>
    <t>m2</t>
  </si>
  <si>
    <t>4</t>
  </si>
  <si>
    <t>-2107018376</t>
  </si>
  <si>
    <t>"BI2 - pôv.spev.plocha-dlažba"      3,667*0,75</t>
  </si>
  <si>
    <t>VV</t>
  </si>
  <si>
    <t>True</t>
  </si>
  <si>
    <t>113307111</t>
  </si>
  <si>
    <t>Odstránenie podkladu v ploche do 200m2 z kameniva ťaženého, hr. do 100mm,  -0,16000t</t>
  </si>
  <si>
    <t>-221429382</t>
  </si>
  <si>
    <t>"BI1 - pôv.spev.plocha/asfalt"      105,00</t>
  </si>
  <si>
    <t>3</t>
  </si>
  <si>
    <t>113307132</t>
  </si>
  <si>
    <t>Odstránenie podkladu v ploche do 200 m2 z betónu prostého, hr. vrstvy 150 do 300 mm,  -0,50000t</t>
  </si>
  <si>
    <t>-2106686261</t>
  </si>
  <si>
    <t>113307142</t>
  </si>
  <si>
    <t>Odstránenie podkladu asfaltového v ploche do 200 m2, hr.nad 50 do 100 mm,  -0,18100t</t>
  </si>
  <si>
    <t>718071891</t>
  </si>
  <si>
    <t>5</t>
  </si>
  <si>
    <t>122201101</t>
  </si>
  <si>
    <t>Odkopávka a prekopávka nezapažená v hornine 3, do 100 m3</t>
  </si>
  <si>
    <t>m3</t>
  </si>
  <si>
    <t>-701913975</t>
  </si>
  <si>
    <t>zvyšok odkopu je v buracích prácach</t>
  </si>
  <si>
    <t>"dorovnanie plochy na -0,380"          105,00*(0,10+0,08)*0,5</t>
  </si>
  <si>
    <t xml:space="preserve">                                                                        (133,00-105,00)*0,38</t>
  </si>
  <si>
    <t>Súčet</t>
  </si>
  <si>
    <t>6</t>
  </si>
  <si>
    <t>122201109</t>
  </si>
  <si>
    <t>Odkopávky a prekopávky nezapažené. Príplatok k cenám za lepivosť horniny 3</t>
  </si>
  <si>
    <t>2050466443</t>
  </si>
  <si>
    <t>7</t>
  </si>
  <si>
    <t>132201201</t>
  </si>
  <si>
    <t>Výkop ryhy šírky 600-2000mm horn.3 do 100m3</t>
  </si>
  <si>
    <t>511961353</t>
  </si>
  <si>
    <t>prehĺbenie pre urnové miesta</t>
  </si>
  <si>
    <t>"výkop 1-12/400"            12*0,97*0,97*0,40</t>
  </si>
  <si>
    <t>prehĺbenie pre skruže pre zeleň</t>
  </si>
  <si>
    <t>"výkop 13/100"                3,14*0,55*0,55*0,10</t>
  </si>
  <si>
    <t>8</t>
  </si>
  <si>
    <t>132201209</t>
  </si>
  <si>
    <t>Príplatok k cenám za lepivosť pri hĺbení rýh š. nad 600 do 2 000 mm zapaž. i nezapažených, s urovnaním dna v hornine 3</t>
  </si>
  <si>
    <t>553171905</t>
  </si>
  <si>
    <t>9</t>
  </si>
  <si>
    <t>162301101</t>
  </si>
  <si>
    <t xml:space="preserve">Vodorovné premiestnenie výkopku po spevnenej ceste z horniny tr.1-4, do 100 m3 na vzdialenosť do 500 m </t>
  </si>
  <si>
    <t>908613242</t>
  </si>
  <si>
    <t>Medzisúčet   odkopávka</t>
  </si>
  <si>
    <t>Medzisúčet</t>
  </si>
  <si>
    <t>10</t>
  </si>
  <si>
    <t>171201211</t>
  </si>
  <si>
    <t>Uloženie sypaniny na staveništné skládky</t>
  </si>
  <si>
    <t>1456208380</t>
  </si>
  <si>
    <t>11</t>
  </si>
  <si>
    <t>174101001</t>
  </si>
  <si>
    <t>Zásyp sypaninou so zhutnením jám, šachiet, rýh, zárezov alebo okolo objektov do 100 m3</t>
  </si>
  <si>
    <t>-1965937578</t>
  </si>
  <si>
    <t>použije sa zemina z výkopov</t>
  </si>
  <si>
    <t>"doplnenie zeminy"                6,00*(0,35+0,40)*0,5</t>
  </si>
  <si>
    <t>12</t>
  </si>
  <si>
    <t>174101102</t>
  </si>
  <si>
    <t>Zásyp sypaninou v uzavretých priestoroch s urovnaním povrchu zásypu</t>
  </si>
  <si>
    <t>-1616442906</t>
  </si>
  <si>
    <t>"urnová stena"                12*0,77*0,47*0,70</t>
  </si>
  <si>
    <t>13</t>
  </si>
  <si>
    <t>174101103</t>
  </si>
  <si>
    <t>Zásyp záhr. zeminou  s urovnaním povrchu zásypu</t>
  </si>
  <si>
    <t>-2118210930</t>
  </si>
  <si>
    <t>"skruž pre zeleň"            3,14*0,47*0,47*0,50</t>
  </si>
  <si>
    <t>14</t>
  </si>
  <si>
    <t>1742011011</t>
  </si>
  <si>
    <t>Násyp sypaninou (záhradnícka zemina) bez zhutnenia -ekologické pochovávanie</t>
  </si>
  <si>
    <t>-1795620710</t>
  </si>
  <si>
    <t>"ekolo. pochovávanie"           9*0,675*0,20</t>
  </si>
  <si>
    <t>15</t>
  </si>
  <si>
    <t>182001131</t>
  </si>
  <si>
    <t>Plošná úprava terénu pri nerovnostiach terénu nad 150-200 mm v rovine alebo na svahu do 1:5</t>
  </si>
  <si>
    <t>-422416981</t>
  </si>
  <si>
    <t>"ekolo. pochovávanie"           9*0,675</t>
  </si>
  <si>
    <t>16</t>
  </si>
  <si>
    <t>215901101</t>
  </si>
  <si>
    <t>Zhutnenie podložia z rastlej horniny 1 až 4 pod násypy, z hornina súdržných do 92 % PS a nesúdržných</t>
  </si>
  <si>
    <t>-518955701</t>
  </si>
  <si>
    <t>"P1 - nová spev.plocha/dlažba"            105,00</t>
  </si>
  <si>
    <t>17</t>
  </si>
  <si>
    <t>271573001</t>
  </si>
  <si>
    <t>Násyp pod základové  konštrukcie so zhutnením zo štrkopiesku fr.0-32 mm</t>
  </si>
  <si>
    <t>-673938033</t>
  </si>
  <si>
    <t>"skruž pre zeleň"            3,14*0,55*0,55*0,15</t>
  </si>
  <si>
    <t>18</t>
  </si>
  <si>
    <t>274321511</t>
  </si>
  <si>
    <t>Betón základových pásov, železový (bez výstuže), tr. C 30/37</t>
  </si>
  <si>
    <t>174783219</t>
  </si>
  <si>
    <t>"skruž pre zeleň"            3,14*1,10*0,080*0,50</t>
  </si>
  <si>
    <t>19</t>
  </si>
  <si>
    <t>2743512151</t>
  </si>
  <si>
    <t>Debnenie stien základových pásov, zhotovenie-dielce atyp. kruhové</t>
  </si>
  <si>
    <t>-1686097332</t>
  </si>
  <si>
    <t>"skruž pre zeleň"            3,14*1,10*0,50*2</t>
  </si>
  <si>
    <t>2743512161</t>
  </si>
  <si>
    <t>Oddebnenie stien základových pásov, zhotovenie-dielce atyp. kruhové</t>
  </si>
  <si>
    <t>528435771</t>
  </si>
  <si>
    <t>21</t>
  </si>
  <si>
    <t>274362421</t>
  </si>
  <si>
    <t>Výstuž základových pásov zo zvár. sietí KARI, priemer drôtu 6/6 mm, veľkosť oka 100x100 mm</t>
  </si>
  <si>
    <t>1644826617</t>
  </si>
  <si>
    <t>"skruž pre zeleň"           3,14*1,10*0,50*1,2</t>
  </si>
  <si>
    <t>22</t>
  </si>
  <si>
    <t>275321312</t>
  </si>
  <si>
    <t>Betón základových pätiek, železový (bez výstuže), tr. C 20/25</t>
  </si>
  <si>
    <t>-1530127553</t>
  </si>
  <si>
    <t>"urnová stena"                12*2*0,97*0,25*1,00</t>
  </si>
  <si>
    <t xml:space="preserve">                                               12*2*0,47*0,10*0,30</t>
  </si>
  <si>
    <t>23</t>
  </si>
  <si>
    <t>275351215</t>
  </si>
  <si>
    <t>Debnenie stien základových pätiek, zhotovenie-dielce</t>
  </si>
  <si>
    <t>1014017234</t>
  </si>
  <si>
    <t>"urnová stena"                12*2*(0,97+0,25)*2*1,00</t>
  </si>
  <si>
    <t xml:space="preserve">                                               12*2*0,47*2*0,30</t>
  </si>
  <si>
    <t>24</t>
  </si>
  <si>
    <t>275351216</t>
  </si>
  <si>
    <t>Debnenie stien základovýcb pätiek, odstránenie-dielce</t>
  </si>
  <si>
    <t>-303255848</t>
  </si>
  <si>
    <t>25</t>
  </si>
  <si>
    <t>275361821</t>
  </si>
  <si>
    <t>Výstuž základových pätiek z ocele 10505</t>
  </si>
  <si>
    <t>t</t>
  </si>
  <si>
    <t>-2088187423</t>
  </si>
  <si>
    <t>"urnová stena"                12*0,046</t>
  </si>
  <si>
    <t>26</t>
  </si>
  <si>
    <t>349121000</t>
  </si>
  <si>
    <t>Montáž prefabrikátov drobnej architektúry - urnové bloky spoj.lepidlom</t>
  </si>
  <si>
    <t>ks</t>
  </si>
  <si>
    <t>1876935001</t>
  </si>
  <si>
    <t>"urnový prefadiel"          12*12</t>
  </si>
  <si>
    <t>27</t>
  </si>
  <si>
    <t>M</t>
  </si>
  <si>
    <t>59340</t>
  </si>
  <si>
    <t>Atyp. prefadiel pre urnu  485/485/355  (betón C30-37,5), sieťovina...</t>
  </si>
  <si>
    <t>-449152969</t>
  </si>
  <si>
    <t>28</t>
  </si>
  <si>
    <t>411321616</t>
  </si>
  <si>
    <t>Betón stropov doskových a trámových,  železový tr. C 30/37</t>
  </si>
  <si>
    <t>1004424542</t>
  </si>
  <si>
    <t>"urnová stena"                12*1,01*1,01*0,10</t>
  </si>
  <si>
    <t>29</t>
  </si>
  <si>
    <t>411351101</t>
  </si>
  <si>
    <t>Debnenie stropov doskových zhotovenie-dielce</t>
  </si>
  <si>
    <t>1415567016</t>
  </si>
  <si>
    <t>"urnová stena"                12*(0,77*0,47+1,01*4*0,10)</t>
  </si>
  <si>
    <t>30</t>
  </si>
  <si>
    <t>411351102</t>
  </si>
  <si>
    <t>Debnenie stropov doskových odstránenie-dielce</t>
  </si>
  <si>
    <t>-2083156657</t>
  </si>
  <si>
    <t>"urnová stena"                12*1,01*4*0,10</t>
  </si>
  <si>
    <t>31</t>
  </si>
  <si>
    <t>411354211</t>
  </si>
  <si>
    <t>Príplatok za debnenie stropov stratené</t>
  </si>
  <si>
    <t>694246990</t>
  </si>
  <si>
    <t>"urnová stena"                12*0,77*0,47</t>
  </si>
  <si>
    <t>32</t>
  </si>
  <si>
    <t>411362442</t>
  </si>
  <si>
    <t>Výstuž stropov doskových, trámových, vložkových, konzolových, balkónových, zo sietí KARI, priemer drôtu 8/8 mm, veľkosť oka 150x150 mm</t>
  </si>
  <si>
    <t>261294586</t>
  </si>
  <si>
    <t>"urnová stena"                12*1,01*1,01*1,2</t>
  </si>
  <si>
    <t>33</t>
  </si>
  <si>
    <t>451577777</t>
  </si>
  <si>
    <t>Podklad pod dlažbu v ploche vodorovnej alebo v sklone do 1:5 hr. 30-100 mm z kameniva ťaženého</t>
  </si>
  <si>
    <t>-754900899</t>
  </si>
  <si>
    <t>34</t>
  </si>
  <si>
    <t>564251111</t>
  </si>
  <si>
    <t>Podklad alebo podsyp zo štrkopiesku s rozprestretím, vlhčením a zhutnením, po zhutnení hr. 150 mm</t>
  </si>
  <si>
    <t>1367514888</t>
  </si>
  <si>
    <t>35</t>
  </si>
  <si>
    <t>567124315</t>
  </si>
  <si>
    <t>Podklad z podkladového betónu PB III tr. C 12/15 hr. 120-150 mm</t>
  </si>
  <si>
    <t>407827136</t>
  </si>
  <si>
    <t>36</t>
  </si>
  <si>
    <t>596911112</t>
  </si>
  <si>
    <t>Kladenie zámkovej dlažby  hr. 6 cm pre peších nad 20 m2 so zriadením lôžka z kameniva hr. 4 cm</t>
  </si>
  <si>
    <t>-1933671829</t>
  </si>
  <si>
    <t>37</t>
  </si>
  <si>
    <t>5921952680</t>
  </si>
  <si>
    <t xml:space="preserve">Dlažba 20x20x6 cm, sivá </t>
  </si>
  <si>
    <t>810449585</t>
  </si>
  <si>
    <t>38</t>
  </si>
  <si>
    <t>916561112</t>
  </si>
  <si>
    <t>Osadenie záhonového alebo parkového obrubníka betón., do lôžka z bet. pros. tr. C 16/20 s bočnou oporou</t>
  </si>
  <si>
    <t>m</t>
  </si>
  <si>
    <t>1938157773</t>
  </si>
  <si>
    <t>"parkový obrubník /spev.plocha"                    65,00</t>
  </si>
  <si>
    <t>"parkový obrubník /ekol.pochovávanie"      31,50</t>
  </si>
  <si>
    <t>39</t>
  </si>
  <si>
    <t>5921954660</t>
  </si>
  <si>
    <t>Obrubník parkový 100x20x5 cm, sivý</t>
  </si>
  <si>
    <t>2019471629</t>
  </si>
  <si>
    <t>40</t>
  </si>
  <si>
    <t>917161110</t>
  </si>
  <si>
    <t>Osadenie  kamenného bloku</t>
  </si>
  <si>
    <t>-1749931312</t>
  </si>
  <si>
    <t>"obrubník /ekol.pochovávanie"        9</t>
  </si>
  <si>
    <t>41</t>
  </si>
  <si>
    <t>583803</t>
  </si>
  <si>
    <t>Kamenný blok - epitafová doska 500/300/400 farba tmavosivá napr: NERO IMPALA DARK</t>
  </si>
  <si>
    <t>-1891105659</t>
  </si>
  <si>
    <t>42</t>
  </si>
  <si>
    <t>919723111</t>
  </si>
  <si>
    <t>Dilatačné škáry rezané v cementobet. kryte pozdĺžne rezanie škár šírky 2 až 5 mm</t>
  </si>
  <si>
    <t>-797037879</t>
  </si>
  <si>
    <t>"P1 - nová spev.plocha/dlažba"            105,00/5</t>
  </si>
  <si>
    <t>43</t>
  </si>
  <si>
    <t>919735112</t>
  </si>
  <si>
    <t>Rezanie existujúceho asfaltového krytu alebo podkladu hĺbky nad 50 do 100 mm</t>
  </si>
  <si>
    <t>1317796681</t>
  </si>
  <si>
    <t>"zarezanie exist.asf.chodníka"           8,161+4,87</t>
  </si>
  <si>
    <t>44</t>
  </si>
  <si>
    <t>979082213</t>
  </si>
  <si>
    <t>Vodorovná doprava sutiny so zložením a hrubým urovnaním na vzdialenosť do 1 km</t>
  </si>
  <si>
    <t>289276899</t>
  </si>
  <si>
    <t>45</t>
  </si>
  <si>
    <t>979082219</t>
  </si>
  <si>
    <t>Príplatok k cene za každý ďalší aj začatý 1 km nad 1 km</t>
  </si>
  <si>
    <t>1707033607</t>
  </si>
  <si>
    <t>46</t>
  </si>
  <si>
    <t>979087212</t>
  </si>
  <si>
    <t>Nakladanie na dopravné prostriedky pre vodorovnú dopravu sutiny</t>
  </si>
  <si>
    <t>1543436216</t>
  </si>
  <si>
    <t>47</t>
  </si>
  <si>
    <t>979089012</t>
  </si>
  <si>
    <t>Poplatok za skladovanie - betón, tehly, dlaždice (17 01 ), ostatné</t>
  </si>
  <si>
    <t>2140726378</t>
  </si>
  <si>
    <t>"stavebná suť"                           89,02</t>
  </si>
  <si>
    <t>"BI1 - asfalt"                             -105,00*0,181</t>
  </si>
  <si>
    <t>48</t>
  </si>
  <si>
    <t>979089212</t>
  </si>
  <si>
    <t>Poplatok za skladovanie - bitúmenové zmesi, uholný decht, dechtové výrobky (17 03 ), ostatné</t>
  </si>
  <si>
    <t>-952143395</t>
  </si>
  <si>
    <t>"BI1 - pôv.spev.plocha"      105,00*0,181</t>
  </si>
  <si>
    <t>49</t>
  </si>
  <si>
    <t>998151111</t>
  </si>
  <si>
    <t>Presun hmôt pre obj.8152, 8153,8159,zvislá nosná konštr.z tehál,tvárnic,blokov výšky do 10 m</t>
  </si>
  <si>
    <t>911661482</t>
  </si>
  <si>
    <t>50</t>
  </si>
  <si>
    <t>7111132230</t>
  </si>
  <si>
    <t>Zhotovenie náteru vodoodpudzujúcou emulziou</t>
  </si>
  <si>
    <t>789695907</t>
  </si>
  <si>
    <t>"urnová stena"                12*0,97*4*0,30</t>
  </si>
  <si>
    <t xml:space="preserve">                                               12*0,97*0,97</t>
  </si>
  <si>
    <t>51</t>
  </si>
  <si>
    <t>2453321510</t>
  </si>
  <si>
    <t>Vodu odpudzujúca impregnácia   napr:Sikagard</t>
  </si>
  <si>
    <t>l</t>
  </si>
  <si>
    <t>147280079</t>
  </si>
  <si>
    <t>52</t>
  </si>
  <si>
    <t>998711201</t>
  </si>
  <si>
    <t>Presun hmôt pre izoláciu proti vode v objektoch výšky do 6 m</t>
  </si>
  <si>
    <t>%</t>
  </si>
  <si>
    <t>-93257359</t>
  </si>
  <si>
    <t>53</t>
  </si>
  <si>
    <t>7821pc</t>
  </si>
  <si>
    <t>Prevedenie kompletného  atyp.obkladu pre 1 urnovú stenu  (vr. dopravy, lepidla, vrutov...)</t>
  </si>
  <si>
    <t>890650414</t>
  </si>
  <si>
    <t>"urnová stena"                12</t>
  </si>
  <si>
    <t>54</t>
  </si>
  <si>
    <t>583K1</t>
  </si>
  <si>
    <t>K1 - vrchný kameň  1010/1010/50 farba čierna  napr: NERO ZIMBABWE</t>
  </si>
  <si>
    <t>-444216668</t>
  </si>
  <si>
    <t>"K1 - kameň 1010/1010/50"              12</t>
  </si>
  <si>
    <t>55</t>
  </si>
  <si>
    <t>583K2</t>
  </si>
  <si>
    <t>K2 -  kameň medzi poschodiami  1210/1210/50  farba bledá sivá napr:  NERO IMPALA</t>
  </si>
  <si>
    <t>ka</t>
  </si>
  <si>
    <t>560816304</t>
  </si>
  <si>
    <t>"K2 - kameň 1210/1210/50"              12*3</t>
  </si>
  <si>
    <t>56</t>
  </si>
  <si>
    <t>583K3</t>
  </si>
  <si>
    <t>K3 -  kameň podnože   505/250/20   farba čierna napr: NERO ZIMBABWE</t>
  </si>
  <si>
    <t>504137402</t>
  </si>
  <si>
    <t>"K3 - kameň 505/250/20"              12*4</t>
  </si>
  <si>
    <t>57</t>
  </si>
  <si>
    <t>583K4</t>
  </si>
  <si>
    <t>K4 -  kameň podnože   485/250/20  farba  čierna napr: NERO ZIMBABWE</t>
  </si>
  <si>
    <t>-450235801</t>
  </si>
  <si>
    <t>"K4 - kameň 485/250/20"              12*4</t>
  </si>
  <si>
    <t>58</t>
  </si>
  <si>
    <t>583K5</t>
  </si>
  <si>
    <t>K5 -  kameň poschodia   505/355/20  farba  čierna  napr: NERO ZIMBABWE</t>
  </si>
  <si>
    <t>10454012</t>
  </si>
  <si>
    <t>"K5 - kameň 505/355/20"              12*12</t>
  </si>
  <si>
    <t>59</t>
  </si>
  <si>
    <t>583K6</t>
  </si>
  <si>
    <t>K6 -  kameň poschodia   485/355/20   farba  čierna napr: NERO ZIMBABWE</t>
  </si>
  <si>
    <t>889002675</t>
  </si>
  <si>
    <t>"K6 - kameň 485/355/20"              12*12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</si>
</sst>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800080"/>
      <name val="Trebuchet MS"/>
    </font>
    <font>
      <sz val="8"/>
      <color rgb="FFFF0000"/>
      <name val="Trebuchet MS"/>
    </font>
    <font>
      <sz val="8"/>
      <color rgb="FF0000A8"/>
      <name val="Trebuchet MS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8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left" vertical="center"/>
    </xf>
    <xf numFmtId="0" fontId="15" fillId="2" borderId="0" xfId="1" applyFont="1" applyFill="1" applyAlignment="1" applyProtection="1">
      <alignment vertical="center"/>
    </xf>
    <xf numFmtId="0" fontId="0" fillId="2" borderId="0" xfId="0" applyFill="1"/>
    <xf numFmtId="0" fontId="13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8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center"/>
    </xf>
    <xf numFmtId="0" fontId="0" fillId="0" borderId="6" xfId="0" applyBorder="1"/>
    <xf numFmtId="0" fontId="19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0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3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3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23" fillId="0" borderId="16" xfId="0" applyNumberFormat="1" applyFont="1" applyBorder="1" applyAlignment="1">
      <alignment vertical="center"/>
    </xf>
    <xf numFmtId="4" fontId="23" fillId="0" borderId="17" xfId="0" applyNumberFormat="1" applyFont="1" applyBorder="1" applyAlignment="1">
      <alignment vertical="center"/>
    </xf>
    <xf numFmtId="166" fontId="23" fillId="0" borderId="17" xfId="0" applyNumberFormat="1" applyFont="1" applyBorder="1" applyAlignment="1">
      <alignment vertical="center"/>
    </xf>
    <xf numFmtId="4" fontId="23" fillId="0" borderId="18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26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5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167" fontId="36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horizontal="left"/>
    </xf>
    <xf numFmtId="0" fontId="8" fillId="0" borderId="5" xfId="0" applyFont="1" applyBorder="1" applyAlignment="1"/>
    <xf numFmtId="0" fontId="8" fillId="0" borderId="14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167" fontId="11" fillId="0" borderId="0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167" fontId="12" fillId="0" borderId="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37" fillId="0" borderId="25" xfId="0" applyFont="1" applyBorder="1" applyAlignment="1" applyProtection="1">
      <alignment horizontal="center" vertical="center"/>
      <protection locked="0"/>
    </xf>
    <xf numFmtId="49" fontId="37" fillId="0" borderId="25" xfId="0" applyNumberFormat="1" applyFont="1" applyBorder="1" applyAlignment="1" applyProtection="1">
      <alignment horizontal="left" vertical="center" wrapText="1"/>
      <protection locked="0"/>
    </xf>
    <xf numFmtId="0" fontId="37" fillId="0" borderId="25" xfId="0" applyFont="1" applyBorder="1" applyAlignment="1" applyProtection="1">
      <alignment horizontal="center" vertical="center" wrapText="1"/>
      <protection locked="0"/>
    </xf>
    <xf numFmtId="167" fontId="37" fillId="0" borderId="25" xfId="0" applyNumberFormat="1" applyFont="1" applyBorder="1" applyAlignment="1" applyProtection="1">
      <alignment vertical="center"/>
      <protection locked="0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" fontId="26" fillId="5" borderId="0" xfId="0" applyNumberFormat="1" applyFont="1" applyFill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4" fontId="29" fillId="0" borderId="0" xfId="0" applyNumberFormat="1" applyFont="1" applyBorder="1" applyAlignment="1">
      <alignment horizontal="right" vertical="center"/>
    </xf>
    <xf numFmtId="0" fontId="28" fillId="0" borderId="0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 wrapText="1"/>
    </xf>
    <xf numFmtId="0" fontId="16" fillId="3" borderId="0" xfId="0" applyFont="1" applyFill="1" applyAlignment="1">
      <alignment horizontal="center" vertical="center"/>
    </xf>
    <xf numFmtId="0" fontId="0" fillId="0" borderId="0" xfId="0"/>
    <xf numFmtId="4" fontId="26" fillId="0" borderId="0" xfId="0" applyNumberFormat="1" applyFont="1" applyBorder="1" applyAlignment="1">
      <alignment horizontal="right" vertical="center"/>
    </xf>
    <xf numFmtId="4" fontId="26" fillId="0" borderId="0" xfId="0" applyNumberFormat="1" applyFont="1" applyBorder="1" applyAlignment="1">
      <alignment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4" fontId="5" fillId="0" borderId="0" xfId="0" applyNumberFormat="1" applyFont="1" applyBorder="1" applyAlignment="1">
      <alignment vertical="center"/>
    </xf>
    <xf numFmtId="4" fontId="2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4" fontId="20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33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34" fillId="0" borderId="0" xfId="0" applyNumberFormat="1" applyFont="1" applyBorder="1" applyAlignment="1">
      <alignment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0" fontId="37" fillId="0" borderId="25" xfId="0" applyFont="1" applyBorder="1" applyAlignment="1" applyProtection="1">
      <alignment horizontal="left" vertical="center" wrapText="1"/>
      <protection locked="0"/>
    </xf>
    <xf numFmtId="167" fontId="37" fillId="0" borderId="25" xfId="0" applyNumberFormat="1" applyFont="1" applyBorder="1" applyAlignment="1" applyProtection="1">
      <alignment vertical="center"/>
      <protection locked="0"/>
    </xf>
    <xf numFmtId="0" fontId="15" fillId="2" borderId="0" xfId="1" applyFont="1" applyFill="1" applyAlignment="1" applyProtection="1">
      <alignment horizontal="center" vertical="center"/>
    </xf>
    <xf numFmtId="167" fontId="26" fillId="0" borderId="12" xfId="0" applyNumberFormat="1" applyFont="1" applyBorder="1" applyAlignment="1"/>
    <xf numFmtId="167" fontId="3" fillId="0" borderId="12" xfId="0" applyNumberFormat="1" applyFont="1" applyBorder="1" applyAlignment="1">
      <alignment vertical="center"/>
    </xf>
    <xf numFmtId="167" fontId="6" fillId="0" borderId="0" xfId="0" applyNumberFormat="1" applyFont="1" applyBorder="1" applyAlignment="1"/>
    <xf numFmtId="167" fontId="6" fillId="0" borderId="0" xfId="0" applyNumberFormat="1" applyFont="1" applyBorder="1" applyAlignment="1">
      <alignment vertical="center"/>
    </xf>
    <xf numFmtId="167" fontId="7" fillId="0" borderId="17" xfId="0" applyNumberFormat="1" applyFont="1" applyBorder="1" applyAlignment="1"/>
    <xf numFmtId="167" fontId="7" fillId="0" borderId="17" xfId="0" applyNumberFormat="1" applyFont="1" applyBorder="1" applyAlignment="1">
      <alignment vertical="center"/>
    </xf>
    <xf numFmtId="167" fontId="7" fillId="0" borderId="23" xfId="0" applyNumberFormat="1" applyFont="1" applyBorder="1" applyAlignment="1"/>
    <xf numFmtId="167" fontId="7" fillId="0" borderId="23" xfId="0" applyNumberFormat="1" applyFont="1" applyBorder="1" applyAlignment="1">
      <alignment vertical="center"/>
    </xf>
    <xf numFmtId="167" fontId="6" fillId="0" borderId="12" xfId="0" applyNumberFormat="1" applyFont="1" applyBorder="1" applyAlignment="1"/>
    <xf numFmtId="167" fontId="6" fillId="0" borderId="12" xfId="0" applyNumberFormat="1" applyFont="1" applyBorder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94"/>
  <sheetViews>
    <sheetView showGridLines="0" workbookViewId="0">
      <pane ySplit="1" topLeftCell="A2" activePane="bottomLeft" state="frozen"/>
      <selection pane="bottomLeft" activeCell="E20" sqref="E20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6"/>
      <c r="AH1" s="16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20" t="s">
        <v>4</v>
      </c>
      <c r="BB1" s="20" t="s">
        <v>5</v>
      </c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T1" s="21" t="s">
        <v>6</v>
      </c>
      <c r="BU1" s="21" t="s">
        <v>6</v>
      </c>
    </row>
    <row r="2" spans="1:73" ht="36.950000000000003" customHeight="1">
      <c r="C2" s="197" t="s">
        <v>7</v>
      </c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R2" s="224" t="s">
        <v>8</v>
      </c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S2" s="23" t="s">
        <v>9</v>
      </c>
      <c r="BT2" s="23" t="s">
        <v>10</v>
      </c>
    </row>
    <row r="3" spans="1:73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BS3" s="23" t="s">
        <v>9</v>
      </c>
      <c r="BT3" s="23" t="s">
        <v>10</v>
      </c>
    </row>
    <row r="4" spans="1:73" ht="36.950000000000003" customHeight="1">
      <c r="B4" s="27"/>
      <c r="C4" s="199" t="s">
        <v>11</v>
      </c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8"/>
      <c r="AS4" s="22" t="s">
        <v>12</v>
      </c>
      <c r="BS4" s="23" t="s">
        <v>9</v>
      </c>
    </row>
    <row r="5" spans="1:73" ht="14.45" customHeight="1">
      <c r="B5" s="27"/>
      <c r="C5" s="29"/>
      <c r="D5" s="30"/>
      <c r="E5" s="29"/>
      <c r="F5" s="29"/>
      <c r="G5" s="29"/>
      <c r="H5" s="29"/>
      <c r="I5" s="29"/>
      <c r="J5" s="29"/>
      <c r="K5" s="201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9"/>
      <c r="AQ5" s="28"/>
      <c r="BS5" s="23" t="s">
        <v>9</v>
      </c>
    </row>
    <row r="6" spans="1:73" ht="36.950000000000003" customHeight="1">
      <c r="B6" s="27"/>
      <c r="C6" s="29"/>
      <c r="D6" s="32" t="s">
        <v>13</v>
      </c>
      <c r="E6" s="29"/>
      <c r="F6" s="29"/>
      <c r="G6" s="29"/>
      <c r="H6" s="29"/>
      <c r="I6" s="29"/>
      <c r="J6" s="29"/>
      <c r="K6" s="203" t="s">
        <v>14</v>
      </c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9"/>
      <c r="AQ6" s="28"/>
      <c r="BS6" s="23" t="s">
        <v>9</v>
      </c>
    </row>
    <row r="7" spans="1:73" ht="14.45" customHeight="1">
      <c r="B7" s="27"/>
      <c r="C7" s="29"/>
      <c r="D7" s="33" t="s">
        <v>15</v>
      </c>
      <c r="E7" s="29"/>
      <c r="F7" s="29"/>
      <c r="G7" s="29"/>
      <c r="H7" s="29"/>
      <c r="I7" s="29"/>
      <c r="J7" s="29"/>
      <c r="K7" s="31" t="s">
        <v>5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3" t="s">
        <v>16</v>
      </c>
      <c r="AL7" s="29"/>
      <c r="AM7" s="29"/>
      <c r="AN7" s="31" t="s">
        <v>5</v>
      </c>
      <c r="AO7" s="29"/>
      <c r="AP7" s="29"/>
      <c r="AQ7" s="28"/>
      <c r="BS7" s="23" t="s">
        <v>9</v>
      </c>
    </row>
    <row r="8" spans="1:73" ht="14.45" customHeight="1">
      <c r="B8" s="27"/>
      <c r="C8" s="29"/>
      <c r="D8" s="33" t="s">
        <v>17</v>
      </c>
      <c r="E8" s="29"/>
      <c r="F8" s="29"/>
      <c r="G8" s="29"/>
      <c r="H8" s="29"/>
      <c r="I8" s="29"/>
      <c r="J8" s="29"/>
      <c r="K8" s="31" t="s">
        <v>18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3" t="s">
        <v>19</v>
      </c>
      <c r="AL8" s="29"/>
      <c r="AM8" s="29"/>
      <c r="AN8" s="31"/>
      <c r="AO8" s="29"/>
      <c r="AP8" s="29"/>
      <c r="AQ8" s="28"/>
      <c r="BS8" s="23" t="s">
        <v>9</v>
      </c>
    </row>
    <row r="9" spans="1:73" ht="14.45" customHeight="1">
      <c r="B9" s="27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8"/>
      <c r="BS9" s="23" t="s">
        <v>9</v>
      </c>
    </row>
    <row r="10" spans="1:73" ht="14.45" customHeight="1">
      <c r="B10" s="27"/>
      <c r="C10" s="29"/>
      <c r="D10" s="33" t="s">
        <v>20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3" t="s">
        <v>21</v>
      </c>
      <c r="AL10" s="29"/>
      <c r="AM10" s="29"/>
      <c r="AN10" s="31" t="s">
        <v>5</v>
      </c>
      <c r="AO10" s="29"/>
      <c r="AP10" s="29"/>
      <c r="AQ10" s="28"/>
      <c r="BS10" s="23" t="s">
        <v>9</v>
      </c>
    </row>
    <row r="11" spans="1:73" ht="18.399999999999999" customHeight="1">
      <c r="B11" s="27"/>
      <c r="C11" s="29"/>
      <c r="D11" s="29"/>
      <c r="E11" s="31" t="s">
        <v>22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3" t="s">
        <v>23</v>
      </c>
      <c r="AL11" s="29"/>
      <c r="AM11" s="29"/>
      <c r="AN11" s="31" t="s">
        <v>5</v>
      </c>
      <c r="AO11" s="29"/>
      <c r="AP11" s="29"/>
      <c r="AQ11" s="28"/>
      <c r="BS11" s="23" t="s">
        <v>9</v>
      </c>
    </row>
    <row r="12" spans="1:73" ht="6.95" customHeight="1">
      <c r="B12" s="27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8"/>
      <c r="BS12" s="23" t="s">
        <v>9</v>
      </c>
    </row>
    <row r="13" spans="1:73" ht="14.45" customHeight="1">
      <c r="B13" s="27"/>
      <c r="C13" s="29"/>
      <c r="D13" s="33" t="s">
        <v>24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3" t="s">
        <v>21</v>
      </c>
      <c r="AL13" s="29"/>
      <c r="AM13" s="29"/>
      <c r="AN13" s="31" t="s">
        <v>5</v>
      </c>
      <c r="AO13" s="29"/>
      <c r="AP13" s="29"/>
      <c r="AQ13" s="28"/>
      <c r="BS13" s="23" t="s">
        <v>9</v>
      </c>
    </row>
    <row r="14" spans="1:73" ht="15">
      <c r="B14" s="27"/>
      <c r="C14" s="29"/>
      <c r="D14" s="29"/>
      <c r="E14" s="31" t="s">
        <v>25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33" t="s">
        <v>23</v>
      </c>
      <c r="AL14" s="29"/>
      <c r="AM14" s="29"/>
      <c r="AN14" s="31" t="s">
        <v>5</v>
      </c>
      <c r="AO14" s="29"/>
      <c r="AP14" s="29"/>
      <c r="AQ14" s="28"/>
      <c r="BS14" s="23" t="s">
        <v>9</v>
      </c>
    </row>
    <row r="15" spans="1:73" ht="6.95" customHeight="1">
      <c r="B15" s="27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8"/>
      <c r="BS15" s="23" t="s">
        <v>6</v>
      </c>
    </row>
    <row r="16" spans="1:73" ht="14.45" customHeight="1">
      <c r="B16" s="27"/>
      <c r="C16" s="29"/>
      <c r="D16" s="33" t="s">
        <v>26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3" t="s">
        <v>21</v>
      </c>
      <c r="AL16" s="29"/>
      <c r="AM16" s="29"/>
      <c r="AN16" s="31" t="s">
        <v>5</v>
      </c>
      <c r="AO16" s="29"/>
      <c r="AP16" s="29"/>
      <c r="AQ16" s="28"/>
      <c r="BS16" s="23" t="s">
        <v>6</v>
      </c>
    </row>
    <row r="17" spans="2:71" ht="18.399999999999999" customHeight="1">
      <c r="B17" s="27"/>
      <c r="C17" s="29"/>
      <c r="D17" s="29"/>
      <c r="E17" s="31" t="s">
        <v>27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3" t="s">
        <v>23</v>
      </c>
      <c r="AL17" s="29"/>
      <c r="AM17" s="29"/>
      <c r="AN17" s="31" t="s">
        <v>5</v>
      </c>
      <c r="AO17" s="29"/>
      <c r="AP17" s="29"/>
      <c r="AQ17" s="28"/>
      <c r="BS17" s="23" t="s">
        <v>6</v>
      </c>
    </row>
    <row r="18" spans="2:71" ht="6.95" customHeight="1">
      <c r="B18" s="27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8"/>
      <c r="BS18" s="23" t="s">
        <v>28</v>
      </c>
    </row>
    <row r="19" spans="2:71" ht="14.45" customHeight="1">
      <c r="B19" s="27"/>
      <c r="C19" s="29"/>
      <c r="D19" s="33" t="s">
        <v>29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33" t="s">
        <v>21</v>
      </c>
      <c r="AL19" s="29"/>
      <c r="AM19" s="29"/>
      <c r="AN19" s="31" t="s">
        <v>5</v>
      </c>
      <c r="AO19" s="29"/>
      <c r="AP19" s="29"/>
      <c r="AQ19" s="28"/>
      <c r="BS19" s="23" t="s">
        <v>28</v>
      </c>
    </row>
    <row r="20" spans="2:71" ht="18.399999999999999" customHeight="1">
      <c r="B20" s="27"/>
      <c r="C20" s="29"/>
      <c r="D20" s="29"/>
      <c r="E20" s="31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33" t="s">
        <v>23</v>
      </c>
      <c r="AL20" s="29"/>
      <c r="AM20" s="29"/>
      <c r="AN20" s="31" t="s">
        <v>5</v>
      </c>
      <c r="AO20" s="29"/>
      <c r="AP20" s="29"/>
      <c r="AQ20" s="28"/>
    </row>
    <row r="21" spans="2:71" ht="6.95" customHeight="1">
      <c r="B21" s="27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8"/>
    </row>
    <row r="22" spans="2:71" ht="15">
      <c r="B22" s="27"/>
      <c r="C22" s="29"/>
      <c r="D22" s="33" t="s">
        <v>30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8"/>
    </row>
    <row r="23" spans="2:71" ht="16.5" customHeight="1">
      <c r="B23" s="27"/>
      <c r="C23" s="29"/>
      <c r="D23" s="29"/>
      <c r="E23" s="204" t="s">
        <v>5</v>
      </c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9"/>
      <c r="AP23" s="29"/>
      <c r="AQ23" s="28"/>
    </row>
    <row r="24" spans="2:71" ht="6.95" customHeight="1">
      <c r="B24" s="27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8"/>
    </row>
    <row r="25" spans="2:71" ht="6.95" customHeight="1">
      <c r="B25" s="27"/>
      <c r="C25" s="2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9"/>
      <c r="AQ25" s="28"/>
    </row>
    <row r="26" spans="2:71" ht="14.45" customHeight="1">
      <c r="B26" s="27"/>
      <c r="C26" s="29"/>
      <c r="D26" s="35" t="s">
        <v>31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32">
        <f>ROUND(AG87,2)</f>
        <v>0</v>
      </c>
      <c r="AL26" s="202"/>
      <c r="AM26" s="202"/>
      <c r="AN26" s="202"/>
      <c r="AO26" s="202"/>
      <c r="AP26" s="29"/>
      <c r="AQ26" s="28"/>
    </row>
    <row r="27" spans="2:71" ht="14.45" customHeight="1">
      <c r="B27" s="27"/>
      <c r="C27" s="29"/>
      <c r="D27" s="35" t="s">
        <v>32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32">
        <f>ROUND(AG91,2)</f>
        <v>0</v>
      </c>
      <c r="AL27" s="232"/>
      <c r="AM27" s="232"/>
      <c r="AN27" s="232"/>
      <c r="AO27" s="232"/>
      <c r="AP27" s="29"/>
      <c r="AQ27" s="28"/>
    </row>
    <row r="28" spans="2:71" s="1" customFormat="1" ht="6.95" customHeight="1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</row>
    <row r="29" spans="2:71" s="1" customFormat="1" ht="25.9" customHeight="1">
      <c r="B29" s="36"/>
      <c r="C29" s="37"/>
      <c r="D29" s="39" t="s">
        <v>33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233">
        <f>ROUND(AK26+AK27,2)</f>
        <v>0</v>
      </c>
      <c r="AL29" s="234"/>
      <c r="AM29" s="234"/>
      <c r="AN29" s="234"/>
      <c r="AO29" s="234"/>
      <c r="AP29" s="37"/>
      <c r="AQ29" s="38"/>
    </row>
    <row r="30" spans="2:71" s="1" customFormat="1" ht="6.95" customHeight="1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2:71" s="2" customFormat="1" ht="14.45" customHeight="1">
      <c r="B31" s="41"/>
      <c r="C31" s="42"/>
      <c r="D31" s="43" t="s">
        <v>34</v>
      </c>
      <c r="E31" s="42"/>
      <c r="F31" s="43" t="s">
        <v>35</v>
      </c>
      <c r="G31" s="42"/>
      <c r="H31" s="42"/>
      <c r="I31" s="42"/>
      <c r="J31" s="42"/>
      <c r="K31" s="42"/>
      <c r="L31" s="194">
        <v>0.2</v>
      </c>
      <c r="M31" s="195"/>
      <c r="N31" s="195"/>
      <c r="O31" s="195"/>
      <c r="P31" s="42"/>
      <c r="Q31" s="42"/>
      <c r="R31" s="42"/>
      <c r="S31" s="42"/>
      <c r="T31" s="45" t="s">
        <v>36</v>
      </c>
      <c r="U31" s="42"/>
      <c r="V31" s="42"/>
      <c r="W31" s="196">
        <f>ROUND(AZ87+SUM(CD92),2)</f>
        <v>0</v>
      </c>
      <c r="X31" s="195"/>
      <c r="Y31" s="195"/>
      <c r="Z31" s="195"/>
      <c r="AA31" s="195"/>
      <c r="AB31" s="195"/>
      <c r="AC31" s="195"/>
      <c r="AD31" s="195"/>
      <c r="AE31" s="195"/>
      <c r="AF31" s="42"/>
      <c r="AG31" s="42"/>
      <c r="AH31" s="42"/>
      <c r="AI31" s="42"/>
      <c r="AJ31" s="42"/>
      <c r="AK31" s="196">
        <f>ROUND(AV87+SUM(BY92),2)</f>
        <v>0</v>
      </c>
      <c r="AL31" s="195"/>
      <c r="AM31" s="195"/>
      <c r="AN31" s="195"/>
      <c r="AO31" s="195"/>
      <c r="AP31" s="42"/>
      <c r="AQ31" s="46"/>
    </row>
    <row r="32" spans="2:71" s="2" customFormat="1" ht="14.45" customHeight="1">
      <c r="B32" s="41"/>
      <c r="C32" s="42"/>
      <c r="D32" s="42"/>
      <c r="E32" s="42"/>
      <c r="F32" s="43" t="s">
        <v>37</v>
      </c>
      <c r="G32" s="42"/>
      <c r="H32" s="42"/>
      <c r="I32" s="42"/>
      <c r="J32" s="42"/>
      <c r="K32" s="42"/>
      <c r="L32" s="194">
        <v>0.2</v>
      </c>
      <c r="M32" s="195"/>
      <c r="N32" s="195"/>
      <c r="O32" s="195"/>
      <c r="P32" s="42"/>
      <c r="Q32" s="42"/>
      <c r="R32" s="42"/>
      <c r="S32" s="42"/>
      <c r="T32" s="45" t="s">
        <v>36</v>
      </c>
      <c r="U32" s="42"/>
      <c r="V32" s="42"/>
      <c r="W32" s="196">
        <f>ROUND(BA87+SUM(CE92),2)</f>
        <v>0</v>
      </c>
      <c r="X32" s="195"/>
      <c r="Y32" s="195"/>
      <c r="Z32" s="195"/>
      <c r="AA32" s="195"/>
      <c r="AB32" s="195"/>
      <c r="AC32" s="195"/>
      <c r="AD32" s="195"/>
      <c r="AE32" s="195"/>
      <c r="AF32" s="42"/>
      <c r="AG32" s="42"/>
      <c r="AH32" s="42"/>
      <c r="AI32" s="42"/>
      <c r="AJ32" s="42"/>
      <c r="AK32" s="196">
        <f>ROUND(AW87+SUM(BZ92),2)</f>
        <v>0</v>
      </c>
      <c r="AL32" s="195"/>
      <c r="AM32" s="195"/>
      <c r="AN32" s="195"/>
      <c r="AO32" s="195"/>
      <c r="AP32" s="42"/>
      <c r="AQ32" s="46"/>
    </row>
    <row r="33" spans="2:43" s="2" customFormat="1" ht="14.45" hidden="1" customHeight="1">
      <c r="B33" s="41"/>
      <c r="C33" s="42"/>
      <c r="D33" s="42"/>
      <c r="E33" s="42"/>
      <c r="F33" s="43" t="s">
        <v>38</v>
      </c>
      <c r="G33" s="42"/>
      <c r="H33" s="42"/>
      <c r="I33" s="42"/>
      <c r="J33" s="42"/>
      <c r="K33" s="42"/>
      <c r="L33" s="194">
        <v>0.2</v>
      </c>
      <c r="M33" s="195"/>
      <c r="N33" s="195"/>
      <c r="O33" s="195"/>
      <c r="P33" s="42"/>
      <c r="Q33" s="42"/>
      <c r="R33" s="42"/>
      <c r="S33" s="42"/>
      <c r="T33" s="45" t="s">
        <v>36</v>
      </c>
      <c r="U33" s="42"/>
      <c r="V33" s="42"/>
      <c r="W33" s="196">
        <f>ROUND(BB87+SUM(CF92),2)</f>
        <v>0</v>
      </c>
      <c r="X33" s="195"/>
      <c r="Y33" s="195"/>
      <c r="Z33" s="195"/>
      <c r="AA33" s="195"/>
      <c r="AB33" s="195"/>
      <c r="AC33" s="195"/>
      <c r="AD33" s="195"/>
      <c r="AE33" s="195"/>
      <c r="AF33" s="42"/>
      <c r="AG33" s="42"/>
      <c r="AH33" s="42"/>
      <c r="AI33" s="42"/>
      <c r="AJ33" s="42"/>
      <c r="AK33" s="196">
        <v>0</v>
      </c>
      <c r="AL33" s="195"/>
      <c r="AM33" s="195"/>
      <c r="AN33" s="195"/>
      <c r="AO33" s="195"/>
      <c r="AP33" s="42"/>
      <c r="AQ33" s="46"/>
    </row>
    <row r="34" spans="2:43" s="2" customFormat="1" ht="14.45" hidden="1" customHeight="1">
      <c r="B34" s="41"/>
      <c r="C34" s="42"/>
      <c r="D34" s="42"/>
      <c r="E34" s="42"/>
      <c r="F34" s="43" t="s">
        <v>39</v>
      </c>
      <c r="G34" s="42"/>
      <c r="H34" s="42"/>
      <c r="I34" s="42"/>
      <c r="J34" s="42"/>
      <c r="K34" s="42"/>
      <c r="L34" s="194">
        <v>0.2</v>
      </c>
      <c r="M34" s="195"/>
      <c r="N34" s="195"/>
      <c r="O34" s="195"/>
      <c r="P34" s="42"/>
      <c r="Q34" s="42"/>
      <c r="R34" s="42"/>
      <c r="S34" s="42"/>
      <c r="T34" s="45" t="s">
        <v>36</v>
      </c>
      <c r="U34" s="42"/>
      <c r="V34" s="42"/>
      <c r="W34" s="196">
        <f>ROUND(BC87+SUM(CG92),2)</f>
        <v>0</v>
      </c>
      <c r="X34" s="195"/>
      <c r="Y34" s="195"/>
      <c r="Z34" s="195"/>
      <c r="AA34" s="195"/>
      <c r="AB34" s="195"/>
      <c r="AC34" s="195"/>
      <c r="AD34" s="195"/>
      <c r="AE34" s="195"/>
      <c r="AF34" s="42"/>
      <c r="AG34" s="42"/>
      <c r="AH34" s="42"/>
      <c r="AI34" s="42"/>
      <c r="AJ34" s="42"/>
      <c r="AK34" s="196">
        <v>0</v>
      </c>
      <c r="AL34" s="195"/>
      <c r="AM34" s="195"/>
      <c r="AN34" s="195"/>
      <c r="AO34" s="195"/>
      <c r="AP34" s="42"/>
      <c r="AQ34" s="46"/>
    </row>
    <row r="35" spans="2:43" s="2" customFormat="1" ht="14.45" hidden="1" customHeight="1">
      <c r="B35" s="41"/>
      <c r="C35" s="42"/>
      <c r="D35" s="42"/>
      <c r="E35" s="42"/>
      <c r="F35" s="43" t="s">
        <v>40</v>
      </c>
      <c r="G35" s="42"/>
      <c r="H35" s="42"/>
      <c r="I35" s="42"/>
      <c r="J35" s="42"/>
      <c r="K35" s="42"/>
      <c r="L35" s="194">
        <v>0</v>
      </c>
      <c r="M35" s="195"/>
      <c r="N35" s="195"/>
      <c r="O35" s="195"/>
      <c r="P35" s="42"/>
      <c r="Q35" s="42"/>
      <c r="R35" s="42"/>
      <c r="S35" s="42"/>
      <c r="T35" s="45" t="s">
        <v>36</v>
      </c>
      <c r="U35" s="42"/>
      <c r="V35" s="42"/>
      <c r="W35" s="196">
        <f>ROUND(BD87+SUM(CH92),2)</f>
        <v>0</v>
      </c>
      <c r="X35" s="195"/>
      <c r="Y35" s="195"/>
      <c r="Z35" s="195"/>
      <c r="AA35" s="195"/>
      <c r="AB35" s="195"/>
      <c r="AC35" s="195"/>
      <c r="AD35" s="195"/>
      <c r="AE35" s="195"/>
      <c r="AF35" s="42"/>
      <c r="AG35" s="42"/>
      <c r="AH35" s="42"/>
      <c r="AI35" s="42"/>
      <c r="AJ35" s="42"/>
      <c r="AK35" s="196">
        <v>0</v>
      </c>
      <c r="AL35" s="195"/>
      <c r="AM35" s="195"/>
      <c r="AN35" s="195"/>
      <c r="AO35" s="195"/>
      <c r="AP35" s="42"/>
      <c r="AQ35" s="46"/>
    </row>
    <row r="36" spans="2:43" s="1" customFormat="1" ht="6.95" customHeight="1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2:43" s="1" customFormat="1" ht="25.9" customHeight="1">
      <c r="B37" s="36"/>
      <c r="C37" s="47"/>
      <c r="D37" s="48" t="s">
        <v>41</v>
      </c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42</v>
      </c>
      <c r="U37" s="49"/>
      <c r="V37" s="49"/>
      <c r="W37" s="49"/>
      <c r="X37" s="209" t="s">
        <v>43</v>
      </c>
      <c r="Y37" s="210"/>
      <c r="Z37" s="210"/>
      <c r="AA37" s="210"/>
      <c r="AB37" s="210"/>
      <c r="AC37" s="49"/>
      <c r="AD37" s="49"/>
      <c r="AE37" s="49"/>
      <c r="AF37" s="49"/>
      <c r="AG37" s="49"/>
      <c r="AH37" s="49"/>
      <c r="AI37" s="49"/>
      <c r="AJ37" s="49"/>
      <c r="AK37" s="211">
        <f>SUM(AK29:AK35)</f>
        <v>0</v>
      </c>
      <c r="AL37" s="210"/>
      <c r="AM37" s="210"/>
      <c r="AN37" s="210"/>
      <c r="AO37" s="212"/>
      <c r="AP37" s="47"/>
      <c r="AQ37" s="38"/>
    </row>
    <row r="38" spans="2:43" s="1" customFormat="1" ht="14.45" customHeight="1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2:43">
      <c r="B39" s="27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8"/>
    </row>
    <row r="40" spans="2:43">
      <c r="B40" s="27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8"/>
    </row>
    <row r="41" spans="2:43">
      <c r="B41" s="27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8"/>
    </row>
    <row r="42" spans="2:43">
      <c r="B42" s="27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8"/>
    </row>
    <row r="43" spans="2:43">
      <c r="B43" s="27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8"/>
    </row>
    <row r="44" spans="2:43">
      <c r="B44" s="27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8"/>
    </row>
    <row r="45" spans="2:43">
      <c r="B45" s="27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8"/>
    </row>
    <row r="46" spans="2:43">
      <c r="B46" s="27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8"/>
    </row>
    <row r="47" spans="2:43">
      <c r="B47" s="27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8"/>
    </row>
    <row r="48" spans="2:43">
      <c r="B48" s="27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8"/>
    </row>
    <row r="49" spans="2:43" s="1" customFormat="1" ht="15">
      <c r="B49" s="36"/>
      <c r="C49" s="37"/>
      <c r="D49" s="51" t="s">
        <v>44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3"/>
      <c r="AA49" s="37"/>
      <c r="AB49" s="37"/>
      <c r="AC49" s="51" t="s">
        <v>45</v>
      </c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3"/>
      <c r="AP49" s="37"/>
      <c r="AQ49" s="38"/>
    </row>
    <row r="50" spans="2:43">
      <c r="B50" s="27"/>
      <c r="C50" s="29"/>
      <c r="D50" s="54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55"/>
      <c r="AA50" s="29"/>
      <c r="AB50" s="29"/>
      <c r="AC50" s="54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55"/>
      <c r="AP50" s="29"/>
      <c r="AQ50" s="28"/>
    </row>
    <row r="51" spans="2:43">
      <c r="B51" s="27"/>
      <c r="C51" s="29"/>
      <c r="D51" s="54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55"/>
      <c r="AA51" s="29"/>
      <c r="AB51" s="29"/>
      <c r="AC51" s="54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55"/>
      <c r="AP51" s="29"/>
      <c r="AQ51" s="28"/>
    </row>
    <row r="52" spans="2:43">
      <c r="B52" s="27"/>
      <c r="C52" s="29"/>
      <c r="D52" s="54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55"/>
      <c r="AA52" s="29"/>
      <c r="AB52" s="29"/>
      <c r="AC52" s="54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55"/>
      <c r="AP52" s="29"/>
      <c r="AQ52" s="28"/>
    </row>
    <row r="53" spans="2:43">
      <c r="B53" s="27"/>
      <c r="C53" s="29"/>
      <c r="D53" s="54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55"/>
      <c r="AA53" s="29"/>
      <c r="AB53" s="29"/>
      <c r="AC53" s="54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55"/>
      <c r="AP53" s="29"/>
      <c r="AQ53" s="28"/>
    </row>
    <row r="54" spans="2:43">
      <c r="B54" s="27"/>
      <c r="C54" s="29"/>
      <c r="D54" s="54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55"/>
      <c r="AA54" s="29"/>
      <c r="AB54" s="29"/>
      <c r="AC54" s="54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55"/>
      <c r="AP54" s="29"/>
      <c r="AQ54" s="28"/>
    </row>
    <row r="55" spans="2:43">
      <c r="B55" s="27"/>
      <c r="C55" s="29"/>
      <c r="D55" s="54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55"/>
      <c r="AA55" s="29"/>
      <c r="AB55" s="29"/>
      <c r="AC55" s="54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55"/>
      <c r="AP55" s="29"/>
      <c r="AQ55" s="28"/>
    </row>
    <row r="56" spans="2:43">
      <c r="B56" s="27"/>
      <c r="C56" s="29"/>
      <c r="D56" s="54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55"/>
      <c r="AA56" s="29"/>
      <c r="AB56" s="29"/>
      <c r="AC56" s="54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55"/>
      <c r="AP56" s="29"/>
      <c r="AQ56" s="28"/>
    </row>
    <row r="57" spans="2:43">
      <c r="B57" s="27"/>
      <c r="C57" s="29"/>
      <c r="D57" s="54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55"/>
      <c r="AA57" s="29"/>
      <c r="AB57" s="29"/>
      <c r="AC57" s="54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55"/>
      <c r="AP57" s="29"/>
      <c r="AQ57" s="28"/>
    </row>
    <row r="58" spans="2:43" s="1" customFormat="1" ht="15">
      <c r="B58" s="36"/>
      <c r="C58" s="37"/>
      <c r="D58" s="56" t="s">
        <v>46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8" t="s">
        <v>47</v>
      </c>
      <c r="S58" s="57"/>
      <c r="T58" s="57"/>
      <c r="U58" s="57"/>
      <c r="V58" s="57"/>
      <c r="W58" s="57"/>
      <c r="X58" s="57"/>
      <c r="Y58" s="57"/>
      <c r="Z58" s="59"/>
      <c r="AA58" s="37"/>
      <c r="AB58" s="37"/>
      <c r="AC58" s="56" t="s">
        <v>46</v>
      </c>
      <c r="AD58" s="57"/>
      <c r="AE58" s="57"/>
      <c r="AF58" s="57"/>
      <c r="AG58" s="57"/>
      <c r="AH58" s="57"/>
      <c r="AI58" s="57"/>
      <c r="AJ58" s="57"/>
      <c r="AK58" s="57"/>
      <c r="AL58" s="57"/>
      <c r="AM58" s="58" t="s">
        <v>47</v>
      </c>
      <c r="AN58" s="57"/>
      <c r="AO58" s="59"/>
      <c r="AP58" s="37"/>
      <c r="AQ58" s="38"/>
    </row>
    <row r="59" spans="2:43">
      <c r="B59" s="27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8"/>
    </row>
    <row r="60" spans="2:43" s="1" customFormat="1" ht="15">
      <c r="B60" s="36"/>
      <c r="C60" s="37"/>
      <c r="D60" s="51" t="s">
        <v>48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3"/>
      <c r="AA60" s="37"/>
      <c r="AB60" s="37"/>
      <c r="AC60" s="51" t="s">
        <v>49</v>
      </c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3"/>
      <c r="AP60" s="37"/>
      <c r="AQ60" s="38"/>
    </row>
    <row r="61" spans="2:43">
      <c r="B61" s="27"/>
      <c r="C61" s="29"/>
      <c r="D61" s="54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55"/>
      <c r="AA61" s="29"/>
      <c r="AB61" s="29"/>
      <c r="AC61" s="54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55"/>
      <c r="AP61" s="29"/>
      <c r="AQ61" s="28"/>
    </row>
    <row r="62" spans="2:43">
      <c r="B62" s="27"/>
      <c r="C62" s="29"/>
      <c r="D62" s="54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55"/>
      <c r="AA62" s="29"/>
      <c r="AB62" s="29"/>
      <c r="AC62" s="54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55"/>
      <c r="AP62" s="29"/>
      <c r="AQ62" s="28"/>
    </row>
    <row r="63" spans="2:43">
      <c r="B63" s="27"/>
      <c r="C63" s="29"/>
      <c r="D63" s="54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55"/>
      <c r="AA63" s="29"/>
      <c r="AB63" s="29"/>
      <c r="AC63" s="54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55"/>
      <c r="AP63" s="29"/>
      <c r="AQ63" s="28"/>
    </row>
    <row r="64" spans="2:43">
      <c r="B64" s="27"/>
      <c r="C64" s="29"/>
      <c r="D64" s="54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55"/>
      <c r="AA64" s="29"/>
      <c r="AB64" s="29"/>
      <c r="AC64" s="54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55"/>
      <c r="AP64" s="29"/>
      <c r="AQ64" s="28"/>
    </row>
    <row r="65" spans="2:43">
      <c r="B65" s="27"/>
      <c r="C65" s="29"/>
      <c r="D65" s="54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55"/>
      <c r="AA65" s="29"/>
      <c r="AB65" s="29"/>
      <c r="AC65" s="54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55"/>
      <c r="AP65" s="29"/>
      <c r="AQ65" s="28"/>
    </row>
    <row r="66" spans="2:43">
      <c r="B66" s="27"/>
      <c r="C66" s="29"/>
      <c r="D66" s="54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55"/>
      <c r="AA66" s="29"/>
      <c r="AB66" s="29"/>
      <c r="AC66" s="54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55"/>
      <c r="AP66" s="29"/>
      <c r="AQ66" s="28"/>
    </row>
    <row r="67" spans="2:43">
      <c r="B67" s="27"/>
      <c r="C67" s="29"/>
      <c r="D67" s="54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55"/>
      <c r="AA67" s="29"/>
      <c r="AB67" s="29"/>
      <c r="AC67" s="54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55"/>
      <c r="AP67" s="29"/>
      <c r="AQ67" s="28"/>
    </row>
    <row r="68" spans="2:43">
      <c r="B68" s="27"/>
      <c r="C68" s="29"/>
      <c r="D68" s="54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55"/>
      <c r="AA68" s="29"/>
      <c r="AB68" s="29"/>
      <c r="AC68" s="54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55"/>
      <c r="AP68" s="29"/>
      <c r="AQ68" s="28"/>
    </row>
    <row r="69" spans="2:43" s="1" customFormat="1" ht="15">
      <c r="B69" s="36"/>
      <c r="C69" s="37"/>
      <c r="D69" s="56" t="s">
        <v>46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8" t="s">
        <v>47</v>
      </c>
      <c r="S69" s="57"/>
      <c r="T69" s="57"/>
      <c r="U69" s="57"/>
      <c r="V69" s="57"/>
      <c r="W69" s="57"/>
      <c r="X69" s="57"/>
      <c r="Y69" s="57"/>
      <c r="Z69" s="59"/>
      <c r="AA69" s="37"/>
      <c r="AB69" s="37"/>
      <c r="AC69" s="56" t="s">
        <v>46</v>
      </c>
      <c r="AD69" s="57"/>
      <c r="AE69" s="57"/>
      <c r="AF69" s="57"/>
      <c r="AG69" s="57"/>
      <c r="AH69" s="57"/>
      <c r="AI69" s="57"/>
      <c r="AJ69" s="57"/>
      <c r="AK69" s="57"/>
      <c r="AL69" s="57"/>
      <c r="AM69" s="58" t="s">
        <v>47</v>
      </c>
      <c r="AN69" s="57"/>
      <c r="AO69" s="59"/>
      <c r="AP69" s="37"/>
      <c r="AQ69" s="38"/>
    </row>
    <row r="70" spans="2:43" s="1" customFormat="1" ht="6.95" customHeight="1"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8"/>
    </row>
    <row r="71" spans="2:43" s="1" customFormat="1" ht="6.9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2"/>
    </row>
    <row r="75" spans="2:43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5"/>
    </row>
    <row r="76" spans="2:43" s="1" customFormat="1" ht="36.950000000000003" customHeight="1">
      <c r="B76" s="36"/>
      <c r="C76" s="199" t="s">
        <v>50</v>
      </c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38"/>
    </row>
    <row r="77" spans="2:43" s="3" customFormat="1" ht="14.45" customHeight="1">
      <c r="B77" s="66"/>
      <c r="C77" s="33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8"/>
    </row>
    <row r="78" spans="2:43" s="4" customFormat="1" ht="36.950000000000003" customHeight="1">
      <c r="B78" s="69"/>
      <c r="C78" s="70" t="s">
        <v>13</v>
      </c>
      <c r="D78" s="71"/>
      <c r="E78" s="71"/>
      <c r="F78" s="71"/>
      <c r="G78" s="71"/>
      <c r="H78" s="71"/>
      <c r="I78" s="71"/>
      <c r="J78" s="71"/>
      <c r="K78" s="71"/>
      <c r="L78" s="213" t="str">
        <f>K6</f>
        <v>Martinský cintorín</v>
      </c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  <c r="Y78" s="214"/>
      <c r="Z78" s="214"/>
      <c r="AA78" s="214"/>
      <c r="AB78" s="214"/>
      <c r="AC78" s="214"/>
      <c r="AD78" s="214"/>
      <c r="AE78" s="214"/>
      <c r="AF78" s="214"/>
      <c r="AG78" s="214"/>
      <c r="AH78" s="214"/>
      <c r="AI78" s="214"/>
      <c r="AJ78" s="214"/>
      <c r="AK78" s="214"/>
      <c r="AL78" s="214"/>
      <c r="AM78" s="214"/>
      <c r="AN78" s="214"/>
      <c r="AO78" s="214"/>
      <c r="AP78" s="71"/>
      <c r="AQ78" s="72"/>
    </row>
    <row r="79" spans="2:43" s="1" customFormat="1" ht="6.95" customHeight="1"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8"/>
    </row>
    <row r="80" spans="2:43" s="1" customFormat="1" ht="15">
      <c r="B80" s="36"/>
      <c r="C80" s="33" t="s">
        <v>17</v>
      </c>
      <c r="D80" s="37"/>
      <c r="E80" s="37"/>
      <c r="F80" s="37"/>
      <c r="G80" s="37"/>
      <c r="H80" s="37"/>
      <c r="I80" s="37"/>
      <c r="J80" s="37"/>
      <c r="K80" s="37"/>
      <c r="L80" s="73" t="str">
        <f>IF(K8="","",K8)</f>
        <v>Martinský cintorín, Bratislava</v>
      </c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3" t="s">
        <v>19</v>
      </c>
      <c r="AJ80" s="37"/>
      <c r="AK80" s="37"/>
      <c r="AL80" s="37"/>
      <c r="AM80" s="74"/>
      <c r="AN80" s="37"/>
      <c r="AO80" s="37"/>
      <c r="AP80" s="37"/>
      <c r="AQ80" s="38"/>
    </row>
    <row r="81" spans="1:76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8"/>
    </row>
    <row r="82" spans="1:76" s="1" customFormat="1" ht="15">
      <c r="B82" s="36"/>
      <c r="C82" s="33" t="s">
        <v>20</v>
      </c>
      <c r="D82" s="37"/>
      <c r="E82" s="37"/>
      <c r="F82" s="37"/>
      <c r="G82" s="37"/>
      <c r="H82" s="37"/>
      <c r="I82" s="37"/>
      <c r="J82" s="37"/>
      <c r="K82" s="37"/>
      <c r="L82" s="67" t="str">
        <f>IF(E11= "","",E11)</f>
        <v>Marianum-pohrebnícstvo mesta Bratislavy</v>
      </c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3" t="s">
        <v>26</v>
      </c>
      <c r="AJ82" s="37"/>
      <c r="AK82" s="37"/>
      <c r="AL82" s="37"/>
      <c r="AM82" s="215" t="str">
        <f>IF(E17="","",E17)</f>
        <v>Ing.arch. Katarína Šináková</v>
      </c>
      <c r="AN82" s="215"/>
      <c r="AO82" s="215"/>
      <c r="AP82" s="215"/>
      <c r="AQ82" s="38"/>
      <c r="AS82" s="228" t="s">
        <v>51</v>
      </c>
      <c r="AT82" s="229"/>
      <c r="AU82" s="52"/>
      <c r="AV82" s="52"/>
      <c r="AW82" s="52"/>
      <c r="AX82" s="52"/>
      <c r="AY82" s="52"/>
      <c r="AZ82" s="52"/>
      <c r="BA82" s="52"/>
      <c r="BB82" s="52"/>
      <c r="BC82" s="52"/>
      <c r="BD82" s="53"/>
    </row>
    <row r="83" spans="1:76" s="1" customFormat="1" ht="15">
      <c r="B83" s="36"/>
      <c r="C83" s="33" t="s">
        <v>24</v>
      </c>
      <c r="D83" s="37"/>
      <c r="E83" s="37"/>
      <c r="F83" s="37"/>
      <c r="G83" s="37"/>
      <c r="H83" s="37"/>
      <c r="I83" s="37"/>
      <c r="J83" s="37"/>
      <c r="K83" s="37"/>
      <c r="L83" s="67" t="str">
        <f>IF(E14="","",E14)</f>
        <v xml:space="preserve"> </v>
      </c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3" t="s">
        <v>29</v>
      </c>
      <c r="AJ83" s="37"/>
      <c r="AK83" s="37"/>
      <c r="AL83" s="37"/>
      <c r="AM83" s="215"/>
      <c r="AN83" s="215"/>
      <c r="AO83" s="215"/>
      <c r="AP83" s="215"/>
      <c r="AQ83" s="38"/>
      <c r="AS83" s="230"/>
      <c r="AT83" s="231"/>
      <c r="AU83" s="37"/>
      <c r="AV83" s="37"/>
      <c r="AW83" s="37"/>
      <c r="AX83" s="37"/>
      <c r="AY83" s="37"/>
      <c r="AZ83" s="37"/>
      <c r="BA83" s="37"/>
      <c r="BB83" s="37"/>
      <c r="BC83" s="37"/>
      <c r="BD83" s="75"/>
    </row>
    <row r="84" spans="1:76" s="1" customFormat="1" ht="10.9" customHeight="1"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8"/>
      <c r="AS84" s="230"/>
      <c r="AT84" s="231"/>
      <c r="AU84" s="37"/>
      <c r="AV84" s="37"/>
      <c r="AW84" s="37"/>
      <c r="AX84" s="37"/>
      <c r="AY84" s="37"/>
      <c r="AZ84" s="37"/>
      <c r="BA84" s="37"/>
      <c r="BB84" s="37"/>
      <c r="BC84" s="37"/>
      <c r="BD84" s="75"/>
    </row>
    <row r="85" spans="1:76" s="1" customFormat="1" ht="29.25" customHeight="1">
      <c r="B85" s="36"/>
      <c r="C85" s="205" t="s">
        <v>52</v>
      </c>
      <c r="D85" s="206"/>
      <c r="E85" s="206"/>
      <c r="F85" s="206"/>
      <c r="G85" s="206"/>
      <c r="H85" s="76"/>
      <c r="I85" s="207" t="s">
        <v>53</v>
      </c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7" t="s">
        <v>54</v>
      </c>
      <c r="AH85" s="206"/>
      <c r="AI85" s="206"/>
      <c r="AJ85" s="206"/>
      <c r="AK85" s="206"/>
      <c r="AL85" s="206"/>
      <c r="AM85" s="206"/>
      <c r="AN85" s="207" t="s">
        <v>55</v>
      </c>
      <c r="AO85" s="206"/>
      <c r="AP85" s="208"/>
      <c r="AQ85" s="38"/>
      <c r="AS85" s="77" t="s">
        <v>56</v>
      </c>
      <c r="AT85" s="78" t="s">
        <v>57</v>
      </c>
      <c r="AU85" s="78" t="s">
        <v>58</v>
      </c>
      <c r="AV85" s="78" t="s">
        <v>59</v>
      </c>
      <c r="AW85" s="78" t="s">
        <v>60</v>
      </c>
      <c r="AX85" s="78" t="s">
        <v>61</v>
      </c>
      <c r="AY85" s="78" t="s">
        <v>62</v>
      </c>
      <c r="AZ85" s="78" t="s">
        <v>63</v>
      </c>
      <c r="BA85" s="78" t="s">
        <v>64</v>
      </c>
      <c r="BB85" s="78" t="s">
        <v>65</v>
      </c>
      <c r="BC85" s="78" t="s">
        <v>66</v>
      </c>
      <c r="BD85" s="79" t="s">
        <v>67</v>
      </c>
    </row>
    <row r="86" spans="1:76" s="1" customFormat="1" ht="10.9" customHeight="1"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8"/>
      <c r="AS86" s="80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3"/>
    </row>
    <row r="87" spans="1:76" s="4" customFormat="1" ht="32.450000000000003" customHeight="1">
      <c r="B87" s="69"/>
      <c r="C87" s="81" t="s">
        <v>68</v>
      </c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226">
        <f>ROUND(AG88,2)</f>
        <v>0</v>
      </c>
      <c r="AH87" s="226"/>
      <c r="AI87" s="226"/>
      <c r="AJ87" s="226"/>
      <c r="AK87" s="226"/>
      <c r="AL87" s="226"/>
      <c r="AM87" s="226"/>
      <c r="AN87" s="227">
        <f>SUM(AG87,AT87)</f>
        <v>0</v>
      </c>
      <c r="AO87" s="227"/>
      <c r="AP87" s="227"/>
      <c r="AQ87" s="72"/>
      <c r="AS87" s="83">
        <f>ROUND(AS88,2)</f>
        <v>0</v>
      </c>
      <c r="AT87" s="84">
        <f>ROUND(SUM(AV87:AW87),2)</f>
        <v>0</v>
      </c>
      <c r="AU87" s="85">
        <f>ROUND(AU88,5)</f>
        <v>970.99986999999999</v>
      </c>
      <c r="AV87" s="84">
        <f>ROUND(AZ87*L31,2)</f>
        <v>0</v>
      </c>
      <c r="AW87" s="84">
        <f>ROUND(BA87*L32,2)</f>
        <v>0</v>
      </c>
      <c r="AX87" s="84">
        <f>ROUND(BB87*L31,2)</f>
        <v>0</v>
      </c>
      <c r="AY87" s="84">
        <f>ROUND(BC87*L32,2)</f>
        <v>0</v>
      </c>
      <c r="AZ87" s="84">
        <f t="shared" ref="AZ87:BD88" si="0">ROUND(AZ88,2)</f>
        <v>0</v>
      </c>
      <c r="BA87" s="84">
        <f t="shared" si="0"/>
        <v>0</v>
      </c>
      <c r="BB87" s="84">
        <f t="shared" si="0"/>
        <v>0</v>
      </c>
      <c r="BC87" s="84">
        <f t="shared" si="0"/>
        <v>0</v>
      </c>
      <c r="BD87" s="86">
        <f t="shared" si="0"/>
        <v>0</v>
      </c>
      <c r="BS87" s="87" t="s">
        <v>69</v>
      </c>
      <c r="BT87" s="87" t="s">
        <v>70</v>
      </c>
      <c r="BU87" s="88" t="s">
        <v>71</v>
      </c>
      <c r="BV87" s="87" t="s">
        <v>72</v>
      </c>
      <c r="BW87" s="87" t="s">
        <v>73</v>
      </c>
      <c r="BX87" s="87" t="s">
        <v>74</v>
      </c>
    </row>
    <row r="88" spans="1:76" s="5" customFormat="1" ht="47.25" customHeight="1">
      <c r="B88" s="89"/>
      <c r="C88" s="90"/>
      <c r="D88" s="220" t="s">
        <v>14</v>
      </c>
      <c r="E88" s="220"/>
      <c r="F88" s="220"/>
      <c r="G88" s="220"/>
      <c r="H88" s="220"/>
      <c r="I88" s="91"/>
      <c r="J88" s="220" t="s">
        <v>75</v>
      </c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19">
        <f>ROUND(AG89,2)</f>
        <v>0</v>
      </c>
      <c r="AH88" s="218"/>
      <c r="AI88" s="218"/>
      <c r="AJ88" s="218"/>
      <c r="AK88" s="218"/>
      <c r="AL88" s="218"/>
      <c r="AM88" s="218"/>
      <c r="AN88" s="217">
        <f>SUM(AG88,AT88)</f>
        <v>0</v>
      </c>
      <c r="AO88" s="218"/>
      <c r="AP88" s="218"/>
      <c r="AQ88" s="92"/>
      <c r="AS88" s="93">
        <f>ROUND(AS89,2)</f>
        <v>0</v>
      </c>
      <c r="AT88" s="94">
        <f>ROUND(SUM(AV88:AW88),2)</f>
        <v>0</v>
      </c>
      <c r="AU88" s="95">
        <f>ROUND(AU89,5)</f>
        <v>970.99986999999999</v>
      </c>
      <c r="AV88" s="94">
        <f>ROUND(AZ88*L31,2)</f>
        <v>0</v>
      </c>
      <c r="AW88" s="94">
        <f>ROUND(BA88*L32,2)</f>
        <v>0</v>
      </c>
      <c r="AX88" s="94">
        <f>ROUND(BB88*L31,2)</f>
        <v>0</v>
      </c>
      <c r="AY88" s="94">
        <f>ROUND(BC88*L32,2)</f>
        <v>0</v>
      </c>
      <c r="AZ88" s="94">
        <f t="shared" si="0"/>
        <v>0</v>
      </c>
      <c r="BA88" s="94">
        <f t="shared" si="0"/>
        <v>0</v>
      </c>
      <c r="BB88" s="94">
        <f t="shared" si="0"/>
        <v>0</v>
      </c>
      <c r="BC88" s="94">
        <f t="shared" si="0"/>
        <v>0</v>
      </c>
      <c r="BD88" s="96">
        <f t="shared" si="0"/>
        <v>0</v>
      </c>
      <c r="BS88" s="97" t="s">
        <v>69</v>
      </c>
      <c r="BT88" s="97" t="s">
        <v>76</v>
      </c>
      <c r="BU88" s="97" t="s">
        <v>71</v>
      </c>
      <c r="BV88" s="97" t="s">
        <v>72</v>
      </c>
      <c r="BW88" s="97" t="s">
        <v>77</v>
      </c>
      <c r="BX88" s="97" t="s">
        <v>73</v>
      </c>
    </row>
    <row r="89" spans="1:76" s="6" customFormat="1" ht="16.5" customHeight="1">
      <c r="A89" s="98" t="s">
        <v>78</v>
      </c>
      <c r="B89" s="99"/>
      <c r="C89" s="100"/>
      <c r="D89" s="100"/>
      <c r="E89" s="223" t="s">
        <v>76</v>
      </c>
      <c r="F89" s="223"/>
      <c r="G89" s="223"/>
      <c r="H89" s="223"/>
      <c r="I89" s="223"/>
      <c r="J89" s="100"/>
      <c r="K89" s="223" t="s">
        <v>79</v>
      </c>
      <c r="L89" s="223"/>
      <c r="M89" s="223"/>
      <c r="N89" s="223"/>
      <c r="O89" s="223"/>
      <c r="P89" s="223"/>
      <c r="Q89" s="223"/>
      <c r="R89" s="223"/>
      <c r="S89" s="223"/>
      <c r="T89" s="223"/>
      <c r="U89" s="223"/>
      <c r="V89" s="223"/>
      <c r="W89" s="223"/>
      <c r="X89" s="223"/>
      <c r="Y89" s="223"/>
      <c r="Z89" s="223"/>
      <c r="AA89" s="223"/>
      <c r="AB89" s="223"/>
      <c r="AC89" s="223"/>
      <c r="AD89" s="223"/>
      <c r="AE89" s="223"/>
      <c r="AF89" s="223"/>
      <c r="AG89" s="221">
        <f>'1 - SEKTOR - XXII  nové u...'!M31</f>
        <v>0</v>
      </c>
      <c r="AH89" s="222"/>
      <c r="AI89" s="222"/>
      <c r="AJ89" s="222"/>
      <c r="AK89" s="222"/>
      <c r="AL89" s="222"/>
      <c r="AM89" s="222"/>
      <c r="AN89" s="221">
        <f>SUM(AG89,AT89)</f>
        <v>0</v>
      </c>
      <c r="AO89" s="222"/>
      <c r="AP89" s="222"/>
      <c r="AQ89" s="101"/>
      <c r="AS89" s="102">
        <f>'1 - SEKTOR - XXII  nové u...'!M29</f>
        <v>0</v>
      </c>
      <c r="AT89" s="103">
        <f>ROUND(SUM(AV89:AW89),2)</f>
        <v>0</v>
      </c>
      <c r="AU89" s="104">
        <f>'1 - SEKTOR - XXII  nové u...'!W122</f>
        <v>970.99986930999989</v>
      </c>
      <c r="AV89" s="103">
        <f>'1 - SEKTOR - XXII  nové u...'!M33</f>
        <v>0</v>
      </c>
      <c r="AW89" s="103">
        <f>'1 - SEKTOR - XXII  nové u...'!M34</f>
        <v>0</v>
      </c>
      <c r="AX89" s="103">
        <f>'1 - SEKTOR - XXII  nové u...'!M35</f>
        <v>0</v>
      </c>
      <c r="AY89" s="103">
        <f>'1 - SEKTOR - XXII  nové u...'!M36</f>
        <v>0</v>
      </c>
      <c r="AZ89" s="103">
        <f>'1 - SEKTOR - XXII  nové u...'!H33</f>
        <v>0</v>
      </c>
      <c r="BA89" s="103">
        <f>'1 - SEKTOR - XXII  nové u...'!H34</f>
        <v>0</v>
      </c>
      <c r="BB89" s="103">
        <f>'1 - SEKTOR - XXII  nové u...'!H35</f>
        <v>0</v>
      </c>
      <c r="BC89" s="103">
        <f>'1 - SEKTOR - XXII  nové u...'!H36</f>
        <v>0</v>
      </c>
      <c r="BD89" s="105">
        <f>'1 - SEKTOR - XXII  nové u...'!H37</f>
        <v>0</v>
      </c>
      <c r="BT89" s="106" t="s">
        <v>80</v>
      </c>
      <c r="BV89" s="106" t="s">
        <v>72</v>
      </c>
      <c r="BW89" s="106" t="s">
        <v>81</v>
      </c>
      <c r="BX89" s="106" t="s">
        <v>77</v>
      </c>
    </row>
    <row r="90" spans="1:76">
      <c r="B90" s="27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8"/>
    </row>
    <row r="91" spans="1:76" s="1" customFormat="1" ht="30" customHeight="1">
      <c r="B91" s="36"/>
      <c r="C91" s="81" t="s">
        <v>82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227">
        <v>0</v>
      </c>
      <c r="AH91" s="227"/>
      <c r="AI91" s="227"/>
      <c r="AJ91" s="227"/>
      <c r="AK91" s="227"/>
      <c r="AL91" s="227"/>
      <c r="AM91" s="227"/>
      <c r="AN91" s="227">
        <v>0</v>
      </c>
      <c r="AO91" s="227"/>
      <c r="AP91" s="227"/>
      <c r="AQ91" s="38"/>
      <c r="AS91" s="77" t="s">
        <v>83</v>
      </c>
      <c r="AT91" s="78" t="s">
        <v>84</v>
      </c>
      <c r="AU91" s="78" t="s">
        <v>34</v>
      </c>
      <c r="AV91" s="79" t="s">
        <v>57</v>
      </c>
    </row>
    <row r="92" spans="1:76" s="1" customFormat="1" ht="10.9" customHeight="1"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8"/>
      <c r="AS92" s="107"/>
      <c r="AT92" s="57"/>
      <c r="AU92" s="57"/>
      <c r="AV92" s="59"/>
    </row>
    <row r="93" spans="1:76" s="1" customFormat="1" ht="30" customHeight="1">
      <c r="B93" s="36"/>
      <c r="C93" s="108" t="s">
        <v>85</v>
      </c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216">
        <f>ROUND(AG87+AG91,2)</f>
        <v>0</v>
      </c>
      <c r="AH93" s="216"/>
      <c r="AI93" s="216"/>
      <c r="AJ93" s="216"/>
      <c r="AK93" s="216"/>
      <c r="AL93" s="216"/>
      <c r="AM93" s="216"/>
      <c r="AN93" s="216">
        <f>AN87+AN91</f>
        <v>0</v>
      </c>
      <c r="AO93" s="216"/>
      <c r="AP93" s="216"/>
      <c r="AQ93" s="38"/>
    </row>
    <row r="94" spans="1:76" s="1" customFormat="1" ht="6.95" customHeight="1">
      <c r="B94" s="60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2"/>
    </row>
  </sheetData>
  <mergeCells count="49">
    <mergeCell ref="AR2:BE2"/>
    <mergeCell ref="AG87:AM87"/>
    <mergeCell ref="AN87:AP87"/>
    <mergeCell ref="AG91:AM91"/>
    <mergeCell ref="AN91:AP91"/>
    <mergeCell ref="AS82:AT84"/>
    <mergeCell ref="AM83:AP83"/>
    <mergeCell ref="AK26:AO26"/>
    <mergeCell ref="AK27:AO27"/>
    <mergeCell ref="AK29:AO29"/>
    <mergeCell ref="AG93:AM93"/>
    <mergeCell ref="AN93:AP93"/>
    <mergeCell ref="AN88:AP88"/>
    <mergeCell ref="AG88:AM88"/>
    <mergeCell ref="D88:H88"/>
    <mergeCell ref="J88:AF88"/>
    <mergeCell ref="AN89:AP89"/>
    <mergeCell ref="AG89:AM89"/>
    <mergeCell ref="E89:I89"/>
    <mergeCell ref="K89:AF89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L34:O34"/>
    <mergeCell ref="W34:AE34"/>
    <mergeCell ref="AK34:AO34"/>
    <mergeCell ref="L35:O35"/>
    <mergeCell ref="W35:AE35"/>
    <mergeCell ref="AK35:AO35"/>
    <mergeCell ref="L32:O32"/>
    <mergeCell ref="W32:AE32"/>
    <mergeCell ref="AK32:AO32"/>
    <mergeCell ref="L33:O33"/>
    <mergeCell ref="W33:AE33"/>
    <mergeCell ref="AK33:AO33"/>
    <mergeCell ref="L31:O31"/>
    <mergeCell ref="W31:AE31"/>
    <mergeCell ref="AK31:AO31"/>
    <mergeCell ref="C2:AP2"/>
    <mergeCell ref="C4:AP4"/>
    <mergeCell ref="K5:AO5"/>
    <mergeCell ref="K6:AO6"/>
    <mergeCell ref="E23:AN23"/>
  </mergeCells>
  <hyperlinks>
    <hyperlink ref="K1:S1" location="C2" display="1) Súhrnný list stavby" xr:uid="{00000000-0004-0000-0000-000000000000}"/>
    <hyperlink ref="W1:AF1" location="C87" display="2) Rekapitulácia objektov" xr:uid="{00000000-0004-0000-0000-000001000000}"/>
    <hyperlink ref="A89" location="'1 - SEKTOR - XXII  nové u...'!C2" display="/" xr:uid="{00000000-0004-0000-0000-000002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267"/>
  <sheetViews>
    <sheetView showGridLines="0" tabSelected="1" workbookViewId="0">
      <pane ySplit="1" topLeftCell="A17" activePane="bottomLeft" state="frozen"/>
      <selection pane="bottomLeft" activeCell="AE16" sqref="AE16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0"/>
      <c r="B1" s="16"/>
      <c r="C1" s="16"/>
      <c r="D1" s="17" t="s">
        <v>1</v>
      </c>
      <c r="E1" s="16"/>
      <c r="F1" s="18" t="s">
        <v>86</v>
      </c>
      <c r="G1" s="18"/>
      <c r="H1" s="267" t="s">
        <v>87</v>
      </c>
      <c r="I1" s="267"/>
      <c r="J1" s="267"/>
      <c r="K1" s="267"/>
      <c r="L1" s="18" t="s">
        <v>88</v>
      </c>
      <c r="M1" s="16"/>
      <c r="N1" s="16"/>
      <c r="O1" s="17" t="s">
        <v>89</v>
      </c>
      <c r="P1" s="16"/>
      <c r="Q1" s="16"/>
      <c r="R1" s="16"/>
      <c r="S1" s="18" t="s">
        <v>90</v>
      </c>
      <c r="T1" s="18"/>
      <c r="U1" s="110"/>
      <c r="V1" s="110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</row>
    <row r="2" spans="1:66" ht="36.950000000000003" customHeight="1">
      <c r="C2" s="197" t="s">
        <v>7</v>
      </c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S2" s="224" t="s">
        <v>8</v>
      </c>
      <c r="T2" s="225"/>
      <c r="U2" s="225"/>
      <c r="V2" s="225"/>
      <c r="W2" s="225"/>
      <c r="X2" s="225"/>
      <c r="Y2" s="225"/>
      <c r="Z2" s="225"/>
      <c r="AA2" s="225"/>
      <c r="AB2" s="225"/>
      <c r="AC2" s="225"/>
      <c r="AT2" s="23" t="s">
        <v>81</v>
      </c>
    </row>
    <row r="3" spans="1:66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6"/>
      <c r="AT3" s="23" t="s">
        <v>70</v>
      </c>
    </row>
    <row r="4" spans="1:66" ht="36.950000000000003" customHeight="1">
      <c r="B4" s="27"/>
      <c r="C4" s="199" t="s">
        <v>91</v>
      </c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8"/>
      <c r="T4" s="22" t="s">
        <v>12</v>
      </c>
      <c r="AT4" s="23" t="s">
        <v>6</v>
      </c>
    </row>
    <row r="5" spans="1:66" ht="6.95" customHeight="1">
      <c r="B5" s="27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8"/>
    </row>
    <row r="6" spans="1:66" ht="25.35" customHeight="1">
      <c r="B6" s="27"/>
      <c r="C6" s="29"/>
      <c r="D6" s="33" t="s">
        <v>13</v>
      </c>
      <c r="E6" s="29"/>
      <c r="F6" s="235" t="str">
        <f>'Rekapitulácia stavby'!K6</f>
        <v>Martinský cintorín</v>
      </c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9"/>
      <c r="R6" s="28"/>
    </row>
    <row r="7" spans="1:66" ht="25.35" customHeight="1">
      <c r="B7" s="27"/>
      <c r="C7" s="29"/>
      <c r="D7" s="33" t="s">
        <v>92</v>
      </c>
      <c r="E7" s="29"/>
      <c r="F7" s="235" t="s">
        <v>93</v>
      </c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9"/>
      <c r="R7" s="28"/>
    </row>
    <row r="8" spans="1:66" s="1" customFormat="1" ht="32.85" customHeight="1">
      <c r="B8" s="36"/>
      <c r="C8" s="37"/>
      <c r="D8" s="32" t="s">
        <v>94</v>
      </c>
      <c r="E8" s="37"/>
      <c r="F8" s="203" t="s">
        <v>79</v>
      </c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37"/>
      <c r="R8" s="38"/>
    </row>
    <row r="9" spans="1:66" s="1" customFormat="1" ht="14.45" customHeight="1">
      <c r="B9" s="36"/>
      <c r="C9" s="37"/>
      <c r="D9" s="33" t="s">
        <v>15</v>
      </c>
      <c r="E9" s="37"/>
      <c r="F9" s="31" t="s">
        <v>5</v>
      </c>
      <c r="G9" s="37"/>
      <c r="H9" s="37"/>
      <c r="I9" s="37"/>
      <c r="J9" s="37"/>
      <c r="K9" s="37"/>
      <c r="L9" s="37"/>
      <c r="M9" s="33" t="s">
        <v>16</v>
      </c>
      <c r="N9" s="37"/>
      <c r="O9" s="31" t="s">
        <v>5</v>
      </c>
      <c r="P9" s="37"/>
      <c r="Q9" s="37"/>
      <c r="R9" s="38"/>
    </row>
    <row r="10" spans="1:66" s="1" customFormat="1" ht="14.45" customHeight="1">
      <c r="B10" s="36"/>
      <c r="C10" s="37"/>
      <c r="D10" s="33" t="s">
        <v>17</v>
      </c>
      <c r="E10" s="37"/>
      <c r="F10" s="31" t="s">
        <v>18</v>
      </c>
      <c r="G10" s="37"/>
      <c r="H10" s="37"/>
      <c r="I10" s="37"/>
      <c r="J10" s="37"/>
      <c r="K10" s="37"/>
      <c r="L10" s="37"/>
      <c r="M10" s="33" t="s">
        <v>19</v>
      </c>
      <c r="N10" s="37"/>
      <c r="O10" s="238"/>
      <c r="P10" s="238"/>
      <c r="Q10" s="37"/>
      <c r="R10" s="38"/>
    </row>
    <row r="11" spans="1:66" s="1" customFormat="1" ht="10.9" customHeight="1"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8"/>
    </row>
    <row r="12" spans="1:66" s="1" customFormat="1" ht="14.45" customHeight="1">
      <c r="B12" s="36"/>
      <c r="C12" s="37"/>
      <c r="D12" s="33" t="s">
        <v>20</v>
      </c>
      <c r="E12" s="37"/>
      <c r="F12" s="37"/>
      <c r="G12" s="37"/>
      <c r="H12" s="37"/>
      <c r="I12" s="37"/>
      <c r="J12" s="37"/>
      <c r="K12" s="37"/>
      <c r="L12" s="37"/>
      <c r="M12" s="33" t="s">
        <v>21</v>
      </c>
      <c r="N12" s="37"/>
      <c r="O12" s="201" t="s">
        <v>5</v>
      </c>
      <c r="P12" s="201"/>
      <c r="Q12" s="37"/>
      <c r="R12" s="38"/>
    </row>
    <row r="13" spans="1:66" s="1" customFormat="1" ht="18" customHeight="1">
      <c r="B13" s="36"/>
      <c r="C13" s="37"/>
      <c r="D13" s="37"/>
      <c r="E13" s="31" t="s">
        <v>22</v>
      </c>
      <c r="F13" s="37"/>
      <c r="G13" s="37"/>
      <c r="H13" s="37"/>
      <c r="I13" s="37"/>
      <c r="J13" s="37"/>
      <c r="K13" s="37"/>
      <c r="L13" s="37"/>
      <c r="M13" s="33" t="s">
        <v>23</v>
      </c>
      <c r="N13" s="37"/>
      <c r="O13" s="201" t="s">
        <v>5</v>
      </c>
      <c r="P13" s="201"/>
      <c r="Q13" s="37"/>
      <c r="R13" s="38"/>
    </row>
    <row r="14" spans="1:66" s="1" customFormat="1" ht="6.95" customHeight="1">
      <c r="B14" s="36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8"/>
    </row>
    <row r="15" spans="1:66" s="1" customFormat="1" ht="14.45" customHeight="1">
      <c r="B15" s="36"/>
      <c r="C15" s="37"/>
      <c r="D15" s="33" t="s">
        <v>24</v>
      </c>
      <c r="E15" s="37"/>
      <c r="F15" s="37"/>
      <c r="G15" s="37"/>
      <c r="H15" s="37"/>
      <c r="I15" s="37"/>
      <c r="J15" s="37"/>
      <c r="K15" s="37"/>
      <c r="L15" s="37"/>
      <c r="M15" s="33" t="s">
        <v>21</v>
      </c>
      <c r="N15" s="37"/>
      <c r="O15" s="201" t="str">
        <f>IF('Rekapitulácia stavby'!AN13="","",'Rekapitulácia stavby'!AN13)</f>
        <v/>
      </c>
      <c r="P15" s="201"/>
      <c r="Q15" s="37"/>
      <c r="R15" s="38"/>
    </row>
    <row r="16" spans="1:66" s="1" customFormat="1" ht="18" customHeight="1">
      <c r="B16" s="36"/>
      <c r="C16" s="37"/>
      <c r="D16" s="37"/>
      <c r="E16" s="31" t="str">
        <f>IF('Rekapitulácia stavby'!E14="","",'Rekapitulácia stavby'!E14)</f>
        <v xml:space="preserve"> </v>
      </c>
      <c r="F16" s="37"/>
      <c r="G16" s="37"/>
      <c r="H16" s="37"/>
      <c r="I16" s="37"/>
      <c r="J16" s="37"/>
      <c r="K16" s="37"/>
      <c r="L16" s="37"/>
      <c r="M16" s="33" t="s">
        <v>23</v>
      </c>
      <c r="N16" s="37"/>
      <c r="O16" s="201" t="str">
        <f>IF('Rekapitulácia stavby'!AN14="","",'Rekapitulácia stavby'!AN14)</f>
        <v/>
      </c>
      <c r="P16" s="201"/>
      <c r="Q16" s="37"/>
      <c r="R16" s="38"/>
    </row>
    <row r="17" spans="2:18" s="1" customFormat="1" ht="6.95" customHeight="1"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8"/>
    </row>
    <row r="18" spans="2:18" s="1" customFormat="1" ht="14.45" customHeight="1">
      <c r="B18" s="36"/>
      <c r="C18" s="37"/>
      <c r="D18" s="33" t="s">
        <v>26</v>
      </c>
      <c r="E18" s="37"/>
      <c r="F18" s="37"/>
      <c r="G18" s="37"/>
      <c r="H18" s="37"/>
      <c r="I18" s="37"/>
      <c r="J18" s="37"/>
      <c r="K18" s="37"/>
      <c r="L18" s="37"/>
      <c r="M18" s="33" t="s">
        <v>21</v>
      </c>
      <c r="N18" s="37"/>
      <c r="O18" s="201" t="s">
        <v>5</v>
      </c>
      <c r="P18" s="201"/>
      <c r="Q18" s="37"/>
      <c r="R18" s="38"/>
    </row>
    <row r="19" spans="2:18" s="1" customFormat="1" ht="18" customHeight="1">
      <c r="B19" s="36"/>
      <c r="C19" s="37"/>
      <c r="D19" s="37"/>
      <c r="E19" s="31" t="s">
        <v>27</v>
      </c>
      <c r="F19" s="37"/>
      <c r="G19" s="37"/>
      <c r="H19" s="37"/>
      <c r="I19" s="37"/>
      <c r="J19" s="37"/>
      <c r="K19" s="37"/>
      <c r="L19" s="37"/>
      <c r="M19" s="33" t="s">
        <v>23</v>
      </c>
      <c r="N19" s="37"/>
      <c r="O19" s="201" t="s">
        <v>5</v>
      </c>
      <c r="P19" s="201"/>
      <c r="Q19" s="37"/>
      <c r="R19" s="38"/>
    </row>
    <row r="20" spans="2:18" s="1" customFormat="1" ht="6.95" customHeight="1"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8"/>
    </row>
    <row r="21" spans="2:18" s="1" customFormat="1" ht="14.45" customHeight="1">
      <c r="B21" s="36"/>
      <c r="C21" s="37"/>
      <c r="D21" s="33" t="s">
        <v>29</v>
      </c>
      <c r="E21" s="37"/>
      <c r="F21" s="37"/>
      <c r="G21" s="37"/>
      <c r="H21" s="37"/>
      <c r="I21" s="37"/>
      <c r="J21" s="37"/>
      <c r="K21" s="37"/>
      <c r="L21" s="37"/>
      <c r="M21" s="33" t="s">
        <v>21</v>
      </c>
      <c r="N21" s="37"/>
      <c r="O21" s="201" t="s">
        <v>5</v>
      </c>
      <c r="P21" s="201"/>
      <c r="Q21" s="37"/>
      <c r="R21" s="38"/>
    </row>
    <row r="22" spans="2:18" s="1" customFormat="1" ht="18" customHeight="1">
      <c r="B22" s="36"/>
      <c r="C22" s="37"/>
      <c r="D22" s="37"/>
      <c r="E22" s="31"/>
      <c r="F22" s="37"/>
      <c r="G22" s="37"/>
      <c r="H22" s="37"/>
      <c r="I22" s="37"/>
      <c r="J22" s="37"/>
      <c r="K22" s="37"/>
      <c r="L22" s="37"/>
      <c r="M22" s="33" t="s">
        <v>23</v>
      </c>
      <c r="N22" s="37"/>
      <c r="O22" s="201" t="s">
        <v>5</v>
      </c>
      <c r="P22" s="201"/>
      <c r="Q22" s="37"/>
      <c r="R22" s="38"/>
    </row>
    <row r="23" spans="2:18" s="1" customFormat="1" ht="6.95" customHeight="1"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14.45" customHeight="1">
      <c r="B24" s="36"/>
      <c r="C24" s="37"/>
      <c r="D24" s="33" t="s">
        <v>30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8"/>
    </row>
    <row r="25" spans="2:18" s="1" customFormat="1" ht="16.5" customHeight="1">
      <c r="B25" s="36"/>
      <c r="C25" s="37"/>
      <c r="D25" s="37"/>
      <c r="E25" s="204" t="s">
        <v>5</v>
      </c>
      <c r="F25" s="204"/>
      <c r="G25" s="204"/>
      <c r="H25" s="204"/>
      <c r="I25" s="204"/>
      <c r="J25" s="204"/>
      <c r="K25" s="204"/>
      <c r="L25" s="204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8"/>
    </row>
    <row r="27" spans="2:18" s="1" customFormat="1" ht="6.95" customHeight="1">
      <c r="B27" s="36"/>
      <c r="C27" s="37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37"/>
      <c r="R27" s="38"/>
    </row>
    <row r="28" spans="2:18" s="1" customFormat="1" ht="14.45" customHeight="1">
      <c r="B28" s="36"/>
      <c r="C28" s="37"/>
      <c r="D28" s="111" t="s">
        <v>95</v>
      </c>
      <c r="E28" s="37"/>
      <c r="F28" s="37"/>
      <c r="G28" s="37"/>
      <c r="H28" s="37"/>
      <c r="I28" s="37"/>
      <c r="J28" s="37"/>
      <c r="K28" s="37"/>
      <c r="L28" s="37"/>
      <c r="M28" s="232">
        <f>N89</f>
        <v>0</v>
      </c>
      <c r="N28" s="232"/>
      <c r="O28" s="232"/>
      <c r="P28" s="232"/>
      <c r="Q28" s="37"/>
      <c r="R28" s="38"/>
    </row>
    <row r="29" spans="2:18" s="1" customFormat="1" ht="14.45" customHeight="1">
      <c r="B29" s="36"/>
      <c r="C29" s="37"/>
      <c r="D29" s="35" t="s">
        <v>96</v>
      </c>
      <c r="E29" s="37"/>
      <c r="F29" s="37"/>
      <c r="G29" s="37"/>
      <c r="H29" s="37"/>
      <c r="I29" s="37"/>
      <c r="J29" s="37"/>
      <c r="K29" s="37"/>
      <c r="L29" s="37"/>
      <c r="M29" s="232">
        <f>N102</f>
        <v>0</v>
      </c>
      <c r="N29" s="232"/>
      <c r="O29" s="232"/>
      <c r="P29" s="232"/>
      <c r="Q29" s="37"/>
      <c r="R29" s="38"/>
    </row>
    <row r="30" spans="2:18" s="1" customFormat="1" ht="6.95" customHeight="1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8"/>
    </row>
    <row r="31" spans="2:18" s="1" customFormat="1" ht="25.35" customHeight="1">
      <c r="B31" s="36"/>
      <c r="C31" s="37"/>
      <c r="D31" s="112" t="s">
        <v>33</v>
      </c>
      <c r="E31" s="37"/>
      <c r="F31" s="37"/>
      <c r="G31" s="37"/>
      <c r="H31" s="37"/>
      <c r="I31" s="37"/>
      <c r="J31" s="37"/>
      <c r="K31" s="37"/>
      <c r="L31" s="37"/>
      <c r="M31" s="239">
        <f>ROUND(M28+M29,2)</f>
        <v>0</v>
      </c>
      <c r="N31" s="237"/>
      <c r="O31" s="237"/>
      <c r="P31" s="237"/>
      <c r="Q31" s="37"/>
      <c r="R31" s="38"/>
    </row>
    <row r="32" spans="2:18" s="1" customFormat="1" ht="6.95" customHeight="1">
      <c r="B32" s="36"/>
      <c r="C32" s="37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37"/>
      <c r="R32" s="38"/>
    </row>
    <row r="33" spans="2:18" s="1" customFormat="1" ht="14.45" customHeight="1">
      <c r="B33" s="36"/>
      <c r="C33" s="37"/>
      <c r="D33" s="43" t="s">
        <v>34</v>
      </c>
      <c r="E33" s="43" t="s">
        <v>35</v>
      </c>
      <c r="F33" s="44">
        <v>0.2</v>
      </c>
      <c r="G33" s="113" t="s">
        <v>36</v>
      </c>
      <c r="H33" s="240">
        <f>ROUND((SUM(BE102:BE103)+SUM(BE122:BE266)), 2)</f>
        <v>0</v>
      </c>
      <c r="I33" s="237"/>
      <c r="J33" s="237"/>
      <c r="K33" s="37"/>
      <c r="L33" s="37"/>
      <c r="M33" s="240">
        <f>ROUND(ROUND((SUM(BE102:BE103)+SUM(BE122:BE266)), 2)*F33, 2)</f>
        <v>0</v>
      </c>
      <c r="N33" s="237"/>
      <c r="O33" s="237"/>
      <c r="P33" s="237"/>
      <c r="Q33" s="37"/>
      <c r="R33" s="38"/>
    </row>
    <row r="34" spans="2:18" s="1" customFormat="1" ht="14.45" customHeight="1">
      <c r="B34" s="36"/>
      <c r="C34" s="37"/>
      <c r="D34" s="37"/>
      <c r="E34" s="43" t="s">
        <v>37</v>
      </c>
      <c r="F34" s="44">
        <v>0.2</v>
      </c>
      <c r="G34" s="113" t="s">
        <v>36</v>
      </c>
      <c r="H34" s="240">
        <f>ROUND((SUM(BF102:BF103)+SUM(BF122:BF266)), 2)</f>
        <v>0</v>
      </c>
      <c r="I34" s="237"/>
      <c r="J34" s="237"/>
      <c r="K34" s="37"/>
      <c r="L34" s="37"/>
      <c r="M34" s="240">
        <f>ROUND(ROUND((SUM(BF102:BF103)+SUM(BF122:BF266)), 2)*F34, 2)</f>
        <v>0</v>
      </c>
      <c r="N34" s="237"/>
      <c r="O34" s="237"/>
      <c r="P34" s="237"/>
      <c r="Q34" s="37"/>
      <c r="R34" s="38"/>
    </row>
    <row r="35" spans="2:18" s="1" customFormat="1" ht="14.45" hidden="1" customHeight="1">
      <c r="B35" s="36"/>
      <c r="C35" s="37"/>
      <c r="D35" s="37"/>
      <c r="E35" s="43" t="s">
        <v>38</v>
      </c>
      <c r="F35" s="44">
        <v>0.2</v>
      </c>
      <c r="G35" s="113" t="s">
        <v>36</v>
      </c>
      <c r="H35" s="240">
        <f>ROUND((SUM(BG102:BG103)+SUM(BG122:BG266)), 2)</f>
        <v>0</v>
      </c>
      <c r="I35" s="237"/>
      <c r="J35" s="237"/>
      <c r="K35" s="37"/>
      <c r="L35" s="37"/>
      <c r="M35" s="240">
        <v>0</v>
      </c>
      <c r="N35" s="237"/>
      <c r="O35" s="237"/>
      <c r="P35" s="237"/>
      <c r="Q35" s="37"/>
      <c r="R35" s="38"/>
    </row>
    <row r="36" spans="2:18" s="1" customFormat="1" ht="14.45" hidden="1" customHeight="1">
      <c r="B36" s="36"/>
      <c r="C36" s="37"/>
      <c r="D36" s="37"/>
      <c r="E36" s="43" t="s">
        <v>39</v>
      </c>
      <c r="F36" s="44">
        <v>0.2</v>
      </c>
      <c r="G36" s="113" t="s">
        <v>36</v>
      </c>
      <c r="H36" s="240">
        <f>ROUND((SUM(BH102:BH103)+SUM(BH122:BH266)), 2)</f>
        <v>0</v>
      </c>
      <c r="I36" s="237"/>
      <c r="J36" s="237"/>
      <c r="K36" s="37"/>
      <c r="L36" s="37"/>
      <c r="M36" s="240">
        <v>0</v>
      </c>
      <c r="N36" s="237"/>
      <c r="O36" s="237"/>
      <c r="P36" s="237"/>
      <c r="Q36" s="37"/>
      <c r="R36" s="38"/>
    </row>
    <row r="37" spans="2:18" s="1" customFormat="1" ht="14.45" hidden="1" customHeight="1">
      <c r="B37" s="36"/>
      <c r="C37" s="37"/>
      <c r="D37" s="37"/>
      <c r="E37" s="43" t="s">
        <v>40</v>
      </c>
      <c r="F37" s="44">
        <v>0</v>
      </c>
      <c r="G37" s="113" t="s">
        <v>36</v>
      </c>
      <c r="H37" s="240">
        <f>ROUND((SUM(BI102:BI103)+SUM(BI122:BI266)), 2)</f>
        <v>0</v>
      </c>
      <c r="I37" s="237"/>
      <c r="J37" s="237"/>
      <c r="K37" s="37"/>
      <c r="L37" s="37"/>
      <c r="M37" s="240">
        <v>0</v>
      </c>
      <c r="N37" s="237"/>
      <c r="O37" s="237"/>
      <c r="P37" s="237"/>
      <c r="Q37" s="37"/>
      <c r="R37" s="38"/>
    </row>
    <row r="38" spans="2:18" s="1" customFormat="1" ht="6.95" customHeight="1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8"/>
    </row>
    <row r="39" spans="2:18" s="1" customFormat="1" ht="25.35" customHeight="1">
      <c r="B39" s="36"/>
      <c r="C39" s="109"/>
      <c r="D39" s="114" t="s">
        <v>41</v>
      </c>
      <c r="E39" s="76"/>
      <c r="F39" s="76"/>
      <c r="G39" s="115" t="s">
        <v>42</v>
      </c>
      <c r="H39" s="116" t="s">
        <v>43</v>
      </c>
      <c r="I39" s="76"/>
      <c r="J39" s="76"/>
      <c r="K39" s="76"/>
      <c r="L39" s="241">
        <f>SUM(M31:M37)</f>
        <v>0</v>
      </c>
      <c r="M39" s="241"/>
      <c r="N39" s="241"/>
      <c r="O39" s="241"/>
      <c r="P39" s="242"/>
      <c r="Q39" s="109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 s="1" customFormat="1" ht="14.45" customHeight="1"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8"/>
    </row>
    <row r="42" spans="2:18">
      <c r="B42" s="27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8"/>
    </row>
    <row r="43" spans="2:18">
      <c r="B43" s="27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8"/>
    </row>
    <row r="44" spans="2:18">
      <c r="B44" s="27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8"/>
    </row>
    <row r="45" spans="2:18">
      <c r="B45" s="27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8"/>
    </row>
    <row r="46" spans="2:18">
      <c r="B46" s="27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8"/>
    </row>
    <row r="47" spans="2:18">
      <c r="B47" s="27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8"/>
    </row>
    <row r="48" spans="2:18">
      <c r="B48" s="27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8"/>
    </row>
    <row r="49" spans="2:18">
      <c r="B49" s="27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8"/>
    </row>
    <row r="50" spans="2:18" s="1" customFormat="1" ht="15">
      <c r="B50" s="36"/>
      <c r="C50" s="37"/>
      <c r="D50" s="51" t="s">
        <v>44</v>
      </c>
      <c r="E50" s="52"/>
      <c r="F50" s="52"/>
      <c r="G50" s="52"/>
      <c r="H50" s="53"/>
      <c r="I50" s="37"/>
      <c r="J50" s="51" t="s">
        <v>45</v>
      </c>
      <c r="K50" s="52"/>
      <c r="L50" s="52"/>
      <c r="M50" s="52"/>
      <c r="N50" s="52"/>
      <c r="O50" s="52"/>
      <c r="P50" s="53"/>
      <c r="Q50" s="37"/>
      <c r="R50" s="38"/>
    </row>
    <row r="51" spans="2:18">
      <c r="B51" s="27"/>
      <c r="C51" s="29"/>
      <c r="D51" s="54"/>
      <c r="E51" s="29"/>
      <c r="F51" s="29"/>
      <c r="G51" s="29"/>
      <c r="H51" s="55"/>
      <c r="I51" s="29"/>
      <c r="J51" s="54"/>
      <c r="K51" s="29"/>
      <c r="L51" s="29"/>
      <c r="M51" s="29"/>
      <c r="N51" s="29"/>
      <c r="O51" s="29"/>
      <c r="P51" s="55"/>
      <c r="Q51" s="29"/>
      <c r="R51" s="28"/>
    </row>
    <row r="52" spans="2:18">
      <c r="B52" s="27"/>
      <c r="C52" s="29"/>
      <c r="D52" s="54"/>
      <c r="E52" s="29"/>
      <c r="F52" s="29"/>
      <c r="G52" s="29"/>
      <c r="H52" s="55"/>
      <c r="I52" s="29"/>
      <c r="J52" s="54"/>
      <c r="K52" s="29"/>
      <c r="L52" s="29"/>
      <c r="M52" s="29"/>
      <c r="N52" s="29"/>
      <c r="O52" s="29"/>
      <c r="P52" s="55"/>
      <c r="Q52" s="29"/>
      <c r="R52" s="28"/>
    </row>
    <row r="53" spans="2:18">
      <c r="B53" s="27"/>
      <c r="C53" s="29"/>
      <c r="D53" s="54"/>
      <c r="E53" s="29"/>
      <c r="F53" s="29"/>
      <c r="G53" s="29"/>
      <c r="H53" s="55"/>
      <c r="I53" s="29"/>
      <c r="J53" s="54"/>
      <c r="K53" s="29"/>
      <c r="L53" s="29"/>
      <c r="M53" s="29"/>
      <c r="N53" s="29"/>
      <c r="O53" s="29"/>
      <c r="P53" s="55"/>
      <c r="Q53" s="29"/>
      <c r="R53" s="28"/>
    </row>
    <row r="54" spans="2:18">
      <c r="B54" s="27"/>
      <c r="C54" s="29"/>
      <c r="D54" s="54"/>
      <c r="E54" s="29"/>
      <c r="F54" s="29"/>
      <c r="G54" s="29"/>
      <c r="H54" s="55"/>
      <c r="I54" s="29"/>
      <c r="J54" s="54"/>
      <c r="K54" s="29"/>
      <c r="L54" s="29"/>
      <c r="M54" s="29"/>
      <c r="N54" s="29"/>
      <c r="O54" s="29"/>
      <c r="P54" s="55"/>
      <c r="Q54" s="29"/>
      <c r="R54" s="28"/>
    </row>
    <row r="55" spans="2:18">
      <c r="B55" s="27"/>
      <c r="C55" s="29"/>
      <c r="D55" s="54"/>
      <c r="E55" s="29"/>
      <c r="F55" s="29"/>
      <c r="G55" s="29"/>
      <c r="H55" s="55"/>
      <c r="I55" s="29"/>
      <c r="J55" s="54"/>
      <c r="K55" s="29"/>
      <c r="L55" s="29"/>
      <c r="M55" s="29"/>
      <c r="N55" s="29"/>
      <c r="O55" s="29"/>
      <c r="P55" s="55"/>
      <c r="Q55" s="29"/>
      <c r="R55" s="28"/>
    </row>
    <row r="56" spans="2:18">
      <c r="B56" s="27"/>
      <c r="C56" s="29"/>
      <c r="D56" s="54"/>
      <c r="E56" s="29"/>
      <c r="F56" s="29"/>
      <c r="G56" s="29"/>
      <c r="H56" s="55"/>
      <c r="I56" s="29"/>
      <c r="J56" s="54"/>
      <c r="K56" s="29"/>
      <c r="L56" s="29"/>
      <c r="M56" s="29"/>
      <c r="N56" s="29"/>
      <c r="O56" s="29"/>
      <c r="P56" s="55"/>
      <c r="Q56" s="29"/>
      <c r="R56" s="28"/>
    </row>
    <row r="57" spans="2:18">
      <c r="B57" s="27"/>
      <c r="C57" s="29"/>
      <c r="D57" s="54"/>
      <c r="E57" s="29"/>
      <c r="F57" s="29"/>
      <c r="G57" s="29"/>
      <c r="H57" s="55"/>
      <c r="I57" s="29"/>
      <c r="J57" s="54"/>
      <c r="K57" s="29"/>
      <c r="L57" s="29"/>
      <c r="M57" s="29"/>
      <c r="N57" s="29"/>
      <c r="O57" s="29"/>
      <c r="P57" s="55"/>
      <c r="Q57" s="29"/>
      <c r="R57" s="28"/>
    </row>
    <row r="58" spans="2:18">
      <c r="B58" s="27"/>
      <c r="C58" s="29"/>
      <c r="D58" s="54"/>
      <c r="E58" s="29"/>
      <c r="F58" s="29"/>
      <c r="G58" s="29"/>
      <c r="H58" s="55"/>
      <c r="I58" s="29"/>
      <c r="J58" s="54"/>
      <c r="K58" s="29"/>
      <c r="L58" s="29"/>
      <c r="M58" s="29"/>
      <c r="N58" s="29"/>
      <c r="O58" s="29"/>
      <c r="P58" s="55"/>
      <c r="Q58" s="29"/>
      <c r="R58" s="28"/>
    </row>
    <row r="59" spans="2:18" s="1" customFormat="1" ht="15">
      <c r="B59" s="36"/>
      <c r="C59" s="37"/>
      <c r="D59" s="56" t="s">
        <v>46</v>
      </c>
      <c r="E59" s="57"/>
      <c r="F59" s="57"/>
      <c r="G59" s="58" t="s">
        <v>47</v>
      </c>
      <c r="H59" s="59"/>
      <c r="I59" s="37"/>
      <c r="J59" s="56" t="s">
        <v>46</v>
      </c>
      <c r="K59" s="57"/>
      <c r="L59" s="57"/>
      <c r="M59" s="57"/>
      <c r="N59" s="58" t="s">
        <v>47</v>
      </c>
      <c r="O59" s="57"/>
      <c r="P59" s="59"/>
      <c r="Q59" s="37"/>
      <c r="R59" s="38"/>
    </row>
    <row r="60" spans="2:18">
      <c r="B60" s="27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8"/>
    </row>
    <row r="61" spans="2:18" s="1" customFormat="1" ht="15">
      <c r="B61" s="36"/>
      <c r="C61" s="37"/>
      <c r="D61" s="51" t="s">
        <v>48</v>
      </c>
      <c r="E61" s="52"/>
      <c r="F61" s="52"/>
      <c r="G61" s="52"/>
      <c r="H61" s="53"/>
      <c r="I61" s="37"/>
      <c r="J61" s="51" t="s">
        <v>49</v>
      </c>
      <c r="K61" s="52"/>
      <c r="L61" s="52"/>
      <c r="M61" s="52"/>
      <c r="N61" s="52"/>
      <c r="O61" s="52"/>
      <c r="P61" s="53"/>
      <c r="Q61" s="37"/>
      <c r="R61" s="38"/>
    </row>
    <row r="62" spans="2:18">
      <c r="B62" s="27"/>
      <c r="C62" s="29"/>
      <c r="D62" s="54"/>
      <c r="E62" s="29"/>
      <c r="F62" s="29"/>
      <c r="G62" s="29"/>
      <c r="H62" s="55"/>
      <c r="I62" s="29"/>
      <c r="J62" s="54"/>
      <c r="K62" s="29"/>
      <c r="L62" s="29"/>
      <c r="M62" s="29"/>
      <c r="N62" s="29"/>
      <c r="O62" s="29"/>
      <c r="P62" s="55"/>
      <c r="Q62" s="29"/>
      <c r="R62" s="28"/>
    </row>
    <row r="63" spans="2:18">
      <c r="B63" s="27"/>
      <c r="C63" s="29"/>
      <c r="D63" s="54"/>
      <c r="E63" s="29"/>
      <c r="F63" s="29"/>
      <c r="G63" s="29"/>
      <c r="H63" s="55"/>
      <c r="I63" s="29"/>
      <c r="J63" s="54"/>
      <c r="K63" s="29"/>
      <c r="L63" s="29"/>
      <c r="M63" s="29"/>
      <c r="N63" s="29"/>
      <c r="O63" s="29"/>
      <c r="P63" s="55"/>
      <c r="Q63" s="29"/>
      <c r="R63" s="28"/>
    </row>
    <row r="64" spans="2:18">
      <c r="B64" s="27"/>
      <c r="C64" s="29"/>
      <c r="D64" s="54"/>
      <c r="E64" s="29"/>
      <c r="F64" s="29"/>
      <c r="G64" s="29"/>
      <c r="H64" s="55"/>
      <c r="I64" s="29"/>
      <c r="J64" s="54"/>
      <c r="K64" s="29"/>
      <c r="L64" s="29"/>
      <c r="M64" s="29"/>
      <c r="N64" s="29"/>
      <c r="O64" s="29"/>
      <c r="P64" s="55"/>
      <c r="Q64" s="29"/>
      <c r="R64" s="28"/>
    </row>
    <row r="65" spans="2:18">
      <c r="B65" s="27"/>
      <c r="C65" s="29"/>
      <c r="D65" s="54"/>
      <c r="E65" s="29"/>
      <c r="F65" s="29"/>
      <c r="G65" s="29"/>
      <c r="H65" s="55"/>
      <c r="I65" s="29"/>
      <c r="J65" s="54"/>
      <c r="K65" s="29"/>
      <c r="L65" s="29"/>
      <c r="M65" s="29"/>
      <c r="N65" s="29"/>
      <c r="O65" s="29"/>
      <c r="P65" s="55"/>
      <c r="Q65" s="29"/>
      <c r="R65" s="28"/>
    </row>
    <row r="66" spans="2:18">
      <c r="B66" s="27"/>
      <c r="C66" s="29"/>
      <c r="D66" s="54"/>
      <c r="E66" s="29"/>
      <c r="F66" s="29"/>
      <c r="G66" s="29"/>
      <c r="H66" s="55"/>
      <c r="I66" s="29"/>
      <c r="J66" s="54"/>
      <c r="K66" s="29"/>
      <c r="L66" s="29"/>
      <c r="M66" s="29"/>
      <c r="N66" s="29"/>
      <c r="O66" s="29"/>
      <c r="P66" s="55"/>
      <c r="Q66" s="29"/>
      <c r="R66" s="28"/>
    </row>
    <row r="67" spans="2:18">
      <c r="B67" s="27"/>
      <c r="C67" s="29"/>
      <c r="D67" s="54"/>
      <c r="E67" s="29"/>
      <c r="F67" s="29"/>
      <c r="G67" s="29"/>
      <c r="H67" s="55"/>
      <c r="I67" s="29"/>
      <c r="J67" s="54"/>
      <c r="K67" s="29"/>
      <c r="L67" s="29"/>
      <c r="M67" s="29"/>
      <c r="N67" s="29"/>
      <c r="O67" s="29"/>
      <c r="P67" s="55"/>
      <c r="Q67" s="29"/>
      <c r="R67" s="28"/>
    </row>
    <row r="68" spans="2:18">
      <c r="B68" s="27"/>
      <c r="C68" s="29"/>
      <c r="D68" s="54"/>
      <c r="E68" s="29"/>
      <c r="F68" s="29"/>
      <c r="G68" s="29"/>
      <c r="H68" s="55"/>
      <c r="I68" s="29"/>
      <c r="J68" s="54"/>
      <c r="K68" s="29"/>
      <c r="L68" s="29"/>
      <c r="M68" s="29"/>
      <c r="N68" s="29"/>
      <c r="O68" s="29"/>
      <c r="P68" s="55"/>
      <c r="Q68" s="29"/>
      <c r="R68" s="28"/>
    </row>
    <row r="69" spans="2:18">
      <c r="B69" s="27"/>
      <c r="C69" s="29"/>
      <c r="D69" s="54"/>
      <c r="E69" s="29"/>
      <c r="F69" s="29"/>
      <c r="G69" s="29"/>
      <c r="H69" s="55"/>
      <c r="I69" s="29"/>
      <c r="J69" s="54"/>
      <c r="K69" s="29"/>
      <c r="L69" s="29"/>
      <c r="M69" s="29"/>
      <c r="N69" s="29"/>
      <c r="O69" s="29"/>
      <c r="P69" s="55"/>
      <c r="Q69" s="29"/>
      <c r="R69" s="28"/>
    </row>
    <row r="70" spans="2:18" s="1" customFormat="1" ht="15">
      <c r="B70" s="36"/>
      <c r="C70" s="37"/>
      <c r="D70" s="56" t="s">
        <v>46</v>
      </c>
      <c r="E70" s="57"/>
      <c r="F70" s="57"/>
      <c r="G70" s="58" t="s">
        <v>47</v>
      </c>
      <c r="H70" s="59"/>
      <c r="I70" s="37"/>
      <c r="J70" s="56" t="s">
        <v>46</v>
      </c>
      <c r="K70" s="57"/>
      <c r="L70" s="57"/>
      <c r="M70" s="57"/>
      <c r="N70" s="58" t="s">
        <v>47</v>
      </c>
      <c r="O70" s="57"/>
      <c r="P70" s="59"/>
      <c r="Q70" s="37"/>
      <c r="R70" s="38"/>
    </row>
    <row r="71" spans="2:18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18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5"/>
    </row>
    <row r="76" spans="2:18" s="1" customFormat="1" ht="36.950000000000003" customHeight="1">
      <c r="B76" s="36"/>
      <c r="C76" s="199" t="s">
        <v>97</v>
      </c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38"/>
    </row>
    <row r="77" spans="2:18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</row>
    <row r="78" spans="2:18" s="1" customFormat="1" ht="30" customHeight="1">
      <c r="B78" s="36"/>
      <c r="C78" s="33" t="s">
        <v>13</v>
      </c>
      <c r="D78" s="37"/>
      <c r="E78" s="37"/>
      <c r="F78" s="235" t="str">
        <f>F6</f>
        <v>Martinský cintorín</v>
      </c>
      <c r="G78" s="236"/>
      <c r="H78" s="236"/>
      <c r="I78" s="236"/>
      <c r="J78" s="236"/>
      <c r="K78" s="236"/>
      <c r="L78" s="236"/>
      <c r="M78" s="236"/>
      <c r="N78" s="236"/>
      <c r="O78" s="236"/>
      <c r="P78" s="236"/>
      <c r="Q78" s="37"/>
      <c r="R78" s="38"/>
    </row>
    <row r="79" spans="2:18" ht="30" customHeight="1">
      <c r="B79" s="27"/>
      <c r="C79" s="33" t="s">
        <v>92</v>
      </c>
      <c r="D79" s="29"/>
      <c r="E79" s="29"/>
      <c r="F79" s="235" t="s">
        <v>93</v>
      </c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9"/>
      <c r="R79" s="28"/>
    </row>
    <row r="80" spans="2:18" s="1" customFormat="1" ht="36.950000000000003" customHeight="1">
      <c r="B80" s="36"/>
      <c r="C80" s="70" t="s">
        <v>94</v>
      </c>
      <c r="D80" s="37"/>
      <c r="E80" s="37"/>
      <c r="F80" s="213" t="str">
        <f>F8</f>
        <v>SEKTOR - XXII  nové urnové miesta</v>
      </c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37"/>
      <c r="R80" s="38"/>
    </row>
    <row r="81" spans="2:47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8"/>
    </row>
    <row r="82" spans="2:47" s="1" customFormat="1" ht="18" customHeight="1">
      <c r="B82" s="36"/>
      <c r="C82" s="33" t="s">
        <v>17</v>
      </c>
      <c r="D82" s="37"/>
      <c r="E82" s="37"/>
      <c r="F82" s="31" t="str">
        <f>F10</f>
        <v>Martinský cintorín, Bratislava</v>
      </c>
      <c r="G82" s="37"/>
      <c r="H82" s="37"/>
      <c r="I82" s="37"/>
      <c r="J82" s="37"/>
      <c r="K82" s="33" t="s">
        <v>19</v>
      </c>
      <c r="L82" s="37"/>
      <c r="M82" s="238" t="str">
        <f>IF(O10="","",O10)</f>
        <v/>
      </c>
      <c r="N82" s="238"/>
      <c r="O82" s="238"/>
      <c r="P82" s="238"/>
      <c r="Q82" s="37"/>
      <c r="R82" s="38"/>
    </row>
    <row r="83" spans="2:47" s="1" customFormat="1" ht="6.95" customHeight="1"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8"/>
    </row>
    <row r="84" spans="2:47" s="1" customFormat="1" ht="15">
      <c r="B84" s="36"/>
      <c r="C84" s="33" t="s">
        <v>20</v>
      </c>
      <c r="D84" s="37"/>
      <c r="E84" s="37"/>
      <c r="F84" s="31" t="str">
        <f>E13</f>
        <v>Marianum-pohrebnícstvo mesta Bratislavy</v>
      </c>
      <c r="G84" s="37"/>
      <c r="H84" s="37"/>
      <c r="I84" s="37"/>
      <c r="J84" s="37"/>
      <c r="K84" s="33" t="s">
        <v>26</v>
      </c>
      <c r="L84" s="37"/>
      <c r="M84" s="201" t="str">
        <f>E19</f>
        <v>Ing.arch. Katarína Šináková</v>
      </c>
      <c r="N84" s="201"/>
      <c r="O84" s="201"/>
      <c r="P84" s="201"/>
      <c r="Q84" s="201"/>
      <c r="R84" s="38"/>
    </row>
    <row r="85" spans="2:47" s="1" customFormat="1" ht="14.45" customHeight="1">
      <c r="B85" s="36"/>
      <c r="C85" s="33" t="s">
        <v>24</v>
      </c>
      <c r="D85" s="37"/>
      <c r="E85" s="37"/>
      <c r="F85" s="31" t="str">
        <f>IF(E16="","",E16)</f>
        <v xml:space="preserve"> </v>
      </c>
      <c r="G85" s="37"/>
      <c r="H85" s="37"/>
      <c r="I85" s="37"/>
      <c r="J85" s="37"/>
      <c r="K85" s="33" t="s">
        <v>29</v>
      </c>
      <c r="L85" s="37"/>
      <c r="M85" s="201"/>
      <c r="N85" s="201"/>
      <c r="O85" s="201"/>
      <c r="P85" s="201"/>
      <c r="Q85" s="201"/>
      <c r="R85" s="38"/>
    </row>
    <row r="86" spans="2:47" s="1" customFormat="1" ht="10.35" customHeight="1"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8"/>
    </row>
    <row r="87" spans="2:47" s="1" customFormat="1" ht="29.25" customHeight="1">
      <c r="B87" s="36"/>
      <c r="C87" s="243" t="s">
        <v>98</v>
      </c>
      <c r="D87" s="244"/>
      <c r="E87" s="244"/>
      <c r="F87" s="244"/>
      <c r="G87" s="244"/>
      <c r="H87" s="109"/>
      <c r="I87" s="109"/>
      <c r="J87" s="109"/>
      <c r="K87" s="109"/>
      <c r="L87" s="109"/>
      <c r="M87" s="109"/>
      <c r="N87" s="243" t="s">
        <v>99</v>
      </c>
      <c r="O87" s="244"/>
      <c r="P87" s="244"/>
      <c r="Q87" s="244"/>
      <c r="R87" s="38"/>
    </row>
    <row r="88" spans="2:47" s="1" customFormat="1" ht="10.35" customHeight="1"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8"/>
    </row>
    <row r="89" spans="2:47" s="1" customFormat="1" ht="29.25" customHeight="1">
      <c r="B89" s="36"/>
      <c r="C89" s="117" t="s">
        <v>100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227">
        <f>N122</f>
        <v>0</v>
      </c>
      <c r="O89" s="245"/>
      <c r="P89" s="245"/>
      <c r="Q89" s="245"/>
      <c r="R89" s="38"/>
      <c r="AU89" s="23" t="s">
        <v>101</v>
      </c>
    </row>
    <row r="90" spans="2:47" s="7" customFormat="1" ht="24.95" customHeight="1">
      <c r="B90" s="118"/>
      <c r="C90" s="119"/>
      <c r="D90" s="120" t="s">
        <v>102</v>
      </c>
      <c r="E90" s="119"/>
      <c r="F90" s="119"/>
      <c r="G90" s="119"/>
      <c r="H90" s="119"/>
      <c r="I90" s="119"/>
      <c r="J90" s="119"/>
      <c r="K90" s="119"/>
      <c r="L90" s="119"/>
      <c r="M90" s="119"/>
      <c r="N90" s="246">
        <f>N123</f>
        <v>0</v>
      </c>
      <c r="O90" s="247"/>
      <c r="P90" s="247"/>
      <c r="Q90" s="247"/>
      <c r="R90" s="121"/>
    </row>
    <row r="91" spans="2:47" s="8" customFormat="1" ht="19.899999999999999" customHeight="1">
      <c r="B91" s="122"/>
      <c r="C91" s="100"/>
      <c r="D91" s="123" t="s">
        <v>103</v>
      </c>
      <c r="E91" s="100"/>
      <c r="F91" s="100"/>
      <c r="G91" s="100"/>
      <c r="H91" s="100"/>
      <c r="I91" s="100"/>
      <c r="J91" s="100"/>
      <c r="K91" s="100"/>
      <c r="L91" s="100"/>
      <c r="M91" s="100"/>
      <c r="N91" s="221">
        <f>N124</f>
        <v>0</v>
      </c>
      <c r="O91" s="222"/>
      <c r="P91" s="222"/>
      <c r="Q91" s="222"/>
      <c r="R91" s="124"/>
    </row>
    <row r="92" spans="2:47" s="8" customFormat="1" ht="19.899999999999999" customHeight="1">
      <c r="B92" s="122"/>
      <c r="C92" s="100"/>
      <c r="D92" s="123" t="s">
        <v>104</v>
      </c>
      <c r="E92" s="100"/>
      <c r="F92" s="100"/>
      <c r="G92" s="100"/>
      <c r="H92" s="100"/>
      <c r="I92" s="100"/>
      <c r="J92" s="100"/>
      <c r="K92" s="100"/>
      <c r="L92" s="100"/>
      <c r="M92" s="100"/>
      <c r="N92" s="221">
        <f>N170</f>
        <v>0</v>
      </c>
      <c r="O92" s="222"/>
      <c r="P92" s="222"/>
      <c r="Q92" s="222"/>
      <c r="R92" s="124"/>
    </row>
    <row r="93" spans="2:47" s="8" customFormat="1" ht="19.899999999999999" customHeight="1">
      <c r="B93" s="122"/>
      <c r="C93" s="100"/>
      <c r="D93" s="123" t="s">
        <v>105</v>
      </c>
      <c r="E93" s="100"/>
      <c r="F93" s="100"/>
      <c r="G93" s="100"/>
      <c r="H93" s="100"/>
      <c r="I93" s="100"/>
      <c r="J93" s="100"/>
      <c r="K93" s="100"/>
      <c r="L93" s="100"/>
      <c r="M93" s="100"/>
      <c r="N93" s="221">
        <f>N195</f>
        <v>0</v>
      </c>
      <c r="O93" s="222"/>
      <c r="P93" s="222"/>
      <c r="Q93" s="222"/>
      <c r="R93" s="124"/>
    </row>
    <row r="94" spans="2:47" s="8" customFormat="1" ht="19.899999999999999" customHeight="1">
      <c r="B94" s="122"/>
      <c r="C94" s="100"/>
      <c r="D94" s="123" t="s">
        <v>106</v>
      </c>
      <c r="E94" s="100"/>
      <c r="F94" s="100"/>
      <c r="G94" s="100"/>
      <c r="H94" s="100"/>
      <c r="I94" s="100"/>
      <c r="J94" s="100"/>
      <c r="K94" s="100"/>
      <c r="L94" s="100"/>
      <c r="M94" s="100"/>
      <c r="N94" s="221">
        <f>N199</f>
        <v>0</v>
      </c>
      <c r="O94" s="222"/>
      <c r="P94" s="222"/>
      <c r="Q94" s="222"/>
      <c r="R94" s="124"/>
    </row>
    <row r="95" spans="2:47" s="8" customFormat="1" ht="19.899999999999999" customHeight="1">
      <c r="B95" s="122"/>
      <c r="C95" s="100"/>
      <c r="D95" s="123" t="s">
        <v>107</v>
      </c>
      <c r="E95" s="100"/>
      <c r="F95" s="100"/>
      <c r="G95" s="100"/>
      <c r="H95" s="100"/>
      <c r="I95" s="100"/>
      <c r="J95" s="100"/>
      <c r="K95" s="100"/>
      <c r="L95" s="100"/>
      <c r="M95" s="100"/>
      <c r="N95" s="221">
        <f>N212</f>
        <v>0</v>
      </c>
      <c r="O95" s="222"/>
      <c r="P95" s="222"/>
      <c r="Q95" s="222"/>
      <c r="R95" s="124"/>
    </row>
    <row r="96" spans="2:47" s="8" customFormat="1" ht="19.899999999999999" customHeight="1">
      <c r="B96" s="122"/>
      <c r="C96" s="100"/>
      <c r="D96" s="123" t="s">
        <v>108</v>
      </c>
      <c r="E96" s="100"/>
      <c r="F96" s="100"/>
      <c r="G96" s="100"/>
      <c r="H96" s="100"/>
      <c r="I96" s="100"/>
      <c r="J96" s="100"/>
      <c r="K96" s="100"/>
      <c r="L96" s="100"/>
      <c r="M96" s="100"/>
      <c r="N96" s="221">
        <f>N220</f>
        <v>0</v>
      </c>
      <c r="O96" s="222"/>
      <c r="P96" s="222"/>
      <c r="Q96" s="222"/>
      <c r="R96" s="124"/>
    </row>
    <row r="97" spans="2:21" s="8" customFormat="1" ht="19.899999999999999" customHeight="1">
      <c r="B97" s="122"/>
      <c r="C97" s="100"/>
      <c r="D97" s="123" t="s">
        <v>109</v>
      </c>
      <c r="E97" s="100"/>
      <c r="F97" s="100"/>
      <c r="G97" s="100"/>
      <c r="H97" s="100"/>
      <c r="I97" s="100"/>
      <c r="J97" s="100"/>
      <c r="K97" s="100"/>
      <c r="L97" s="100"/>
      <c r="M97" s="100"/>
      <c r="N97" s="221">
        <f>N242</f>
        <v>0</v>
      </c>
      <c r="O97" s="222"/>
      <c r="P97" s="222"/>
      <c r="Q97" s="222"/>
      <c r="R97" s="124"/>
    </row>
    <row r="98" spans="2:21" s="7" customFormat="1" ht="24.95" customHeight="1">
      <c r="B98" s="118"/>
      <c r="C98" s="119"/>
      <c r="D98" s="120" t="s">
        <v>110</v>
      </c>
      <c r="E98" s="119"/>
      <c r="F98" s="119"/>
      <c r="G98" s="119"/>
      <c r="H98" s="119"/>
      <c r="I98" s="119"/>
      <c r="J98" s="119"/>
      <c r="K98" s="119"/>
      <c r="L98" s="119"/>
      <c r="M98" s="119"/>
      <c r="N98" s="246">
        <f>N244</f>
        <v>0</v>
      </c>
      <c r="O98" s="247"/>
      <c r="P98" s="247"/>
      <c r="Q98" s="247"/>
      <c r="R98" s="121"/>
    </row>
    <row r="99" spans="2:21" s="8" customFormat="1" ht="19.899999999999999" customHeight="1">
      <c r="B99" s="122"/>
      <c r="C99" s="100"/>
      <c r="D99" s="123" t="s">
        <v>111</v>
      </c>
      <c r="E99" s="100"/>
      <c r="F99" s="100"/>
      <c r="G99" s="100"/>
      <c r="H99" s="100"/>
      <c r="I99" s="100"/>
      <c r="J99" s="100"/>
      <c r="K99" s="100"/>
      <c r="L99" s="100"/>
      <c r="M99" s="100"/>
      <c r="N99" s="221">
        <f>N245</f>
        <v>0</v>
      </c>
      <c r="O99" s="222"/>
      <c r="P99" s="222"/>
      <c r="Q99" s="222"/>
      <c r="R99" s="124"/>
    </row>
    <row r="100" spans="2:21" s="8" customFormat="1" ht="19.899999999999999" customHeight="1">
      <c r="B100" s="122"/>
      <c r="C100" s="100"/>
      <c r="D100" s="123" t="s">
        <v>112</v>
      </c>
      <c r="E100" s="100"/>
      <c r="F100" s="100"/>
      <c r="G100" s="100"/>
      <c r="H100" s="100"/>
      <c r="I100" s="100"/>
      <c r="J100" s="100"/>
      <c r="K100" s="100"/>
      <c r="L100" s="100"/>
      <c r="M100" s="100"/>
      <c r="N100" s="221">
        <f>N252</f>
        <v>0</v>
      </c>
      <c r="O100" s="222"/>
      <c r="P100" s="222"/>
      <c r="Q100" s="222"/>
      <c r="R100" s="124"/>
    </row>
    <row r="101" spans="2:21" s="1" customFormat="1" ht="21.75" customHeight="1"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8"/>
    </row>
    <row r="102" spans="2:21" s="1" customFormat="1" ht="29.25" customHeight="1">
      <c r="B102" s="36"/>
      <c r="C102" s="117" t="s">
        <v>113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245">
        <v>0</v>
      </c>
      <c r="O102" s="248"/>
      <c r="P102" s="248"/>
      <c r="Q102" s="248"/>
      <c r="R102" s="38"/>
      <c r="T102" s="125"/>
      <c r="U102" s="126" t="s">
        <v>34</v>
      </c>
    </row>
    <row r="103" spans="2:21" s="1" customFormat="1" ht="18" customHeight="1"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8"/>
    </row>
    <row r="104" spans="2:21" s="1" customFormat="1" ht="29.25" customHeight="1">
      <c r="B104" s="36"/>
      <c r="C104" s="108" t="s">
        <v>85</v>
      </c>
      <c r="D104" s="109"/>
      <c r="E104" s="109"/>
      <c r="F104" s="109"/>
      <c r="G104" s="109"/>
      <c r="H104" s="109"/>
      <c r="I104" s="109"/>
      <c r="J104" s="109"/>
      <c r="K104" s="109"/>
      <c r="L104" s="216">
        <f>ROUND(SUM(N89+N102),2)</f>
        <v>0</v>
      </c>
      <c r="M104" s="216"/>
      <c r="N104" s="216"/>
      <c r="O104" s="216"/>
      <c r="P104" s="216"/>
      <c r="Q104" s="216"/>
      <c r="R104" s="38"/>
    </row>
    <row r="105" spans="2:21" s="1" customFormat="1" ht="6.95" customHeight="1"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2"/>
    </row>
    <row r="109" spans="2:21" s="1" customFormat="1" ht="6.95" customHeight="1"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5"/>
    </row>
    <row r="110" spans="2:21" s="1" customFormat="1" ht="36.950000000000003" customHeight="1">
      <c r="B110" s="36"/>
      <c r="C110" s="199" t="s">
        <v>114</v>
      </c>
      <c r="D110" s="237"/>
      <c r="E110" s="237"/>
      <c r="F110" s="237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38"/>
    </row>
    <row r="111" spans="2:21" s="1" customFormat="1" ht="6.95" customHeight="1"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8"/>
    </row>
    <row r="112" spans="2:21" s="1" customFormat="1" ht="30" customHeight="1">
      <c r="B112" s="36"/>
      <c r="C112" s="33" t="s">
        <v>13</v>
      </c>
      <c r="D112" s="37"/>
      <c r="E112" s="37"/>
      <c r="F112" s="235" t="str">
        <f>F6</f>
        <v>Martinský cintorín</v>
      </c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37"/>
      <c r="R112" s="38"/>
    </row>
    <row r="113" spans="2:65" ht="30" customHeight="1">
      <c r="B113" s="27"/>
      <c r="C113" s="33" t="s">
        <v>92</v>
      </c>
      <c r="D113" s="29"/>
      <c r="E113" s="29"/>
      <c r="F113" s="235" t="s">
        <v>93</v>
      </c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9"/>
      <c r="R113" s="28"/>
    </row>
    <row r="114" spans="2:65" s="1" customFormat="1" ht="36.950000000000003" customHeight="1">
      <c r="B114" s="36"/>
      <c r="C114" s="70" t="s">
        <v>94</v>
      </c>
      <c r="D114" s="37"/>
      <c r="E114" s="37"/>
      <c r="F114" s="213" t="str">
        <f>F8</f>
        <v>SEKTOR - XXII  nové urnové miesta</v>
      </c>
      <c r="G114" s="237"/>
      <c r="H114" s="237"/>
      <c r="I114" s="237"/>
      <c r="J114" s="237"/>
      <c r="K114" s="237"/>
      <c r="L114" s="237"/>
      <c r="M114" s="237"/>
      <c r="N114" s="237"/>
      <c r="O114" s="237"/>
      <c r="P114" s="237"/>
      <c r="Q114" s="37"/>
      <c r="R114" s="38"/>
    </row>
    <row r="115" spans="2:65" s="1" customFormat="1" ht="6.95" customHeight="1"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8"/>
    </row>
    <row r="116" spans="2:65" s="1" customFormat="1" ht="18" customHeight="1">
      <c r="B116" s="36"/>
      <c r="C116" s="33" t="s">
        <v>17</v>
      </c>
      <c r="D116" s="37"/>
      <c r="E116" s="37"/>
      <c r="F116" s="31" t="str">
        <f>F10</f>
        <v>Martinský cintorín, Bratislava</v>
      </c>
      <c r="G116" s="37"/>
      <c r="H116" s="37"/>
      <c r="I116" s="37"/>
      <c r="J116" s="37"/>
      <c r="K116" s="33" t="s">
        <v>19</v>
      </c>
      <c r="L116" s="37"/>
      <c r="M116" s="238" t="str">
        <f>IF(O10="","",O10)</f>
        <v/>
      </c>
      <c r="N116" s="238"/>
      <c r="O116" s="238"/>
      <c r="P116" s="238"/>
      <c r="Q116" s="37"/>
      <c r="R116" s="38"/>
    </row>
    <row r="117" spans="2:65" s="1" customFormat="1" ht="6.95" customHeight="1"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8"/>
    </row>
    <row r="118" spans="2:65" s="1" customFormat="1" ht="15">
      <c r="B118" s="36"/>
      <c r="C118" s="33" t="s">
        <v>20</v>
      </c>
      <c r="D118" s="37"/>
      <c r="E118" s="37"/>
      <c r="F118" s="31" t="str">
        <f>E13</f>
        <v>Marianum-pohrebnícstvo mesta Bratislavy</v>
      </c>
      <c r="G118" s="37"/>
      <c r="H118" s="37"/>
      <c r="I118" s="37"/>
      <c r="J118" s="37"/>
      <c r="K118" s="33" t="s">
        <v>26</v>
      </c>
      <c r="L118" s="37"/>
      <c r="M118" s="201" t="str">
        <f>E19</f>
        <v>Ing.arch. Katarína Šináková</v>
      </c>
      <c r="N118" s="201"/>
      <c r="O118" s="201"/>
      <c r="P118" s="201"/>
      <c r="Q118" s="201"/>
      <c r="R118" s="38"/>
    </row>
    <row r="119" spans="2:65" s="1" customFormat="1" ht="14.45" customHeight="1">
      <c r="B119" s="36"/>
      <c r="C119" s="33" t="s">
        <v>24</v>
      </c>
      <c r="D119" s="37"/>
      <c r="E119" s="37"/>
      <c r="F119" s="31" t="str">
        <f>IF(E16="","",E16)</f>
        <v xml:space="preserve"> </v>
      </c>
      <c r="G119" s="37"/>
      <c r="H119" s="37"/>
      <c r="I119" s="37"/>
      <c r="J119" s="37"/>
      <c r="K119" s="33" t="s">
        <v>29</v>
      </c>
      <c r="L119" s="37"/>
      <c r="M119" s="201"/>
      <c r="N119" s="201"/>
      <c r="O119" s="201"/>
      <c r="P119" s="201"/>
      <c r="Q119" s="201"/>
      <c r="R119" s="38"/>
    </row>
    <row r="120" spans="2:65" s="1" customFormat="1" ht="10.35" customHeight="1"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8"/>
    </row>
    <row r="121" spans="2:65" s="9" customFormat="1" ht="29.25" customHeight="1">
      <c r="B121" s="127"/>
      <c r="C121" s="128" t="s">
        <v>115</v>
      </c>
      <c r="D121" s="129" t="s">
        <v>116</v>
      </c>
      <c r="E121" s="129" t="s">
        <v>52</v>
      </c>
      <c r="F121" s="249" t="s">
        <v>117</v>
      </c>
      <c r="G121" s="249"/>
      <c r="H121" s="249"/>
      <c r="I121" s="249"/>
      <c r="J121" s="129" t="s">
        <v>118</v>
      </c>
      <c r="K121" s="129" t="s">
        <v>119</v>
      </c>
      <c r="L121" s="249" t="s">
        <v>120</v>
      </c>
      <c r="M121" s="249"/>
      <c r="N121" s="249" t="s">
        <v>99</v>
      </c>
      <c r="O121" s="249"/>
      <c r="P121" s="249"/>
      <c r="Q121" s="250"/>
      <c r="R121" s="130"/>
      <c r="T121" s="77" t="s">
        <v>121</v>
      </c>
      <c r="U121" s="78" t="s">
        <v>34</v>
      </c>
      <c r="V121" s="78" t="s">
        <v>122</v>
      </c>
      <c r="W121" s="78" t="s">
        <v>123</v>
      </c>
      <c r="X121" s="78" t="s">
        <v>124</v>
      </c>
      <c r="Y121" s="78" t="s">
        <v>125</v>
      </c>
      <c r="Z121" s="78" t="s">
        <v>126</v>
      </c>
      <c r="AA121" s="79" t="s">
        <v>127</v>
      </c>
    </row>
    <row r="122" spans="2:65" s="1" customFormat="1" ht="29.25" customHeight="1">
      <c r="B122" s="36"/>
      <c r="C122" s="81" t="s">
        <v>95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268">
        <f>BK122</f>
        <v>0</v>
      </c>
      <c r="O122" s="269"/>
      <c r="P122" s="269"/>
      <c r="Q122" s="269"/>
      <c r="R122" s="38"/>
      <c r="T122" s="80"/>
      <c r="U122" s="52"/>
      <c r="V122" s="52"/>
      <c r="W122" s="131">
        <f>W123+W244</f>
        <v>970.99986930999989</v>
      </c>
      <c r="X122" s="52"/>
      <c r="Y122" s="131">
        <f>Y123+Y244</f>
        <v>600.48950753999998</v>
      </c>
      <c r="Z122" s="52"/>
      <c r="AA122" s="132">
        <f>AA123+AA244</f>
        <v>89.02</v>
      </c>
      <c r="AT122" s="23" t="s">
        <v>69</v>
      </c>
      <c r="AU122" s="23" t="s">
        <v>101</v>
      </c>
      <c r="BK122" s="133">
        <f>BK123+BK244</f>
        <v>0</v>
      </c>
    </row>
    <row r="123" spans="2:65" s="10" customFormat="1" ht="37.35" customHeight="1">
      <c r="B123" s="134"/>
      <c r="C123" s="135"/>
      <c r="D123" s="136" t="s">
        <v>102</v>
      </c>
      <c r="E123" s="136"/>
      <c r="F123" s="136"/>
      <c r="G123" s="136"/>
      <c r="H123" s="136"/>
      <c r="I123" s="136"/>
      <c r="J123" s="136"/>
      <c r="K123" s="136"/>
      <c r="L123" s="136"/>
      <c r="M123" s="136"/>
      <c r="N123" s="270">
        <f>BK123</f>
        <v>0</v>
      </c>
      <c r="O123" s="271"/>
      <c r="P123" s="271"/>
      <c r="Q123" s="271"/>
      <c r="R123" s="137"/>
      <c r="T123" s="138"/>
      <c r="U123" s="135"/>
      <c r="V123" s="135"/>
      <c r="W123" s="139">
        <f>W124+W170+W195+W199+W212+W220+W242</f>
        <v>929.58413180999992</v>
      </c>
      <c r="X123" s="135"/>
      <c r="Y123" s="139">
        <f>Y124+Y170+Y195+Y199+Y212+Y220+Y242</f>
        <v>167.24057816000001</v>
      </c>
      <c r="Z123" s="135"/>
      <c r="AA123" s="140">
        <f>AA124+AA170+AA195+AA199+AA212+AA220+AA242</f>
        <v>89.02</v>
      </c>
      <c r="AR123" s="141" t="s">
        <v>76</v>
      </c>
      <c r="AT123" s="142" t="s">
        <v>69</v>
      </c>
      <c r="AU123" s="142" t="s">
        <v>70</v>
      </c>
      <c r="AY123" s="141" t="s">
        <v>128</v>
      </c>
      <c r="BK123" s="143">
        <f>BK124+BK170+BK195+BK199+BK212+BK220+BK242</f>
        <v>0</v>
      </c>
    </row>
    <row r="124" spans="2:65" s="10" customFormat="1" ht="19.899999999999999" customHeight="1">
      <c r="B124" s="134"/>
      <c r="C124" s="135"/>
      <c r="D124" s="144" t="s">
        <v>103</v>
      </c>
      <c r="E124" s="144"/>
      <c r="F124" s="144"/>
      <c r="G124" s="144"/>
      <c r="H124" s="144"/>
      <c r="I124" s="144"/>
      <c r="J124" s="144"/>
      <c r="K124" s="144"/>
      <c r="L124" s="144"/>
      <c r="M124" s="144"/>
      <c r="N124" s="272">
        <f>BK124</f>
        <v>0</v>
      </c>
      <c r="O124" s="273"/>
      <c r="P124" s="273"/>
      <c r="Q124" s="273"/>
      <c r="R124" s="137"/>
      <c r="T124" s="138"/>
      <c r="U124" s="135"/>
      <c r="V124" s="135"/>
      <c r="W124" s="139">
        <f>SUM(W125:W169)</f>
        <v>306.51529889999995</v>
      </c>
      <c r="X124" s="135"/>
      <c r="Y124" s="139">
        <f>SUM(Y125:Y169)</f>
        <v>0</v>
      </c>
      <c r="Z124" s="135"/>
      <c r="AA124" s="140">
        <f>SUM(AA125:AA169)</f>
        <v>89.02</v>
      </c>
      <c r="AR124" s="141" t="s">
        <v>76</v>
      </c>
      <c r="AT124" s="142" t="s">
        <v>69</v>
      </c>
      <c r="AU124" s="142" t="s">
        <v>76</v>
      </c>
      <c r="AY124" s="141" t="s">
        <v>128</v>
      </c>
      <c r="BK124" s="143">
        <f>SUM(BK125:BK169)</f>
        <v>0</v>
      </c>
    </row>
    <row r="125" spans="2:65" s="1" customFormat="1" ht="25.5" customHeight="1">
      <c r="B125" s="145"/>
      <c r="C125" s="146" t="s">
        <v>76</v>
      </c>
      <c r="D125" s="146" t="s">
        <v>129</v>
      </c>
      <c r="E125" s="147" t="s">
        <v>130</v>
      </c>
      <c r="F125" s="251" t="s">
        <v>131</v>
      </c>
      <c r="G125" s="251"/>
      <c r="H125" s="251"/>
      <c r="I125" s="251"/>
      <c r="J125" s="148" t="s">
        <v>132</v>
      </c>
      <c r="K125" s="149">
        <v>2.75</v>
      </c>
      <c r="L125" s="252"/>
      <c r="M125" s="252"/>
      <c r="N125" s="252">
        <f>ROUND(L125*K125,3)</f>
        <v>0</v>
      </c>
      <c r="O125" s="252"/>
      <c r="P125" s="252"/>
      <c r="Q125" s="252"/>
      <c r="R125" s="150"/>
      <c r="T125" s="151" t="s">
        <v>5</v>
      </c>
      <c r="U125" s="45" t="s">
        <v>37</v>
      </c>
      <c r="V125" s="152">
        <v>0.35499999999999998</v>
      </c>
      <c r="W125" s="152">
        <f>V125*K125</f>
        <v>0.97624999999999995</v>
      </c>
      <c r="X125" s="152">
        <v>0</v>
      </c>
      <c r="Y125" s="152">
        <f>X125*K125</f>
        <v>0</v>
      </c>
      <c r="Z125" s="152">
        <v>0.26</v>
      </c>
      <c r="AA125" s="153">
        <f>Z125*K125</f>
        <v>0.71500000000000008</v>
      </c>
      <c r="AR125" s="23" t="s">
        <v>133</v>
      </c>
      <c r="AT125" s="23" t="s">
        <v>129</v>
      </c>
      <c r="AU125" s="23" t="s">
        <v>80</v>
      </c>
      <c r="AY125" s="23" t="s">
        <v>128</v>
      </c>
      <c r="BE125" s="154">
        <f>IF(U125="základná",N125,0)</f>
        <v>0</v>
      </c>
      <c r="BF125" s="154">
        <f>IF(U125="znížená",N125,0)</f>
        <v>0</v>
      </c>
      <c r="BG125" s="154">
        <f>IF(U125="zákl. prenesená",N125,0)</f>
        <v>0</v>
      </c>
      <c r="BH125" s="154">
        <f>IF(U125="zníž. prenesená",N125,0)</f>
        <v>0</v>
      </c>
      <c r="BI125" s="154">
        <f>IF(U125="nulová",N125,0)</f>
        <v>0</v>
      </c>
      <c r="BJ125" s="23" t="s">
        <v>80</v>
      </c>
      <c r="BK125" s="155">
        <f>ROUND(L125*K125,3)</f>
        <v>0</v>
      </c>
      <c r="BL125" s="23" t="s">
        <v>133</v>
      </c>
      <c r="BM125" s="23" t="s">
        <v>134</v>
      </c>
    </row>
    <row r="126" spans="2:65" s="11" customFormat="1" ht="25.5" customHeight="1">
      <c r="B126" s="156"/>
      <c r="C126" s="157"/>
      <c r="D126" s="157"/>
      <c r="E126" s="158" t="s">
        <v>5</v>
      </c>
      <c r="F126" s="253" t="s">
        <v>135</v>
      </c>
      <c r="G126" s="254"/>
      <c r="H126" s="254"/>
      <c r="I126" s="254"/>
      <c r="J126" s="157"/>
      <c r="K126" s="159">
        <v>2.7502499999999999</v>
      </c>
      <c r="L126" s="157"/>
      <c r="M126" s="157"/>
      <c r="N126" s="157"/>
      <c r="O126" s="157"/>
      <c r="P126" s="157"/>
      <c r="Q126" s="157"/>
      <c r="R126" s="160"/>
      <c r="T126" s="161"/>
      <c r="U126" s="157"/>
      <c r="V126" s="157"/>
      <c r="W126" s="157"/>
      <c r="X126" s="157"/>
      <c r="Y126" s="157"/>
      <c r="Z126" s="157"/>
      <c r="AA126" s="162"/>
      <c r="AT126" s="163" t="s">
        <v>136</v>
      </c>
      <c r="AU126" s="163" t="s">
        <v>80</v>
      </c>
      <c r="AV126" s="11" t="s">
        <v>80</v>
      </c>
      <c r="AW126" s="11" t="s">
        <v>137</v>
      </c>
      <c r="AX126" s="11" t="s">
        <v>76</v>
      </c>
      <c r="AY126" s="163" t="s">
        <v>128</v>
      </c>
    </row>
    <row r="127" spans="2:65" s="1" customFormat="1" ht="38.25" customHeight="1">
      <c r="B127" s="145"/>
      <c r="C127" s="146" t="s">
        <v>80</v>
      </c>
      <c r="D127" s="146" t="s">
        <v>129</v>
      </c>
      <c r="E127" s="147" t="s">
        <v>138</v>
      </c>
      <c r="F127" s="251" t="s">
        <v>139</v>
      </c>
      <c r="G127" s="251"/>
      <c r="H127" s="251"/>
      <c r="I127" s="251"/>
      <c r="J127" s="148" t="s">
        <v>132</v>
      </c>
      <c r="K127" s="149">
        <v>105</v>
      </c>
      <c r="L127" s="252"/>
      <c r="M127" s="252"/>
      <c r="N127" s="252">
        <f>ROUND(L127*K127,3)</f>
        <v>0</v>
      </c>
      <c r="O127" s="252"/>
      <c r="P127" s="252"/>
      <c r="Q127" s="252"/>
      <c r="R127" s="150"/>
      <c r="T127" s="151" t="s">
        <v>5</v>
      </c>
      <c r="U127" s="45" t="s">
        <v>37</v>
      </c>
      <c r="V127" s="152">
        <v>0.35499999999999998</v>
      </c>
      <c r="W127" s="152">
        <f>V127*K127</f>
        <v>37.274999999999999</v>
      </c>
      <c r="X127" s="152">
        <v>0</v>
      </c>
      <c r="Y127" s="152">
        <f>X127*K127</f>
        <v>0</v>
      </c>
      <c r="Z127" s="152">
        <v>0.16</v>
      </c>
      <c r="AA127" s="153">
        <f>Z127*K127</f>
        <v>16.8</v>
      </c>
      <c r="AR127" s="23" t="s">
        <v>133</v>
      </c>
      <c r="AT127" s="23" t="s">
        <v>129</v>
      </c>
      <c r="AU127" s="23" t="s">
        <v>80</v>
      </c>
      <c r="AY127" s="23" t="s">
        <v>128</v>
      </c>
      <c r="BE127" s="154">
        <f>IF(U127="základná",N127,0)</f>
        <v>0</v>
      </c>
      <c r="BF127" s="154">
        <f>IF(U127="znížená",N127,0)</f>
        <v>0</v>
      </c>
      <c r="BG127" s="154">
        <f>IF(U127="zákl. prenesená",N127,0)</f>
        <v>0</v>
      </c>
      <c r="BH127" s="154">
        <f>IF(U127="zníž. prenesená",N127,0)</f>
        <v>0</v>
      </c>
      <c r="BI127" s="154">
        <f>IF(U127="nulová",N127,0)</f>
        <v>0</v>
      </c>
      <c r="BJ127" s="23" t="s">
        <v>80</v>
      </c>
      <c r="BK127" s="155">
        <f>ROUND(L127*K127,3)</f>
        <v>0</v>
      </c>
      <c r="BL127" s="23" t="s">
        <v>133</v>
      </c>
      <c r="BM127" s="23" t="s">
        <v>140</v>
      </c>
    </row>
    <row r="128" spans="2:65" s="11" customFormat="1" ht="25.5" customHeight="1">
      <c r="B128" s="156"/>
      <c r="C128" s="157"/>
      <c r="D128" s="157"/>
      <c r="E128" s="158" t="s">
        <v>5</v>
      </c>
      <c r="F128" s="253" t="s">
        <v>141</v>
      </c>
      <c r="G128" s="254"/>
      <c r="H128" s="254"/>
      <c r="I128" s="254"/>
      <c r="J128" s="157"/>
      <c r="K128" s="159">
        <v>105</v>
      </c>
      <c r="L128" s="157"/>
      <c r="M128" s="157"/>
      <c r="N128" s="157"/>
      <c r="O128" s="157"/>
      <c r="P128" s="157"/>
      <c r="Q128" s="157"/>
      <c r="R128" s="160"/>
      <c r="T128" s="161"/>
      <c r="U128" s="157"/>
      <c r="V128" s="157"/>
      <c r="W128" s="157"/>
      <c r="X128" s="157"/>
      <c r="Y128" s="157"/>
      <c r="Z128" s="157"/>
      <c r="AA128" s="162"/>
      <c r="AT128" s="163" t="s">
        <v>136</v>
      </c>
      <c r="AU128" s="163" t="s">
        <v>80</v>
      </c>
      <c r="AV128" s="11" t="s">
        <v>80</v>
      </c>
      <c r="AW128" s="11" t="s">
        <v>137</v>
      </c>
      <c r="AX128" s="11" t="s">
        <v>76</v>
      </c>
      <c r="AY128" s="163" t="s">
        <v>128</v>
      </c>
    </row>
    <row r="129" spans="2:65" s="1" customFormat="1" ht="38.25" customHeight="1">
      <c r="B129" s="145"/>
      <c r="C129" s="146" t="s">
        <v>142</v>
      </c>
      <c r="D129" s="146" t="s">
        <v>129</v>
      </c>
      <c r="E129" s="147" t="s">
        <v>143</v>
      </c>
      <c r="F129" s="251" t="s">
        <v>144</v>
      </c>
      <c r="G129" s="251"/>
      <c r="H129" s="251"/>
      <c r="I129" s="251"/>
      <c r="J129" s="148" t="s">
        <v>132</v>
      </c>
      <c r="K129" s="149">
        <v>105</v>
      </c>
      <c r="L129" s="252"/>
      <c r="M129" s="252"/>
      <c r="N129" s="252">
        <f>ROUND(L129*K129,3)</f>
        <v>0</v>
      </c>
      <c r="O129" s="252"/>
      <c r="P129" s="252"/>
      <c r="Q129" s="252"/>
      <c r="R129" s="150"/>
      <c r="T129" s="151" t="s">
        <v>5</v>
      </c>
      <c r="U129" s="45" t="s">
        <v>37</v>
      </c>
      <c r="V129" s="152">
        <v>1.97</v>
      </c>
      <c r="W129" s="152">
        <f>V129*K129</f>
        <v>206.85</v>
      </c>
      <c r="X129" s="152">
        <v>0</v>
      </c>
      <c r="Y129" s="152">
        <f>X129*K129</f>
        <v>0</v>
      </c>
      <c r="Z129" s="152">
        <v>0.5</v>
      </c>
      <c r="AA129" s="153">
        <f>Z129*K129</f>
        <v>52.5</v>
      </c>
      <c r="AR129" s="23" t="s">
        <v>133</v>
      </c>
      <c r="AT129" s="23" t="s">
        <v>129</v>
      </c>
      <c r="AU129" s="23" t="s">
        <v>80</v>
      </c>
      <c r="AY129" s="23" t="s">
        <v>128</v>
      </c>
      <c r="BE129" s="154">
        <f>IF(U129="základná",N129,0)</f>
        <v>0</v>
      </c>
      <c r="BF129" s="154">
        <f>IF(U129="znížená",N129,0)</f>
        <v>0</v>
      </c>
      <c r="BG129" s="154">
        <f>IF(U129="zákl. prenesená",N129,0)</f>
        <v>0</v>
      </c>
      <c r="BH129" s="154">
        <f>IF(U129="zníž. prenesená",N129,0)</f>
        <v>0</v>
      </c>
      <c r="BI129" s="154">
        <f>IF(U129="nulová",N129,0)</f>
        <v>0</v>
      </c>
      <c r="BJ129" s="23" t="s">
        <v>80</v>
      </c>
      <c r="BK129" s="155">
        <f>ROUND(L129*K129,3)</f>
        <v>0</v>
      </c>
      <c r="BL129" s="23" t="s">
        <v>133</v>
      </c>
      <c r="BM129" s="23" t="s">
        <v>145</v>
      </c>
    </row>
    <row r="130" spans="2:65" s="11" customFormat="1" ht="25.5" customHeight="1">
      <c r="B130" s="156"/>
      <c r="C130" s="157"/>
      <c r="D130" s="157"/>
      <c r="E130" s="158" t="s">
        <v>5</v>
      </c>
      <c r="F130" s="253" t="s">
        <v>141</v>
      </c>
      <c r="G130" s="254"/>
      <c r="H130" s="254"/>
      <c r="I130" s="254"/>
      <c r="J130" s="157"/>
      <c r="K130" s="159">
        <v>105</v>
      </c>
      <c r="L130" s="157"/>
      <c r="M130" s="157"/>
      <c r="N130" s="157"/>
      <c r="O130" s="157"/>
      <c r="P130" s="157"/>
      <c r="Q130" s="157"/>
      <c r="R130" s="160"/>
      <c r="T130" s="161"/>
      <c r="U130" s="157"/>
      <c r="V130" s="157"/>
      <c r="W130" s="157"/>
      <c r="X130" s="157"/>
      <c r="Y130" s="157"/>
      <c r="Z130" s="157"/>
      <c r="AA130" s="162"/>
      <c r="AT130" s="163" t="s">
        <v>136</v>
      </c>
      <c r="AU130" s="163" t="s">
        <v>80</v>
      </c>
      <c r="AV130" s="11" t="s">
        <v>80</v>
      </c>
      <c r="AW130" s="11" t="s">
        <v>137</v>
      </c>
      <c r="AX130" s="11" t="s">
        <v>76</v>
      </c>
      <c r="AY130" s="163" t="s">
        <v>128</v>
      </c>
    </row>
    <row r="131" spans="2:65" s="1" customFormat="1" ht="38.25" customHeight="1">
      <c r="B131" s="145"/>
      <c r="C131" s="146" t="s">
        <v>133</v>
      </c>
      <c r="D131" s="146" t="s">
        <v>129</v>
      </c>
      <c r="E131" s="147" t="s">
        <v>146</v>
      </c>
      <c r="F131" s="251" t="s">
        <v>147</v>
      </c>
      <c r="G131" s="251"/>
      <c r="H131" s="251"/>
      <c r="I131" s="251"/>
      <c r="J131" s="148" t="s">
        <v>132</v>
      </c>
      <c r="K131" s="149">
        <v>105</v>
      </c>
      <c r="L131" s="252"/>
      <c r="M131" s="252"/>
      <c r="N131" s="252">
        <f>ROUND(L131*K131,3)</f>
        <v>0</v>
      </c>
      <c r="O131" s="252"/>
      <c r="P131" s="252"/>
      <c r="Q131" s="252"/>
      <c r="R131" s="150"/>
      <c r="T131" s="151" t="s">
        <v>5</v>
      </c>
      <c r="U131" s="45" t="s">
        <v>37</v>
      </c>
      <c r="V131" s="152">
        <v>0.35499999999999998</v>
      </c>
      <c r="W131" s="152">
        <f>V131*K131</f>
        <v>37.274999999999999</v>
      </c>
      <c r="X131" s="152">
        <v>0</v>
      </c>
      <c r="Y131" s="152">
        <f>X131*K131</f>
        <v>0</v>
      </c>
      <c r="Z131" s="152">
        <v>0.18099999999999999</v>
      </c>
      <c r="AA131" s="153">
        <f>Z131*K131</f>
        <v>19.004999999999999</v>
      </c>
      <c r="AR131" s="23" t="s">
        <v>133</v>
      </c>
      <c r="AT131" s="23" t="s">
        <v>129</v>
      </c>
      <c r="AU131" s="23" t="s">
        <v>80</v>
      </c>
      <c r="AY131" s="23" t="s">
        <v>128</v>
      </c>
      <c r="BE131" s="154">
        <f>IF(U131="základná",N131,0)</f>
        <v>0</v>
      </c>
      <c r="BF131" s="154">
        <f>IF(U131="znížená",N131,0)</f>
        <v>0</v>
      </c>
      <c r="BG131" s="154">
        <f>IF(U131="zákl. prenesená",N131,0)</f>
        <v>0</v>
      </c>
      <c r="BH131" s="154">
        <f>IF(U131="zníž. prenesená",N131,0)</f>
        <v>0</v>
      </c>
      <c r="BI131" s="154">
        <f>IF(U131="nulová",N131,0)</f>
        <v>0</v>
      </c>
      <c r="BJ131" s="23" t="s">
        <v>80</v>
      </c>
      <c r="BK131" s="155">
        <f>ROUND(L131*K131,3)</f>
        <v>0</v>
      </c>
      <c r="BL131" s="23" t="s">
        <v>133</v>
      </c>
      <c r="BM131" s="23" t="s">
        <v>148</v>
      </c>
    </row>
    <row r="132" spans="2:65" s="11" customFormat="1" ht="25.5" customHeight="1">
      <c r="B132" s="156"/>
      <c r="C132" s="157"/>
      <c r="D132" s="157"/>
      <c r="E132" s="158" t="s">
        <v>5</v>
      </c>
      <c r="F132" s="253" t="s">
        <v>141</v>
      </c>
      <c r="G132" s="254"/>
      <c r="H132" s="254"/>
      <c r="I132" s="254"/>
      <c r="J132" s="157"/>
      <c r="K132" s="159">
        <v>105</v>
      </c>
      <c r="L132" s="157"/>
      <c r="M132" s="157"/>
      <c r="N132" s="157"/>
      <c r="O132" s="157"/>
      <c r="P132" s="157"/>
      <c r="Q132" s="157"/>
      <c r="R132" s="160"/>
      <c r="T132" s="161"/>
      <c r="U132" s="157"/>
      <c r="V132" s="157"/>
      <c r="W132" s="157"/>
      <c r="X132" s="157"/>
      <c r="Y132" s="157"/>
      <c r="Z132" s="157"/>
      <c r="AA132" s="162"/>
      <c r="AT132" s="163" t="s">
        <v>136</v>
      </c>
      <c r="AU132" s="163" t="s">
        <v>80</v>
      </c>
      <c r="AV132" s="11" t="s">
        <v>80</v>
      </c>
      <c r="AW132" s="11" t="s">
        <v>137</v>
      </c>
      <c r="AX132" s="11" t="s">
        <v>76</v>
      </c>
      <c r="AY132" s="163" t="s">
        <v>128</v>
      </c>
    </row>
    <row r="133" spans="2:65" s="1" customFormat="1" ht="25.5" customHeight="1">
      <c r="B133" s="145"/>
      <c r="C133" s="146" t="s">
        <v>149</v>
      </c>
      <c r="D133" s="146" t="s">
        <v>129</v>
      </c>
      <c r="E133" s="147" t="s">
        <v>150</v>
      </c>
      <c r="F133" s="251" t="s">
        <v>151</v>
      </c>
      <c r="G133" s="251"/>
      <c r="H133" s="251"/>
      <c r="I133" s="251"/>
      <c r="J133" s="148" t="s">
        <v>152</v>
      </c>
      <c r="K133" s="149">
        <v>20.09</v>
      </c>
      <c r="L133" s="252"/>
      <c r="M133" s="252"/>
      <c r="N133" s="252">
        <f>ROUND(L133*K133,3)</f>
        <v>0</v>
      </c>
      <c r="O133" s="252"/>
      <c r="P133" s="252"/>
      <c r="Q133" s="252"/>
      <c r="R133" s="150"/>
      <c r="T133" s="151" t="s">
        <v>5</v>
      </c>
      <c r="U133" s="45" t="s">
        <v>37</v>
      </c>
      <c r="V133" s="152">
        <v>0.46</v>
      </c>
      <c r="W133" s="152">
        <f>V133*K133</f>
        <v>9.2414000000000005</v>
      </c>
      <c r="X133" s="152">
        <v>0</v>
      </c>
      <c r="Y133" s="152">
        <f>X133*K133</f>
        <v>0</v>
      </c>
      <c r="Z133" s="152">
        <v>0</v>
      </c>
      <c r="AA133" s="153">
        <f>Z133*K133</f>
        <v>0</v>
      </c>
      <c r="AR133" s="23" t="s">
        <v>133</v>
      </c>
      <c r="AT133" s="23" t="s">
        <v>129</v>
      </c>
      <c r="AU133" s="23" t="s">
        <v>80</v>
      </c>
      <c r="AY133" s="23" t="s">
        <v>128</v>
      </c>
      <c r="BE133" s="154">
        <f>IF(U133="základná",N133,0)</f>
        <v>0</v>
      </c>
      <c r="BF133" s="154">
        <f>IF(U133="znížená",N133,0)</f>
        <v>0</v>
      </c>
      <c r="BG133" s="154">
        <f>IF(U133="zákl. prenesená",N133,0)</f>
        <v>0</v>
      </c>
      <c r="BH133" s="154">
        <f>IF(U133="zníž. prenesená",N133,0)</f>
        <v>0</v>
      </c>
      <c r="BI133" s="154">
        <f>IF(U133="nulová",N133,0)</f>
        <v>0</v>
      </c>
      <c r="BJ133" s="23" t="s">
        <v>80</v>
      </c>
      <c r="BK133" s="155">
        <f>ROUND(L133*K133,3)</f>
        <v>0</v>
      </c>
      <c r="BL133" s="23" t="s">
        <v>133</v>
      </c>
      <c r="BM133" s="23" t="s">
        <v>153</v>
      </c>
    </row>
    <row r="134" spans="2:65" s="12" customFormat="1" ht="16.5" customHeight="1">
      <c r="B134" s="164"/>
      <c r="C134" s="165"/>
      <c r="D134" s="165"/>
      <c r="E134" s="166" t="s">
        <v>5</v>
      </c>
      <c r="F134" s="255" t="s">
        <v>154</v>
      </c>
      <c r="G134" s="256"/>
      <c r="H134" s="256"/>
      <c r="I134" s="256"/>
      <c r="J134" s="165"/>
      <c r="K134" s="166" t="s">
        <v>5</v>
      </c>
      <c r="L134" s="165"/>
      <c r="M134" s="165"/>
      <c r="N134" s="165"/>
      <c r="O134" s="165"/>
      <c r="P134" s="165"/>
      <c r="Q134" s="165"/>
      <c r="R134" s="167"/>
      <c r="T134" s="168"/>
      <c r="U134" s="165"/>
      <c r="V134" s="165"/>
      <c r="W134" s="165"/>
      <c r="X134" s="165"/>
      <c r="Y134" s="165"/>
      <c r="Z134" s="165"/>
      <c r="AA134" s="169"/>
      <c r="AT134" s="170" t="s">
        <v>136</v>
      </c>
      <c r="AU134" s="170" t="s">
        <v>80</v>
      </c>
      <c r="AV134" s="12" t="s">
        <v>76</v>
      </c>
      <c r="AW134" s="12" t="s">
        <v>137</v>
      </c>
      <c r="AX134" s="12" t="s">
        <v>70</v>
      </c>
      <c r="AY134" s="170" t="s">
        <v>128</v>
      </c>
    </row>
    <row r="135" spans="2:65" s="11" customFormat="1" ht="25.5" customHeight="1">
      <c r="B135" s="156"/>
      <c r="C135" s="157"/>
      <c r="D135" s="157"/>
      <c r="E135" s="158" t="s">
        <v>5</v>
      </c>
      <c r="F135" s="257" t="s">
        <v>155</v>
      </c>
      <c r="G135" s="258"/>
      <c r="H135" s="258"/>
      <c r="I135" s="258"/>
      <c r="J135" s="157"/>
      <c r="K135" s="159">
        <v>9.4499999999999993</v>
      </c>
      <c r="L135" s="157"/>
      <c r="M135" s="157"/>
      <c r="N135" s="157"/>
      <c r="O135" s="157"/>
      <c r="P135" s="157"/>
      <c r="Q135" s="157"/>
      <c r="R135" s="160"/>
      <c r="T135" s="161"/>
      <c r="U135" s="157"/>
      <c r="V135" s="157"/>
      <c r="W135" s="157"/>
      <c r="X135" s="157"/>
      <c r="Y135" s="157"/>
      <c r="Z135" s="157"/>
      <c r="AA135" s="162"/>
      <c r="AT135" s="163" t="s">
        <v>136</v>
      </c>
      <c r="AU135" s="163" t="s">
        <v>80</v>
      </c>
      <c r="AV135" s="11" t="s">
        <v>80</v>
      </c>
      <c r="AW135" s="11" t="s">
        <v>137</v>
      </c>
      <c r="AX135" s="11" t="s">
        <v>70</v>
      </c>
      <c r="AY135" s="163" t="s">
        <v>128</v>
      </c>
    </row>
    <row r="136" spans="2:65" s="11" customFormat="1" ht="25.5" customHeight="1">
      <c r="B136" s="156"/>
      <c r="C136" s="157"/>
      <c r="D136" s="157"/>
      <c r="E136" s="158" t="s">
        <v>5</v>
      </c>
      <c r="F136" s="257" t="s">
        <v>156</v>
      </c>
      <c r="G136" s="258"/>
      <c r="H136" s="258"/>
      <c r="I136" s="258"/>
      <c r="J136" s="157"/>
      <c r="K136" s="159">
        <v>10.64</v>
      </c>
      <c r="L136" s="157"/>
      <c r="M136" s="157"/>
      <c r="N136" s="157"/>
      <c r="O136" s="157"/>
      <c r="P136" s="157"/>
      <c r="Q136" s="157"/>
      <c r="R136" s="160"/>
      <c r="T136" s="161"/>
      <c r="U136" s="157"/>
      <c r="V136" s="157"/>
      <c r="W136" s="157"/>
      <c r="X136" s="157"/>
      <c r="Y136" s="157"/>
      <c r="Z136" s="157"/>
      <c r="AA136" s="162"/>
      <c r="AT136" s="163" t="s">
        <v>136</v>
      </c>
      <c r="AU136" s="163" t="s">
        <v>80</v>
      </c>
      <c r="AV136" s="11" t="s">
        <v>80</v>
      </c>
      <c r="AW136" s="11" t="s">
        <v>137</v>
      </c>
      <c r="AX136" s="11" t="s">
        <v>70</v>
      </c>
      <c r="AY136" s="163" t="s">
        <v>128</v>
      </c>
    </row>
    <row r="137" spans="2:65" s="13" customFormat="1" ht="16.5" customHeight="1">
      <c r="B137" s="171"/>
      <c r="C137" s="172"/>
      <c r="D137" s="172"/>
      <c r="E137" s="173" t="s">
        <v>5</v>
      </c>
      <c r="F137" s="259" t="s">
        <v>157</v>
      </c>
      <c r="G137" s="260"/>
      <c r="H137" s="260"/>
      <c r="I137" s="260"/>
      <c r="J137" s="172"/>
      <c r="K137" s="174">
        <v>20.09</v>
      </c>
      <c r="L137" s="172"/>
      <c r="M137" s="172"/>
      <c r="N137" s="172"/>
      <c r="O137" s="172"/>
      <c r="P137" s="172"/>
      <c r="Q137" s="172"/>
      <c r="R137" s="175"/>
      <c r="T137" s="176"/>
      <c r="U137" s="172"/>
      <c r="V137" s="172"/>
      <c r="W137" s="172"/>
      <c r="X137" s="172"/>
      <c r="Y137" s="172"/>
      <c r="Z137" s="172"/>
      <c r="AA137" s="177"/>
      <c r="AT137" s="178" t="s">
        <v>136</v>
      </c>
      <c r="AU137" s="178" t="s">
        <v>80</v>
      </c>
      <c r="AV137" s="13" t="s">
        <v>133</v>
      </c>
      <c r="AW137" s="13" t="s">
        <v>137</v>
      </c>
      <c r="AX137" s="13" t="s">
        <v>76</v>
      </c>
      <c r="AY137" s="178" t="s">
        <v>128</v>
      </c>
    </row>
    <row r="138" spans="2:65" s="1" customFormat="1" ht="25.5" customHeight="1">
      <c r="B138" s="145"/>
      <c r="C138" s="146" t="s">
        <v>158</v>
      </c>
      <c r="D138" s="146" t="s">
        <v>129</v>
      </c>
      <c r="E138" s="147" t="s">
        <v>159</v>
      </c>
      <c r="F138" s="251" t="s">
        <v>160</v>
      </c>
      <c r="G138" s="251"/>
      <c r="H138" s="251"/>
      <c r="I138" s="251"/>
      <c r="J138" s="148" t="s">
        <v>152</v>
      </c>
      <c r="K138" s="149">
        <v>20.09</v>
      </c>
      <c r="L138" s="252"/>
      <c r="M138" s="252"/>
      <c r="N138" s="252">
        <f>ROUND(L138*K138,3)</f>
        <v>0</v>
      </c>
      <c r="O138" s="252"/>
      <c r="P138" s="252"/>
      <c r="Q138" s="252"/>
      <c r="R138" s="150"/>
      <c r="T138" s="151" t="s">
        <v>5</v>
      </c>
      <c r="U138" s="45" t="s">
        <v>37</v>
      </c>
      <c r="V138" s="152">
        <v>5.6000000000000001E-2</v>
      </c>
      <c r="W138" s="152">
        <f>V138*K138</f>
        <v>1.12504</v>
      </c>
      <c r="X138" s="152">
        <v>0</v>
      </c>
      <c r="Y138" s="152">
        <f>X138*K138</f>
        <v>0</v>
      </c>
      <c r="Z138" s="152">
        <v>0</v>
      </c>
      <c r="AA138" s="153">
        <f>Z138*K138</f>
        <v>0</v>
      </c>
      <c r="AR138" s="23" t="s">
        <v>133</v>
      </c>
      <c r="AT138" s="23" t="s">
        <v>129</v>
      </c>
      <c r="AU138" s="23" t="s">
        <v>80</v>
      </c>
      <c r="AY138" s="23" t="s">
        <v>128</v>
      </c>
      <c r="BE138" s="154">
        <f>IF(U138="základná",N138,0)</f>
        <v>0</v>
      </c>
      <c r="BF138" s="154">
        <f>IF(U138="znížená",N138,0)</f>
        <v>0</v>
      </c>
      <c r="BG138" s="154">
        <f>IF(U138="zákl. prenesená",N138,0)</f>
        <v>0</v>
      </c>
      <c r="BH138" s="154">
        <f>IF(U138="zníž. prenesená",N138,0)</f>
        <v>0</v>
      </c>
      <c r="BI138" s="154">
        <f>IF(U138="nulová",N138,0)</f>
        <v>0</v>
      </c>
      <c r="BJ138" s="23" t="s">
        <v>80</v>
      </c>
      <c r="BK138" s="155">
        <f>ROUND(L138*K138,3)</f>
        <v>0</v>
      </c>
      <c r="BL138" s="23" t="s">
        <v>133</v>
      </c>
      <c r="BM138" s="23" t="s">
        <v>161</v>
      </c>
    </row>
    <row r="139" spans="2:65" s="1" customFormat="1" ht="25.5" customHeight="1">
      <c r="B139" s="145"/>
      <c r="C139" s="146" t="s">
        <v>162</v>
      </c>
      <c r="D139" s="146" t="s">
        <v>129</v>
      </c>
      <c r="E139" s="147" t="s">
        <v>163</v>
      </c>
      <c r="F139" s="251" t="s">
        <v>164</v>
      </c>
      <c r="G139" s="251"/>
      <c r="H139" s="251"/>
      <c r="I139" s="251"/>
      <c r="J139" s="148" t="s">
        <v>152</v>
      </c>
      <c r="K139" s="149">
        <v>4.6109999999999998</v>
      </c>
      <c r="L139" s="252"/>
      <c r="M139" s="252"/>
      <c r="N139" s="252">
        <f>ROUND(L139*K139,3)</f>
        <v>0</v>
      </c>
      <c r="O139" s="252"/>
      <c r="P139" s="252"/>
      <c r="Q139" s="252"/>
      <c r="R139" s="150"/>
      <c r="T139" s="151" t="s">
        <v>5</v>
      </c>
      <c r="U139" s="45" t="s">
        <v>37</v>
      </c>
      <c r="V139" s="152">
        <v>1.5089999999999999</v>
      </c>
      <c r="W139" s="152">
        <f>V139*K139</f>
        <v>6.9579989999999992</v>
      </c>
      <c r="X139" s="152">
        <v>0</v>
      </c>
      <c r="Y139" s="152">
        <f>X139*K139</f>
        <v>0</v>
      </c>
      <c r="Z139" s="152">
        <v>0</v>
      </c>
      <c r="AA139" s="153">
        <f>Z139*K139</f>
        <v>0</v>
      </c>
      <c r="AR139" s="23" t="s">
        <v>133</v>
      </c>
      <c r="AT139" s="23" t="s">
        <v>129</v>
      </c>
      <c r="AU139" s="23" t="s">
        <v>80</v>
      </c>
      <c r="AY139" s="23" t="s">
        <v>128</v>
      </c>
      <c r="BE139" s="154">
        <f>IF(U139="základná",N139,0)</f>
        <v>0</v>
      </c>
      <c r="BF139" s="154">
        <f>IF(U139="znížená",N139,0)</f>
        <v>0</v>
      </c>
      <c r="BG139" s="154">
        <f>IF(U139="zákl. prenesená",N139,0)</f>
        <v>0</v>
      </c>
      <c r="BH139" s="154">
        <f>IF(U139="zníž. prenesená",N139,0)</f>
        <v>0</v>
      </c>
      <c r="BI139" s="154">
        <f>IF(U139="nulová",N139,0)</f>
        <v>0</v>
      </c>
      <c r="BJ139" s="23" t="s">
        <v>80</v>
      </c>
      <c r="BK139" s="155">
        <f>ROUND(L139*K139,3)</f>
        <v>0</v>
      </c>
      <c r="BL139" s="23" t="s">
        <v>133</v>
      </c>
      <c r="BM139" s="23" t="s">
        <v>165</v>
      </c>
    </row>
    <row r="140" spans="2:65" s="12" customFormat="1" ht="16.5" customHeight="1">
      <c r="B140" s="164"/>
      <c r="C140" s="165"/>
      <c r="D140" s="165"/>
      <c r="E140" s="166" t="s">
        <v>5</v>
      </c>
      <c r="F140" s="255" t="s">
        <v>166</v>
      </c>
      <c r="G140" s="256"/>
      <c r="H140" s="256"/>
      <c r="I140" s="256"/>
      <c r="J140" s="165"/>
      <c r="K140" s="166" t="s">
        <v>5</v>
      </c>
      <c r="L140" s="165"/>
      <c r="M140" s="165"/>
      <c r="N140" s="165"/>
      <c r="O140" s="165"/>
      <c r="P140" s="165"/>
      <c r="Q140" s="165"/>
      <c r="R140" s="167"/>
      <c r="T140" s="168"/>
      <c r="U140" s="165"/>
      <c r="V140" s="165"/>
      <c r="W140" s="165"/>
      <c r="X140" s="165"/>
      <c r="Y140" s="165"/>
      <c r="Z140" s="165"/>
      <c r="AA140" s="169"/>
      <c r="AT140" s="170" t="s">
        <v>136</v>
      </c>
      <c r="AU140" s="170" t="s">
        <v>80</v>
      </c>
      <c r="AV140" s="12" t="s">
        <v>76</v>
      </c>
      <c r="AW140" s="12" t="s">
        <v>137</v>
      </c>
      <c r="AX140" s="12" t="s">
        <v>70</v>
      </c>
      <c r="AY140" s="170" t="s">
        <v>128</v>
      </c>
    </row>
    <row r="141" spans="2:65" s="11" customFormat="1" ht="25.5" customHeight="1">
      <c r="B141" s="156"/>
      <c r="C141" s="157"/>
      <c r="D141" s="157"/>
      <c r="E141" s="158" t="s">
        <v>5</v>
      </c>
      <c r="F141" s="257" t="s">
        <v>167</v>
      </c>
      <c r="G141" s="258"/>
      <c r="H141" s="258"/>
      <c r="I141" s="258"/>
      <c r="J141" s="157"/>
      <c r="K141" s="159">
        <v>4.5163200000000003</v>
      </c>
      <c r="L141" s="157"/>
      <c r="M141" s="157"/>
      <c r="N141" s="157"/>
      <c r="O141" s="157"/>
      <c r="P141" s="157"/>
      <c r="Q141" s="157"/>
      <c r="R141" s="160"/>
      <c r="T141" s="161"/>
      <c r="U141" s="157"/>
      <c r="V141" s="157"/>
      <c r="W141" s="157"/>
      <c r="X141" s="157"/>
      <c r="Y141" s="157"/>
      <c r="Z141" s="157"/>
      <c r="AA141" s="162"/>
      <c r="AT141" s="163" t="s">
        <v>136</v>
      </c>
      <c r="AU141" s="163" t="s">
        <v>80</v>
      </c>
      <c r="AV141" s="11" t="s">
        <v>80</v>
      </c>
      <c r="AW141" s="11" t="s">
        <v>137</v>
      </c>
      <c r="AX141" s="11" t="s">
        <v>70</v>
      </c>
      <c r="AY141" s="163" t="s">
        <v>128</v>
      </c>
    </row>
    <row r="142" spans="2:65" s="12" customFormat="1" ht="16.5" customHeight="1">
      <c r="B142" s="164"/>
      <c r="C142" s="165"/>
      <c r="D142" s="165"/>
      <c r="E142" s="166" t="s">
        <v>5</v>
      </c>
      <c r="F142" s="261" t="s">
        <v>168</v>
      </c>
      <c r="G142" s="262"/>
      <c r="H142" s="262"/>
      <c r="I142" s="262"/>
      <c r="J142" s="165"/>
      <c r="K142" s="166" t="s">
        <v>5</v>
      </c>
      <c r="L142" s="165"/>
      <c r="M142" s="165"/>
      <c r="N142" s="165"/>
      <c r="O142" s="165"/>
      <c r="P142" s="165"/>
      <c r="Q142" s="165"/>
      <c r="R142" s="167"/>
      <c r="T142" s="168"/>
      <c r="U142" s="165"/>
      <c r="V142" s="165"/>
      <c r="W142" s="165"/>
      <c r="X142" s="165"/>
      <c r="Y142" s="165"/>
      <c r="Z142" s="165"/>
      <c r="AA142" s="169"/>
      <c r="AT142" s="170" t="s">
        <v>136</v>
      </c>
      <c r="AU142" s="170" t="s">
        <v>80</v>
      </c>
      <c r="AV142" s="12" t="s">
        <v>76</v>
      </c>
      <c r="AW142" s="12" t="s">
        <v>137</v>
      </c>
      <c r="AX142" s="12" t="s">
        <v>70</v>
      </c>
      <c r="AY142" s="170" t="s">
        <v>128</v>
      </c>
    </row>
    <row r="143" spans="2:65" s="11" customFormat="1" ht="25.5" customHeight="1">
      <c r="B143" s="156"/>
      <c r="C143" s="157"/>
      <c r="D143" s="157"/>
      <c r="E143" s="158" t="s">
        <v>5</v>
      </c>
      <c r="F143" s="257" t="s">
        <v>169</v>
      </c>
      <c r="G143" s="258"/>
      <c r="H143" s="258"/>
      <c r="I143" s="258"/>
      <c r="J143" s="157"/>
      <c r="K143" s="159">
        <v>9.4985E-2</v>
      </c>
      <c r="L143" s="157"/>
      <c r="M143" s="157"/>
      <c r="N143" s="157"/>
      <c r="O143" s="157"/>
      <c r="P143" s="157"/>
      <c r="Q143" s="157"/>
      <c r="R143" s="160"/>
      <c r="T143" s="161"/>
      <c r="U143" s="157"/>
      <c r="V143" s="157"/>
      <c r="W143" s="157"/>
      <c r="X143" s="157"/>
      <c r="Y143" s="157"/>
      <c r="Z143" s="157"/>
      <c r="AA143" s="162"/>
      <c r="AT143" s="163" t="s">
        <v>136</v>
      </c>
      <c r="AU143" s="163" t="s">
        <v>80</v>
      </c>
      <c r="AV143" s="11" t="s">
        <v>80</v>
      </c>
      <c r="AW143" s="11" t="s">
        <v>137</v>
      </c>
      <c r="AX143" s="11" t="s">
        <v>70</v>
      </c>
      <c r="AY143" s="163" t="s">
        <v>128</v>
      </c>
    </row>
    <row r="144" spans="2:65" s="13" customFormat="1" ht="16.5" customHeight="1">
      <c r="B144" s="171"/>
      <c r="C144" s="172"/>
      <c r="D144" s="172"/>
      <c r="E144" s="173" t="s">
        <v>5</v>
      </c>
      <c r="F144" s="259" t="s">
        <v>157</v>
      </c>
      <c r="G144" s="260"/>
      <c r="H144" s="260"/>
      <c r="I144" s="260"/>
      <c r="J144" s="172"/>
      <c r="K144" s="174">
        <v>4.6113049999999998</v>
      </c>
      <c r="L144" s="172"/>
      <c r="M144" s="172"/>
      <c r="N144" s="172"/>
      <c r="O144" s="172"/>
      <c r="P144" s="172"/>
      <c r="Q144" s="172"/>
      <c r="R144" s="175"/>
      <c r="T144" s="176"/>
      <c r="U144" s="172"/>
      <c r="V144" s="172"/>
      <c r="W144" s="172"/>
      <c r="X144" s="172"/>
      <c r="Y144" s="172"/>
      <c r="Z144" s="172"/>
      <c r="AA144" s="177"/>
      <c r="AT144" s="178" t="s">
        <v>136</v>
      </c>
      <c r="AU144" s="178" t="s">
        <v>80</v>
      </c>
      <c r="AV144" s="13" t="s">
        <v>133</v>
      </c>
      <c r="AW144" s="13" t="s">
        <v>137</v>
      </c>
      <c r="AX144" s="13" t="s">
        <v>76</v>
      </c>
      <c r="AY144" s="178" t="s">
        <v>128</v>
      </c>
    </row>
    <row r="145" spans="2:65" s="1" customFormat="1" ht="51" customHeight="1">
      <c r="B145" s="145"/>
      <c r="C145" s="146" t="s">
        <v>170</v>
      </c>
      <c r="D145" s="146" t="s">
        <v>129</v>
      </c>
      <c r="E145" s="147" t="s">
        <v>171</v>
      </c>
      <c r="F145" s="251" t="s">
        <v>172</v>
      </c>
      <c r="G145" s="251"/>
      <c r="H145" s="251"/>
      <c r="I145" s="251"/>
      <c r="J145" s="148" t="s">
        <v>152</v>
      </c>
      <c r="K145" s="149">
        <v>4.6109999999999998</v>
      </c>
      <c r="L145" s="252"/>
      <c r="M145" s="252"/>
      <c r="N145" s="252">
        <f>ROUND(L145*K145,3)</f>
        <v>0</v>
      </c>
      <c r="O145" s="252"/>
      <c r="P145" s="252"/>
      <c r="Q145" s="252"/>
      <c r="R145" s="150"/>
      <c r="T145" s="151" t="s">
        <v>5</v>
      </c>
      <c r="U145" s="45" t="s">
        <v>37</v>
      </c>
      <c r="V145" s="152">
        <v>0.08</v>
      </c>
      <c r="W145" s="152">
        <f>V145*K145</f>
        <v>0.36887999999999999</v>
      </c>
      <c r="X145" s="152">
        <v>0</v>
      </c>
      <c r="Y145" s="152">
        <f>X145*K145</f>
        <v>0</v>
      </c>
      <c r="Z145" s="152">
        <v>0</v>
      </c>
      <c r="AA145" s="153">
        <f>Z145*K145</f>
        <v>0</v>
      </c>
      <c r="AR145" s="23" t="s">
        <v>133</v>
      </c>
      <c r="AT145" s="23" t="s">
        <v>129</v>
      </c>
      <c r="AU145" s="23" t="s">
        <v>80</v>
      </c>
      <c r="AY145" s="23" t="s">
        <v>128</v>
      </c>
      <c r="BE145" s="154">
        <f>IF(U145="základná",N145,0)</f>
        <v>0</v>
      </c>
      <c r="BF145" s="154">
        <f>IF(U145="znížená",N145,0)</f>
        <v>0</v>
      </c>
      <c r="BG145" s="154">
        <f>IF(U145="zákl. prenesená",N145,0)</f>
        <v>0</v>
      </c>
      <c r="BH145" s="154">
        <f>IF(U145="zníž. prenesená",N145,0)</f>
        <v>0</v>
      </c>
      <c r="BI145" s="154">
        <f>IF(U145="nulová",N145,0)</f>
        <v>0</v>
      </c>
      <c r="BJ145" s="23" t="s">
        <v>80</v>
      </c>
      <c r="BK145" s="155">
        <f>ROUND(L145*K145,3)</f>
        <v>0</v>
      </c>
      <c r="BL145" s="23" t="s">
        <v>133</v>
      </c>
      <c r="BM145" s="23" t="s">
        <v>173</v>
      </c>
    </row>
    <row r="146" spans="2:65" s="1" customFormat="1" ht="38.25" customHeight="1">
      <c r="B146" s="145"/>
      <c r="C146" s="146" t="s">
        <v>174</v>
      </c>
      <c r="D146" s="146" t="s">
        <v>129</v>
      </c>
      <c r="E146" s="147" t="s">
        <v>175</v>
      </c>
      <c r="F146" s="251" t="s">
        <v>176</v>
      </c>
      <c r="G146" s="251"/>
      <c r="H146" s="251"/>
      <c r="I146" s="251"/>
      <c r="J146" s="148" t="s">
        <v>152</v>
      </c>
      <c r="K146" s="149">
        <v>24.701000000000001</v>
      </c>
      <c r="L146" s="252"/>
      <c r="M146" s="252"/>
      <c r="N146" s="252">
        <f>ROUND(L146*K146,3)</f>
        <v>0</v>
      </c>
      <c r="O146" s="252"/>
      <c r="P146" s="252"/>
      <c r="Q146" s="252"/>
      <c r="R146" s="150"/>
      <c r="T146" s="151" t="s">
        <v>5</v>
      </c>
      <c r="U146" s="45" t="s">
        <v>37</v>
      </c>
      <c r="V146" s="152">
        <v>2.69E-2</v>
      </c>
      <c r="W146" s="152">
        <f>V146*K146</f>
        <v>0.66445690000000002</v>
      </c>
      <c r="X146" s="152">
        <v>0</v>
      </c>
      <c r="Y146" s="152">
        <f>X146*K146</f>
        <v>0</v>
      </c>
      <c r="Z146" s="152">
        <v>0</v>
      </c>
      <c r="AA146" s="153">
        <f>Z146*K146</f>
        <v>0</v>
      </c>
      <c r="AR146" s="23" t="s">
        <v>133</v>
      </c>
      <c r="AT146" s="23" t="s">
        <v>129</v>
      </c>
      <c r="AU146" s="23" t="s">
        <v>80</v>
      </c>
      <c r="AY146" s="23" t="s">
        <v>128</v>
      </c>
      <c r="BE146" s="154">
        <f>IF(U146="základná",N146,0)</f>
        <v>0</v>
      </c>
      <c r="BF146" s="154">
        <f>IF(U146="znížená",N146,0)</f>
        <v>0</v>
      </c>
      <c r="BG146" s="154">
        <f>IF(U146="zákl. prenesená",N146,0)</f>
        <v>0</v>
      </c>
      <c r="BH146" s="154">
        <f>IF(U146="zníž. prenesená",N146,0)</f>
        <v>0</v>
      </c>
      <c r="BI146" s="154">
        <f>IF(U146="nulová",N146,0)</f>
        <v>0</v>
      </c>
      <c r="BJ146" s="23" t="s">
        <v>80</v>
      </c>
      <c r="BK146" s="155">
        <f>ROUND(L146*K146,3)</f>
        <v>0</v>
      </c>
      <c r="BL146" s="23" t="s">
        <v>133</v>
      </c>
      <c r="BM146" s="23" t="s">
        <v>177</v>
      </c>
    </row>
    <row r="147" spans="2:65" s="12" customFormat="1" ht="16.5" customHeight="1">
      <c r="B147" s="164"/>
      <c r="C147" s="165"/>
      <c r="D147" s="165"/>
      <c r="E147" s="166" t="s">
        <v>5</v>
      </c>
      <c r="F147" s="255" t="s">
        <v>154</v>
      </c>
      <c r="G147" s="256"/>
      <c r="H147" s="256"/>
      <c r="I147" s="256"/>
      <c r="J147" s="165"/>
      <c r="K147" s="166" t="s">
        <v>5</v>
      </c>
      <c r="L147" s="165"/>
      <c r="M147" s="165"/>
      <c r="N147" s="165"/>
      <c r="O147" s="165"/>
      <c r="P147" s="165"/>
      <c r="Q147" s="165"/>
      <c r="R147" s="167"/>
      <c r="T147" s="168"/>
      <c r="U147" s="165"/>
      <c r="V147" s="165"/>
      <c r="W147" s="165"/>
      <c r="X147" s="165"/>
      <c r="Y147" s="165"/>
      <c r="Z147" s="165"/>
      <c r="AA147" s="169"/>
      <c r="AT147" s="170" t="s">
        <v>136</v>
      </c>
      <c r="AU147" s="170" t="s">
        <v>80</v>
      </c>
      <c r="AV147" s="12" t="s">
        <v>76</v>
      </c>
      <c r="AW147" s="12" t="s">
        <v>137</v>
      </c>
      <c r="AX147" s="12" t="s">
        <v>70</v>
      </c>
      <c r="AY147" s="170" t="s">
        <v>128</v>
      </c>
    </row>
    <row r="148" spans="2:65" s="11" customFormat="1" ht="25.5" customHeight="1">
      <c r="B148" s="156"/>
      <c r="C148" s="157"/>
      <c r="D148" s="157"/>
      <c r="E148" s="158" t="s">
        <v>5</v>
      </c>
      <c r="F148" s="257" t="s">
        <v>155</v>
      </c>
      <c r="G148" s="258"/>
      <c r="H148" s="258"/>
      <c r="I148" s="258"/>
      <c r="J148" s="157"/>
      <c r="K148" s="159">
        <v>9.4499999999999993</v>
      </c>
      <c r="L148" s="157"/>
      <c r="M148" s="157"/>
      <c r="N148" s="157"/>
      <c r="O148" s="157"/>
      <c r="P148" s="157"/>
      <c r="Q148" s="157"/>
      <c r="R148" s="160"/>
      <c r="T148" s="161"/>
      <c r="U148" s="157"/>
      <c r="V148" s="157"/>
      <c r="W148" s="157"/>
      <c r="X148" s="157"/>
      <c r="Y148" s="157"/>
      <c r="Z148" s="157"/>
      <c r="AA148" s="162"/>
      <c r="AT148" s="163" t="s">
        <v>136</v>
      </c>
      <c r="AU148" s="163" t="s">
        <v>80</v>
      </c>
      <c r="AV148" s="11" t="s">
        <v>80</v>
      </c>
      <c r="AW148" s="11" t="s">
        <v>137</v>
      </c>
      <c r="AX148" s="11" t="s">
        <v>70</v>
      </c>
      <c r="AY148" s="163" t="s">
        <v>128</v>
      </c>
    </row>
    <row r="149" spans="2:65" s="11" customFormat="1" ht="25.5" customHeight="1">
      <c r="B149" s="156"/>
      <c r="C149" s="157"/>
      <c r="D149" s="157"/>
      <c r="E149" s="158" t="s">
        <v>5</v>
      </c>
      <c r="F149" s="257" t="s">
        <v>156</v>
      </c>
      <c r="G149" s="258"/>
      <c r="H149" s="258"/>
      <c r="I149" s="258"/>
      <c r="J149" s="157"/>
      <c r="K149" s="159">
        <v>10.64</v>
      </c>
      <c r="L149" s="157"/>
      <c r="M149" s="157"/>
      <c r="N149" s="157"/>
      <c r="O149" s="157"/>
      <c r="P149" s="157"/>
      <c r="Q149" s="157"/>
      <c r="R149" s="160"/>
      <c r="T149" s="161"/>
      <c r="U149" s="157"/>
      <c r="V149" s="157"/>
      <c r="W149" s="157"/>
      <c r="X149" s="157"/>
      <c r="Y149" s="157"/>
      <c r="Z149" s="157"/>
      <c r="AA149" s="162"/>
      <c r="AT149" s="163" t="s">
        <v>136</v>
      </c>
      <c r="AU149" s="163" t="s">
        <v>80</v>
      </c>
      <c r="AV149" s="11" t="s">
        <v>80</v>
      </c>
      <c r="AW149" s="11" t="s">
        <v>137</v>
      </c>
      <c r="AX149" s="11" t="s">
        <v>70</v>
      </c>
      <c r="AY149" s="163" t="s">
        <v>128</v>
      </c>
    </row>
    <row r="150" spans="2:65" s="14" customFormat="1" ht="16.5" customHeight="1">
      <c r="B150" s="179"/>
      <c r="C150" s="180"/>
      <c r="D150" s="180"/>
      <c r="E150" s="181" t="s">
        <v>5</v>
      </c>
      <c r="F150" s="263" t="s">
        <v>178</v>
      </c>
      <c r="G150" s="264"/>
      <c r="H150" s="264"/>
      <c r="I150" s="264"/>
      <c r="J150" s="180"/>
      <c r="K150" s="182">
        <v>20.09</v>
      </c>
      <c r="L150" s="180"/>
      <c r="M150" s="180"/>
      <c r="N150" s="180"/>
      <c r="O150" s="180"/>
      <c r="P150" s="180"/>
      <c r="Q150" s="180"/>
      <c r="R150" s="183"/>
      <c r="T150" s="184"/>
      <c r="U150" s="180"/>
      <c r="V150" s="180"/>
      <c r="W150" s="180"/>
      <c r="X150" s="180"/>
      <c r="Y150" s="180"/>
      <c r="Z150" s="180"/>
      <c r="AA150" s="185"/>
      <c r="AT150" s="186" t="s">
        <v>136</v>
      </c>
      <c r="AU150" s="186" t="s">
        <v>80</v>
      </c>
      <c r="AV150" s="14" t="s">
        <v>142</v>
      </c>
      <c r="AW150" s="14" t="s">
        <v>137</v>
      </c>
      <c r="AX150" s="14" t="s">
        <v>70</v>
      </c>
      <c r="AY150" s="186" t="s">
        <v>128</v>
      </c>
    </row>
    <row r="151" spans="2:65" s="12" customFormat="1" ht="16.5" customHeight="1">
      <c r="B151" s="164"/>
      <c r="C151" s="165"/>
      <c r="D151" s="165"/>
      <c r="E151" s="166" t="s">
        <v>5</v>
      </c>
      <c r="F151" s="261" t="s">
        <v>166</v>
      </c>
      <c r="G151" s="262"/>
      <c r="H151" s="262"/>
      <c r="I151" s="262"/>
      <c r="J151" s="165"/>
      <c r="K151" s="166" t="s">
        <v>5</v>
      </c>
      <c r="L151" s="165"/>
      <c r="M151" s="165"/>
      <c r="N151" s="165"/>
      <c r="O151" s="165"/>
      <c r="P151" s="165"/>
      <c r="Q151" s="165"/>
      <c r="R151" s="167"/>
      <c r="T151" s="168"/>
      <c r="U151" s="165"/>
      <c r="V151" s="165"/>
      <c r="W151" s="165"/>
      <c r="X151" s="165"/>
      <c r="Y151" s="165"/>
      <c r="Z151" s="165"/>
      <c r="AA151" s="169"/>
      <c r="AT151" s="170" t="s">
        <v>136</v>
      </c>
      <c r="AU151" s="170" t="s">
        <v>80</v>
      </c>
      <c r="AV151" s="12" t="s">
        <v>76</v>
      </c>
      <c r="AW151" s="12" t="s">
        <v>137</v>
      </c>
      <c r="AX151" s="12" t="s">
        <v>70</v>
      </c>
      <c r="AY151" s="170" t="s">
        <v>128</v>
      </c>
    </row>
    <row r="152" spans="2:65" s="11" customFormat="1" ht="25.5" customHeight="1">
      <c r="B152" s="156"/>
      <c r="C152" s="157"/>
      <c r="D152" s="157"/>
      <c r="E152" s="158" t="s">
        <v>5</v>
      </c>
      <c r="F152" s="257" t="s">
        <v>167</v>
      </c>
      <c r="G152" s="258"/>
      <c r="H152" s="258"/>
      <c r="I152" s="258"/>
      <c r="J152" s="157"/>
      <c r="K152" s="159">
        <v>4.5163200000000003</v>
      </c>
      <c r="L152" s="157"/>
      <c r="M152" s="157"/>
      <c r="N152" s="157"/>
      <c r="O152" s="157"/>
      <c r="P152" s="157"/>
      <c r="Q152" s="157"/>
      <c r="R152" s="160"/>
      <c r="T152" s="161"/>
      <c r="U152" s="157"/>
      <c r="V152" s="157"/>
      <c r="W152" s="157"/>
      <c r="X152" s="157"/>
      <c r="Y152" s="157"/>
      <c r="Z152" s="157"/>
      <c r="AA152" s="162"/>
      <c r="AT152" s="163" t="s">
        <v>136</v>
      </c>
      <c r="AU152" s="163" t="s">
        <v>80</v>
      </c>
      <c r="AV152" s="11" t="s">
        <v>80</v>
      </c>
      <c r="AW152" s="11" t="s">
        <v>137</v>
      </c>
      <c r="AX152" s="11" t="s">
        <v>70</v>
      </c>
      <c r="AY152" s="163" t="s">
        <v>128</v>
      </c>
    </row>
    <row r="153" spans="2:65" s="12" customFormat="1" ht="16.5" customHeight="1">
      <c r="B153" s="164"/>
      <c r="C153" s="165"/>
      <c r="D153" s="165"/>
      <c r="E153" s="166" t="s">
        <v>5</v>
      </c>
      <c r="F153" s="261" t="s">
        <v>168</v>
      </c>
      <c r="G153" s="262"/>
      <c r="H153" s="262"/>
      <c r="I153" s="262"/>
      <c r="J153" s="165"/>
      <c r="K153" s="166" t="s">
        <v>5</v>
      </c>
      <c r="L153" s="165"/>
      <c r="M153" s="165"/>
      <c r="N153" s="165"/>
      <c r="O153" s="165"/>
      <c r="P153" s="165"/>
      <c r="Q153" s="165"/>
      <c r="R153" s="167"/>
      <c r="T153" s="168"/>
      <c r="U153" s="165"/>
      <c r="V153" s="165"/>
      <c r="W153" s="165"/>
      <c r="X153" s="165"/>
      <c r="Y153" s="165"/>
      <c r="Z153" s="165"/>
      <c r="AA153" s="169"/>
      <c r="AT153" s="170" t="s">
        <v>136</v>
      </c>
      <c r="AU153" s="170" t="s">
        <v>80</v>
      </c>
      <c r="AV153" s="12" t="s">
        <v>76</v>
      </c>
      <c r="AW153" s="12" t="s">
        <v>137</v>
      </c>
      <c r="AX153" s="12" t="s">
        <v>70</v>
      </c>
      <c r="AY153" s="170" t="s">
        <v>128</v>
      </c>
    </row>
    <row r="154" spans="2:65" s="11" customFormat="1" ht="25.5" customHeight="1">
      <c r="B154" s="156"/>
      <c r="C154" s="157"/>
      <c r="D154" s="157"/>
      <c r="E154" s="158" t="s">
        <v>5</v>
      </c>
      <c r="F154" s="257" t="s">
        <v>169</v>
      </c>
      <c r="G154" s="258"/>
      <c r="H154" s="258"/>
      <c r="I154" s="258"/>
      <c r="J154" s="157"/>
      <c r="K154" s="159">
        <v>9.4985E-2</v>
      </c>
      <c r="L154" s="157"/>
      <c r="M154" s="157"/>
      <c r="N154" s="157"/>
      <c r="O154" s="157"/>
      <c r="P154" s="157"/>
      <c r="Q154" s="157"/>
      <c r="R154" s="160"/>
      <c r="T154" s="161"/>
      <c r="U154" s="157"/>
      <c r="V154" s="157"/>
      <c r="W154" s="157"/>
      <c r="X154" s="157"/>
      <c r="Y154" s="157"/>
      <c r="Z154" s="157"/>
      <c r="AA154" s="162"/>
      <c r="AT154" s="163" t="s">
        <v>136</v>
      </c>
      <c r="AU154" s="163" t="s">
        <v>80</v>
      </c>
      <c r="AV154" s="11" t="s">
        <v>80</v>
      </c>
      <c r="AW154" s="11" t="s">
        <v>137</v>
      </c>
      <c r="AX154" s="11" t="s">
        <v>70</v>
      </c>
      <c r="AY154" s="163" t="s">
        <v>128</v>
      </c>
    </row>
    <row r="155" spans="2:65" s="14" customFormat="1" ht="16.5" customHeight="1">
      <c r="B155" s="179"/>
      <c r="C155" s="180"/>
      <c r="D155" s="180"/>
      <c r="E155" s="181" t="s">
        <v>5</v>
      </c>
      <c r="F155" s="263" t="s">
        <v>179</v>
      </c>
      <c r="G155" s="264"/>
      <c r="H155" s="264"/>
      <c r="I155" s="264"/>
      <c r="J155" s="180"/>
      <c r="K155" s="182">
        <v>4.6113049999999998</v>
      </c>
      <c r="L155" s="180"/>
      <c r="M155" s="180"/>
      <c r="N155" s="180"/>
      <c r="O155" s="180"/>
      <c r="P155" s="180"/>
      <c r="Q155" s="180"/>
      <c r="R155" s="183"/>
      <c r="T155" s="184"/>
      <c r="U155" s="180"/>
      <c r="V155" s="180"/>
      <c r="W155" s="180"/>
      <c r="X155" s="180"/>
      <c r="Y155" s="180"/>
      <c r="Z155" s="180"/>
      <c r="AA155" s="185"/>
      <c r="AT155" s="186" t="s">
        <v>136</v>
      </c>
      <c r="AU155" s="186" t="s">
        <v>80</v>
      </c>
      <c r="AV155" s="14" t="s">
        <v>142</v>
      </c>
      <c r="AW155" s="14" t="s">
        <v>137</v>
      </c>
      <c r="AX155" s="14" t="s">
        <v>70</v>
      </c>
      <c r="AY155" s="186" t="s">
        <v>128</v>
      </c>
    </row>
    <row r="156" spans="2:65" s="13" customFormat="1" ht="16.5" customHeight="1">
      <c r="B156" s="171"/>
      <c r="C156" s="172"/>
      <c r="D156" s="172"/>
      <c r="E156" s="173" t="s">
        <v>5</v>
      </c>
      <c r="F156" s="259" t="s">
        <v>157</v>
      </c>
      <c r="G156" s="260"/>
      <c r="H156" s="260"/>
      <c r="I156" s="260"/>
      <c r="J156" s="172"/>
      <c r="K156" s="174">
        <v>24.701305000000001</v>
      </c>
      <c r="L156" s="172"/>
      <c r="M156" s="172"/>
      <c r="N156" s="172"/>
      <c r="O156" s="172"/>
      <c r="P156" s="172"/>
      <c r="Q156" s="172"/>
      <c r="R156" s="175"/>
      <c r="T156" s="176"/>
      <c r="U156" s="172"/>
      <c r="V156" s="172"/>
      <c r="W156" s="172"/>
      <c r="X156" s="172"/>
      <c r="Y156" s="172"/>
      <c r="Z156" s="172"/>
      <c r="AA156" s="177"/>
      <c r="AT156" s="178" t="s">
        <v>136</v>
      </c>
      <c r="AU156" s="178" t="s">
        <v>80</v>
      </c>
      <c r="AV156" s="13" t="s">
        <v>133</v>
      </c>
      <c r="AW156" s="13" t="s">
        <v>137</v>
      </c>
      <c r="AX156" s="13" t="s">
        <v>76</v>
      </c>
      <c r="AY156" s="178" t="s">
        <v>128</v>
      </c>
    </row>
    <row r="157" spans="2:65" s="1" customFormat="1" ht="16.5" customHeight="1">
      <c r="B157" s="145"/>
      <c r="C157" s="146" t="s">
        <v>180</v>
      </c>
      <c r="D157" s="146" t="s">
        <v>129</v>
      </c>
      <c r="E157" s="147" t="s">
        <v>181</v>
      </c>
      <c r="F157" s="251" t="s">
        <v>182</v>
      </c>
      <c r="G157" s="251"/>
      <c r="H157" s="251"/>
      <c r="I157" s="251"/>
      <c r="J157" s="148" t="s">
        <v>152</v>
      </c>
      <c r="K157" s="149">
        <v>24.701000000000001</v>
      </c>
      <c r="L157" s="252"/>
      <c r="M157" s="252"/>
      <c r="N157" s="252">
        <f>ROUND(L157*K157,3)</f>
        <v>0</v>
      </c>
      <c r="O157" s="252"/>
      <c r="P157" s="252"/>
      <c r="Q157" s="252"/>
      <c r="R157" s="150"/>
      <c r="T157" s="151" t="s">
        <v>5</v>
      </c>
      <c r="U157" s="45" t="s">
        <v>37</v>
      </c>
      <c r="V157" s="152">
        <v>8.9999999999999993E-3</v>
      </c>
      <c r="W157" s="152">
        <f>V157*K157</f>
        <v>0.22230899999999998</v>
      </c>
      <c r="X157" s="152">
        <v>0</v>
      </c>
      <c r="Y157" s="152">
        <f>X157*K157</f>
        <v>0</v>
      </c>
      <c r="Z157" s="152">
        <v>0</v>
      </c>
      <c r="AA157" s="153">
        <f>Z157*K157</f>
        <v>0</v>
      </c>
      <c r="AR157" s="23" t="s">
        <v>133</v>
      </c>
      <c r="AT157" s="23" t="s">
        <v>129</v>
      </c>
      <c r="AU157" s="23" t="s">
        <v>80</v>
      </c>
      <c r="AY157" s="23" t="s">
        <v>128</v>
      </c>
      <c r="BE157" s="154">
        <f>IF(U157="základná",N157,0)</f>
        <v>0</v>
      </c>
      <c r="BF157" s="154">
        <f>IF(U157="znížená",N157,0)</f>
        <v>0</v>
      </c>
      <c r="BG157" s="154">
        <f>IF(U157="zákl. prenesená",N157,0)</f>
        <v>0</v>
      </c>
      <c r="BH157" s="154">
        <f>IF(U157="zníž. prenesená",N157,0)</f>
        <v>0</v>
      </c>
      <c r="BI157" s="154">
        <f>IF(U157="nulová",N157,0)</f>
        <v>0</v>
      </c>
      <c r="BJ157" s="23" t="s">
        <v>80</v>
      </c>
      <c r="BK157" s="155">
        <f>ROUND(L157*K157,3)</f>
        <v>0</v>
      </c>
      <c r="BL157" s="23" t="s">
        <v>133</v>
      </c>
      <c r="BM157" s="23" t="s">
        <v>183</v>
      </c>
    </row>
    <row r="158" spans="2:65" s="1" customFormat="1" ht="38.25" customHeight="1">
      <c r="B158" s="145"/>
      <c r="C158" s="146" t="s">
        <v>184</v>
      </c>
      <c r="D158" s="146" t="s">
        <v>129</v>
      </c>
      <c r="E158" s="147" t="s">
        <v>185</v>
      </c>
      <c r="F158" s="251" t="s">
        <v>186</v>
      </c>
      <c r="G158" s="251"/>
      <c r="H158" s="251"/>
      <c r="I158" s="251"/>
      <c r="J158" s="148" t="s">
        <v>152</v>
      </c>
      <c r="K158" s="149">
        <v>2.25</v>
      </c>
      <c r="L158" s="252"/>
      <c r="M158" s="252"/>
      <c r="N158" s="252">
        <f>ROUND(L158*K158,3)</f>
        <v>0</v>
      </c>
      <c r="O158" s="252"/>
      <c r="P158" s="252"/>
      <c r="Q158" s="252"/>
      <c r="R158" s="150"/>
      <c r="T158" s="151" t="s">
        <v>5</v>
      </c>
      <c r="U158" s="45" t="s">
        <v>37</v>
      </c>
      <c r="V158" s="152">
        <v>0.24199999999999999</v>
      </c>
      <c r="W158" s="152">
        <f>V158*K158</f>
        <v>0.54449999999999998</v>
      </c>
      <c r="X158" s="152">
        <v>0</v>
      </c>
      <c r="Y158" s="152">
        <f>X158*K158</f>
        <v>0</v>
      </c>
      <c r="Z158" s="152">
        <v>0</v>
      </c>
      <c r="AA158" s="153">
        <f>Z158*K158</f>
        <v>0</v>
      </c>
      <c r="AR158" s="23" t="s">
        <v>133</v>
      </c>
      <c r="AT158" s="23" t="s">
        <v>129</v>
      </c>
      <c r="AU158" s="23" t="s">
        <v>80</v>
      </c>
      <c r="AY158" s="23" t="s">
        <v>128</v>
      </c>
      <c r="BE158" s="154">
        <f>IF(U158="základná",N158,0)</f>
        <v>0</v>
      </c>
      <c r="BF158" s="154">
        <f>IF(U158="znížená",N158,0)</f>
        <v>0</v>
      </c>
      <c r="BG158" s="154">
        <f>IF(U158="zákl. prenesená",N158,0)</f>
        <v>0</v>
      </c>
      <c r="BH158" s="154">
        <f>IF(U158="zníž. prenesená",N158,0)</f>
        <v>0</v>
      </c>
      <c r="BI158" s="154">
        <f>IF(U158="nulová",N158,0)</f>
        <v>0</v>
      </c>
      <c r="BJ158" s="23" t="s">
        <v>80</v>
      </c>
      <c r="BK158" s="155">
        <f>ROUND(L158*K158,3)</f>
        <v>0</v>
      </c>
      <c r="BL158" s="23" t="s">
        <v>133</v>
      </c>
      <c r="BM158" s="23" t="s">
        <v>187</v>
      </c>
    </row>
    <row r="159" spans="2:65" s="12" customFormat="1" ht="16.5" customHeight="1">
      <c r="B159" s="164"/>
      <c r="C159" s="165"/>
      <c r="D159" s="165"/>
      <c r="E159" s="166" t="s">
        <v>5</v>
      </c>
      <c r="F159" s="255" t="s">
        <v>188</v>
      </c>
      <c r="G159" s="256"/>
      <c r="H159" s="256"/>
      <c r="I159" s="256"/>
      <c r="J159" s="165"/>
      <c r="K159" s="166" t="s">
        <v>5</v>
      </c>
      <c r="L159" s="165"/>
      <c r="M159" s="165"/>
      <c r="N159" s="165"/>
      <c r="O159" s="165"/>
      <c r="P159" s="165"/>
      <c r="Q159" s="165"/>
      <c r="R159" s="167"/>
      <c r="T159" s="168"/>
      <c r="U159" s="165"/>
      <c r="V159" s="165"/>
      <c r="W159" s="165"/>
      <c r="X159" s="165"/>
      <c r="Y159" s="165"/>
      <c r="Z159" s="165"/>
      <c r="AA159" s="169"/>
      <c r="AT159" s="170" t="s">
        <v>136</v>
      </c>
      <c r="AU159" s="170" t="s">
        <v>80</v>
      </c>
      <c r="AV159" s="12" t="s">
        <v>76</v>
      </c>
      <c r="AW159" s="12" t="s">
        <v>137</v>
      </c>
      <c r="AX159" s="12" t="s">
        <v>70</v>
      </c>
      <c r="AY159" s="170" t="s">
        <v>128</v>
      </c>
    </row>
    <row r="160" spans="2:65" s="11" customFormat="1" ht="25.5" customHeight="1">
      <c r="B160" s="156"/>
      <c r="C160" s="157"/>
      <c r="D160" s="157"/>
      <c r="E160" s="158" t="s">
        <v>5</v>
      </c>
      <c r="F160" s="257" t="s">
        <v>189</v>
      </c>
      <c r="G160" s="258"/>
      <c r="H160" s="258"/>
      <c r="I160" s="258"/>
      <c r="J160" s="157"/>
      <c r="K160" s="159">
        <v>2.25</v>
      </c>
      <c r="L160" s="157"/>
      <c r="M160" s="157"/>
      <c r="N160" s="157"/>
      <c r="O160" s="157"/>
      <c r="P160" s="157"/>
      <c r="Q160" s="157"/>
      <c r="R160" s="160"/>
      <c r="T160" s="161"/>
      <c r="U160" s="157"/>
      <c r="V160" s="157"/>
      <c r="W160" s="157"/>
      <c r="X160" s="157"/>
      <c r="Y160" s="157"/>
      <c r="Z160" s="157"/>
      <c r="AA160" s="162"/>
      <c r="AT160" s="163" t="s">
        <v>136</v>
      </c>
      <c r="AU160" s="163" t="s">
        <v>80</v>
      </c>
      <c r="AV160" s="11" t="s">
        <v>80</v>
      </c>
      <c r="AW160" s="11" t="s">
        <v>137</v>
      </c>
      <c r="AX160" s="11" t="s">
        <v>76</v>
      </c>
      <c r="AY160" s="163" t="s">
        <v>128</v>
      </c>
    </row>
    <row r="161" spans="2:65" s="1" customFormat="1" ht="25.5" customHeight="1">
      <c r="B161" s="145"/>
      <c r="C161" s="146" t="s">
        <v>190</v>
      </c>
      <c r="D161" s="146" t="s">
        <v>129</v>
      </c>
      <c r="E161" s="147" t="s">
        <v>191</v>
      </c>
      <c r="F161" s="251" t="s">
        <v>192</v>
      </c>
      <c r="G161" s="251"/>
      <c r="H161" s="251"/>
      <c r="I161" s="251"/>
      <c r="J161" s="148" t="s">
        <v>152</v>
      </c>
      <c r="K161" s="149">
        <v>3.04</v>
      </c>
      <c r="L161" s="252"/>
      <c r="M161" s="252"/>
      <c r="N161" s="252">
        <f>ROUND(L161*K161,3)</f>
        <v>0</v>
      </c>
      <c r="O161" s="252"/>
      <c r="P161" s="252"/>
      <c r="Q161" s="252"/>
      <c r="R161" s="150"/>
      <c r="T161" s="151" t="s">
        <v>5</v>
      </c>
      <c r="U161" s="45" t="s">
        <v>37</v>
      </c>
      <c r="V161" s="152">
        <v>1.1719999999999999</v>
      </c>
      <c r="W161" s="152">
        <f>V161*K161</f>
        <v>3.5628799999999998</v>
      </c>
      <c r="X161" s="152">
        <v>0</v>
      </c>
      <c r="Y161" s="152">
        <f>X161*K161</f>
        <v>0</v>
      </c>
      <c r="Z161" s="152">
        <v>0</v>
      </c>
      <c r="AA161" s="153">
        <f>Z161*K161</f>
        <v>0</v>
      </c>
      <c r="AR161" s="23" t="s">
        <v>133</v>
      </c>
      <c r="AT161" s="23" t="s">
        <v>129</v>
      </c>
      <c r="AU161" s="23" t="s">
        <v>80</v>
      </c>
      <c r="AY161" s="23" t="s">
        <v>128</v>
      </c>
      <c r="BE161" s="154">
        <f>IF(U161="základná",N161,0)</f>
        <v>0</v>
      </c>
      <c r="BF161" s="154">
        <f>IF(U161="znížená",N161,0)</f>
        <v>0</v>
      </c>
      <c r="BG161" s="154">
        <f>IF(U161="zákl. prenesená",N161,0)</f>
        <v>0</v>
      </c>
      <c r="BH161" s="154">
        <f>IF(U161="zníž. prenesená",N161,0)</f>
        <v>0</v>
      </c>
      <c r="BI161" s="154">
        <f>IF(U161="nulová",N161,0)</f>
        <v>0</v>
      </c>
      <c r="BJ161" s="23" t="s">
        <v>80</v>
      </c>
      <c r="BK161" s="155">
        <f>ROUND(L161*K161,3)</f>
        <v>0</v>
      </c>
      <c r="BL161" s="23" t="s">
        <v>133</v>
      </c>
      <c r="BM161" s="23" t="s">
        <v>193</v>
      </c>
    </row>
    <row r="162" spans="2:65" s="12" customFormat="1" ht="16.5" customHeight="1">
      <c r="B162" s="164"/>
      <c r="C162" s="165"/>
      <c r="D162" s="165"/>
      <c r="E162" s="166" t="s">
        <v>5</v>
      </c>
      <c r="F162" s="255" t="s">
        <v>188</v>
      </c>
      <c r="G162" s="256"/>
      <c r="H162" s="256"/>
      <c r="I162" s="256"/>
      <c r="J162" s="165"/>
      <c r="K162" s="166" t="s">
        <v>5</v>
      </c>
      <c r="L162" s="165"/>
      <c r="M162" s="165"/>
      <c r="N162" s="165"/>
      <c r="O162" s="165"/>
      <c r="P162" s="165"/>
      <c r="Q162" s="165"/>
      <c r="R162" s="167"/>
      <c r="T162" s="168"/>
      <c r="U162" s="165"/>
      <c r="V162" s="165"/>
      <c r="W162" s="165"/>
      <c r="X162" s="165"/>
      <c r="Y162" s="165"/>
      <c r="Z162" s="165"/>
      <c r="AA162" s="169"/>
      <c r="AT162" s="170" t="s">
        <v>136</v>
      </c>
      <c r="AU162" s="170" t="s">
        <v>80</v>
      </c>
      <c r="AV162" s="12" t="s">
        <v>76</v>
      </c>
      <c r="AW162" s="12" t="s">
        <v>137</v>
      </c>
      <c r="AX162" s="12" t="s">
        <v>70</v>
      </c>
      <c r="AY162" s="170" t="s">
        <v>128</v>
      </c>
    </row>
    <row r="163" spans="2:65" s="11" customFormat="1" ht="25.5" customHeight="1">
      <c r="B163" s="156"/>
      <c r="C163" s="157"/>
      <c r="D163" s="157"/>
      <c r="E163" s="158" t="s">
        <v>5</v>
      </c>
      <c r="F163" s="257" t="s">
        <v>194</v>
      </c>
      <c r="G163" s="258"/>
      <c r="H163" s="258"/>
      <c r="I163" s="258"/>
      <c r="J163" s="157"/>
      <c r="K163" s="159">
        <v>3.0399600000000002</v>
      </c>
      <c r="L163" s="157"/>
      <c r="M163" s="157"/>
      <c r="N163" s="157"/>
      <c r="O163" s="157"/>
      <c r="P163" s="157"/>
      <c r="Q163" s="157"/>
      <c r="R163" s="160"/>
      <c r="T163" s="161"/>
      <c r="U163" s="157"/>
      <c r="V163" s="157"/>
      <c r="W163" s="157"/>
      <c r="X163" s="157"/>
      <c r="Y163" s="157"/>
      <c r="Z163" s="157"/>
      <c r="AA163" s="162"/>
      <c r="AT163" s="163" t="s">
        <v>136</v>
      </c>
      <c r="AU163" s="163" t="s">
        <v>80</v>
      </c>
      <c r="AV163" s="11" t="s">
        <v>80</v>
      </c>
      <c r="AW163" s="11" t="s">
        <v>137</v>
      </c>
      <c r="AX163" s="11" t="s">
        <v>76</v>
      </c>
      <c r="AY163" s="163" t="s">
        <v>128</v>
      </c>
    </row>
    <row r="164" spans="2:65" s="1" customFormat="1" ht="25.5" customHeight="1">
      <c r="B164" s="145"/>
      <c r="C164" s="146" t="s">
        <v>195</v>
      </c>
      <c r="D164" s="146" t="s">
        <v>129</v>
      </c>
      <c r="E164" s="147" t="s">
        <v>196</v>
      </c>
      <c r="F164" s="251" t="s">
        <v>197</v>
      </c>
      <c r="G164" s="251"/>
      <c r="H164" s="251"/>
      <c r="I164" s="251"/>
      <c r="J164" s="148" t="s">
        <v>152</v>
      </c>
      <c r="K164" s="149">
        <v>0.34699999999999998</v>
      </c>
      <c r="L164" s="252"/>
      <c r="M164" s="252"/>
      <c r="N164" s="252">
        <f>ROUND(L164*K164,3)</f>
        <v>0</v>
      </c>
      <c r="O164" s="252"/>
      <c r="P164" s="252"/>
      <c r="Q164" s="252"/>
      <c r="R164" s="150"/>
      <c r="T164" s="151" t="s">
        <v>5</v>
      </c>
      <c r="U164" s="45" t="s">
        <v>37</v>
      </c>
      <c r="V164" s="152">
        <v>1.1719999999999999</v>
      </c>
      <c r="W164" s="152">
        <f>V164*K164</f>
        <v>0.40668399999999993</v>
      </c>
      <c r="X164" s="152">
        <v>0</v>
      </c>
      <c r="Y164" s="152">
        <f>X164*K164</f>
        <v>0</v>
      </c>
      <c r="Z164" s="152">
        <v>0</v>
      </c>
      <c r="AA164" s="153">
        <f>Z164*K164</f>
        <v>0</v>
      </c>
      <c r="AR164" s="23" t="s">
        <v>133</v>
      </c>
      <c r="AT164" s="23" t="s">
        <v>129</v>
      </c>
      <c r="AU164" s="23" t="s">
        <v>80</v>
      </c>
      <c r="AY164" s="23" t="s">
        <v>128</v>
      </c>
      <c r="BE164" s="154">
        <f>IF(U164="základná",N164,0)</f>
        <v>0</v>
      </c>
      <c r="BF164" s="154">
        <f>IF(U164="znížená",N164,0)</f>
        <v>0</v>
      </c>
      <c r="BG164" s="154">
        <f>IF(U164="zákl. prenesená",N164,0)</f>
        <v>0</v>
      </c>
      <c r="BH164" s="154">
        <f>IF(U164="zníž. prenesená",N164,0)</f>
        <v>0</v>
      </c>
      <c r="BI164" s="154">
        <f>IF(U164="nulová",N164,0)</f>
        <v>0</v>
      </c>
      <c r="BJ164" s="23" t="s">
        <v>80</v>
      </c>
      <c r="BK164" s="155">
        <f>ROUND(L164*K164,3)</f>
        <v>0</v>
      </c>
      <c r="BL164" s="23" t="s">
        <v>133</v>
      </c>
      <c r="BM164" s="23" t="s">
        <v>198</v>
      </c>
    </row>
    <row r="165" spans="2:65" s="11" customFormat="1" ht="25.5" customHeight="1">
      <c r="B165" s="156"/>
      <c r="C165" s="157"/>
      <c r="D165" s="157"/>
      <c r="E165" s="158" t="s">
        <v>5</v>
      </c>
      <c r="F165" s="253" t="s">
        <v>199</v>
      </c>
      <c r="G165" s="254"/>
      <c r="H165" s="254"/>
      <c r="I165" s="254"/>
      <c r="J165" s="157"/>
      <c r="K165" s="159">
        <v>0.34681299999999998</v>
      </c>
      <c r="L165" s="157"/>
      <c r="M165" s="157"/>
      <c r="N165" s="157"/>
      <c r="O165" s="157"/>
      <c r="P165" s="157"/>
      <c r="Q165" s="157"/>
      <c r="R165" s="160"/>
      <c r="T165" s="161"/>
      <c r="U165" s="157"/>
      <c r="V165" s="157"/>
      <c r="W165" s="157"/>
      <c r="X165" s="157"/>
      <c r="Y165" s="157"/>
      <c r="Z165" s="157"/>
      <c r="AA165" s="162"/>
      <c r="AT165" s="163" t="s">
        <v>136</v>
      </c>
      <c r="AU165" s="163" t="s">
        <v>80</v>
      </c>
      <c r="AV165" s="11" t="s">
        <v>80</v>
      </c>
      <c r="AW165" s="11" t="s">
        <v>137</v>
      </c>
      <c r="AX165" s="11" t="s">
        <v>76</v>
      </c>
      <c r="AY165" s="163" t="s">
        <v>128</v>
      </c>
    </row>
    <row r="166" spans="2:65" s="1" customFormat="1" ht="25.5" customHeight="1">
      <c r="B166" s="145"/>
      <c r="C166" s="146" t="s">
        <v>200</v>
      </c>
      <c r="D166" s="146" t="s">
        <v>129</v>
      </c>
      <c r="E166" s="147" t="s">
        <v>201</v>
      </c>
      <c r="F166" s="251" t="s">
        <v>202</v>
      </c>
      <c r="G166" s="251"/>
      <c r="H166" s="251"/>
      <c r="I166" s="251"/>
      <c r="J166" s="148" t="s">
        <v>152</v>
      </c>
      <c r="K166" s="149">
        <v>1.2150000000000001</v>
      </c>
      <c r="L166" s="252"/>
      <c r="M166" s="252"/>
      <c r="N166" s="252">
        <f>ROUND(L166*K166,3)</f>
        <v>0</v>
      </c>
      <c r="O166" s="252"/>
      <c r="P166" s="252"/>
      <c r="Q166" s="252"/>
      <c r="R166" s="150"/>
      <c r="T166" s="151" t="s">
        <v>5</v>
      </c>
      <c r="U166" s="45" t="s">
        <v>37</v>
      </c>
      <c r="V166" s="152">
        <v>0.105</v>
      </c>
      <c r="W166" s="152">
        <f>V166*K166</f>
        <v>0.12757499999999999</v>
      </c>
      <c r="X166" s="152">
        <v>0</v>
      </c>
      <c r="Y166" s="152">
        <f>X166*K166</f>
        <v>0</v>
      </c>
      <c r="Z166" s="152">
        <v>0</v>
      </c>
      <c r="AA166" s="153">
        <f>Z166*K166</f>
        <v>0</v>
      </c>
      <c r="AR166" s="23" t="s">
        <v>133</v>
      </c>
      <c r="AT166" s="23" t="s">
        <v>129</v>
      </c>
      <c r="AU166" s="23" t="s">
        <v>80</v>
      </c>
      <c r="AY166" s="23" t="s">
        <v>128</v>
      </c>
      <c r="BE166" s="154">
        <f>IF(U166="základná",N166,0)</f>
        <v>0</v>
      </c>
      <c r="BF166" s="154">
        <f>IF(U166="znížená",N166,0)</f>
        <v>0</v>
      </c>
      <c r="BG166" s="154">
        <f>IF(U166="zákl. prenesená",N166,0)</f>
        <v>0</v>
      </c>
      <c r="BH166" s="154">
        <f>IF(U166="zníž. prenesená",N166,0)</f>
        <v>0</v>
      </c>
      <c r="BI166" s="154">
        <f>IF(U166="nulová",N166,0)</f>
        <v>0</v>
      </c>
      <c r="BJ166" s="23" t="s">
        <v>80</v>
      </c>
      <c r="BK166" s="155">
        <f>ROUND(L166*K166,3)</f>
        <v>0</v>
      </c>
      <c r="BL166" s="23" t="s">
        <v>133</v>
      </c>
      <c r="BM166" s="23" t="s">
        <v>203</v>
      </c>
    </row>
    <row r="167" spans="2:65" s="11" customFormat="1" ht="25.5" customHeight="1">
      <c r="B167" s="156"/>
      <c r="C167" s="157"/>
      <c r="D167" s="157"/>
      <c r="E167" s="158" t="s">
        <v>5</v>
      </c>
      <c r="F167" s="253" t="s">
        <v>204</v>
      </c>
      <c r="G167" s="254"/>
      <c r="H167" s="254"/>
      <c r="I167" s="254"/>
      <c r="J167" s="157"/>
      <c r="K167" s="159">
        <v>1.2150000000000001</v>
      </c>
      <c r="L167" s="157"/>
      <c r="M167" s="157"/>
      <c r="N167" s="157"/>
      <c r="O167" s="157"/>
      <c r="P167" s="157"/>
      <c r="Q167" s="157"/>
      <c r="R167" s="160"/>
      <c r="T167" s="161"/>
      <c r="U167" s="157"/>
      <c r="V167" s="157"/>
      <c r="W167" s="157"/>
      <c r="X167" s="157"/>
      <c r="Y167" s="157"/>
      <c r="Z167" s="157"/>
      <c r="AA167" s="162"/>
      <c r="AT167" s="163" t="s">
        <v>136</v>
      </c>
      <c r="AU167" s="163" t="s">
        <v>80</v>
      </c>
      <c r="AV167" s="11" t="s">
        <v>80</v>
      </c>
      <c r="AW167" s="11" t="s">
        <v>137</v>
      </c>
      <c r="AX167" s="11" t="s">
        <v>76</v>
      </c>
      <c r="AY167" s="163" t="s">
        <v>128</v>
      </c>
    </row>
    <row r="168" spans="2:65" s="1" customFormat="1" ht="38.25" customHeight="1">
      <c r="B168" s="145"/>
      <c r="C168" s="146" t="s">
        <v>205</v>
      </c>
      <c r="D168" s="146" t="s">
        <v>129</v>
      </c>
      <c r="E168" s="147" t="s">
        <v>206</v>
      </c>
      <c r="F168" s="251" t="s">
        <v>207</v>
      </c>
      <c r="G168" s="251"/>
      <c r="H168" s="251"/>
      <c r="I168" s="251"/>
      <c r="J168" s="148" t="s">
        <v>132</v>
      </c>
      <c r="K168" s="149">
        <v>6.0750000000000002</v>
      </c>
      <c r="L168" s="252"/>
      <c r="M168" s="252"/>
      <c r="N168" s="252">
        <f>ROUND(L168*K168,3)</f>
        <v>0</v>
      </c>
      <c r="O168" s="252"/>
      <c r="P168" s="252"/>
      <c r="Q168" s="252"/>
      <c r="R168" s="150"/>
      <c r="T168" s="151" t="s">
        <v>5</v>
      </c>
      <c r="U168" s="45" t="s">
        <v>37</v>
      </c>
      <c r="V168" s="152">
        <v>0.151</v>
      </c>
      <c r="W168" s="152">
        <f>V168*K168</f>
        <v>0.91732499999999995</v>
      </c>
      <c r="X168" s="152">
        <v>0</v>
      </c>
      <c r="Y168" s="152">
        <f>X168*K168</f>
        <v>0</v>
      </c>
      <c r="Z168" s="152">
        <v>0</v>
      </c>
      <c r="AA168" s="153">
        <f>Z168*K168</f>
        <v>0</v>
      </c>
      <c r="AR168" s="23" t="s">
        <v>133</v>
      </c>
      <c r="AT168" s="23" t="s">
        <v>129</v>
      </c>
      <c r="AU168" s="23" t="s">
        <v>80</v>
      </c>
      <c r="AY168" s="23" t="s">
        <v>128</v>
      </c>
      <c r="BE168" s="154">
        <f>IF(U168="základná",N168,0)</f>
        <v>0</v>
      </c>
      <c r="BF168" s="154">
        <f>IF(U168="znížená",N168,0)</f>
        <v>0</v>
      </c>
      <c r="BG168" s="154">
        <f>IF(U168="zákl. prenesená",N168,0)</f>
        <v>0</v>
      </c>
      <c r="BH168" s="154">
        <f>IF(U168="zníž. prenesená",N168,0)</f>
        <v>0</v>
      </c>
      <c r="BI168" s="154">
        <f>IF(U168="nulová",N168,0)</f>
        <v>0</v>
      </c>
      <c r="BJ168" s="23" t="s">
        <v>80</v>
      </c>
      <c r="BK168" s="155">
        <f>ROUND(L168*K168,3)</f>
        <v>0</v>
      </c>
      <c r="BL168" s="23" t="s">
        <v>133</v>
      </c>
      <c r="BM168" s="23" t="s">
        <v>208</v>
      </c>
    </row>
    <row r="169" spans="2:65" s="11" customFormat="1" ht="25.5" customHeight="1">
      <c r="B169" s="156"/>
      <c r="C169" s="157"/>
      <c r="D169" s="157"/>
      <c r="E169" s="158" t="s">
        <v>5</v>
      </c>
      <c r="F169" s="253" t="s">
        <v>209</v>
      </c>
      <c r="G169" s="254"/>
      <c r="H169" s="254"/>
      <c r="I169" s="254"/>
      <c r="J169" s="157"/>
      <c r="K169" s="159">
        <v>6.0750000000000002</v>
      </c>
      <c r="L169" s="157"/>
      <c r="M169" s="157"/>
      <c r="N169" s="157"/>
      <c r="O169" s="157"/>
      <c r="P169" s="157"/>
      <c r="Q169" s="157"/>
      <c r="R169" s="160"/>
      <c r="T169" s="161"/>
      <c r="U169" s="157"/>
      <c r="V169" s="157"/>
      <c r="W169" s="157"/>
      <c r="X169" s="157"/>
      <c r="Y169" s="157"/>
      <c r="Z169" s="157"/>
      <c r="AA169" s="162"/>
      <c r="AT169" s="163" t="s">
        <v>136</v>
      </c>
      <c r="AU169" s="163" t="s">
        <v>80</v>
      </c>
      <c r="AV169" s="11" t="s">
        <v>80</v>
      </c>
      <c r="AW169" s="11" t="s">
        <v>137</v>
      </c>
      <c r="AX169" s="11" t="s">
        <v>76</v>
      </c>
      <c r="AY169" s="163" t="s">
        <v>128</v>
      </c>
    </row>
    <row r="170" spans="2:65" s="10" customFormat="1" ht="29.85" customHeight="1">
      <c r="B170" s="134"/>
      <c r="C170" s="135"/>
      <c r="D170" s="144" t="s">
        <v>104</v>
      </c>
      <c r="E170" s="144"/>
      <c r="F170" s="144"/>
      <c r="G170" s="144"/>
      <c r="H170" s="144"/>
      <c r="I170" s="144"/>
      <c r="J170" s="144"/>
      <c r="K170" s="144"/>
      <c r="L170" s="144"/>
      <c r="M170" s="144"/>
      <c r="N170" s="272">
        <f>BK170</f>
        <v>0</v>
      </c>
      <c r="O170" s="273"/>
      <c r="P170" s="273"/>
      <c r="Q170" s="273"/>
      <c r="R170" s="137"/>
      <c r="T170" s="138"/>
      <c r="U170" s="135"/>
      <c r="V170" s="135"/>
      <c r="W170" s="139">
        <f>SUM(W171:W194)</f>
        <v>62.838415300000008</v>
      </c>
      <c r="X170" s="135"/>
      <c r="Y170" s="139">
        <f>SUM(Y171:Y194)</f>
        <v>16.275518779999999</v>
      </c>
      <c r="Z170" s="135"/>
      <c r="AA170" s="140">
        <f>SUM(AA171:AA194)</f>
        <v>0</v>
      </c>
      <c r="AR170" s="141" t="s">
        <v>76</v>
      </c>
      <c r="AT170" s="142" t="s">
        <v>69</v>
      </c>
      <c r="AU170" s="142" t="s">
        <v>76</v>
      </c>
      <c r="AY170" s="141" t="s">
        <v>128</v>
      </c>
      <c r="BK170" s="143">
        <f>SUM(BK171:BK194)</f>
        <v>0</v>
      </c>
    </row>
    <row r="171" spans="2:65" s="1" customFormat="1" ht="38.25" customHeight="1">
      <c r="B171" s="145"/>
      <c r="C171" s="146" t="s">
        <v>210</v>
      </c>
      <c r="D171" s="146" t="s">
        <v>129</v>
      </c>
      <c r="E171" s="147" t="s">
        <v>211</v>
      </c>
      <c r="F171" s="251" t="s">
        <v>212</v>
      </c>
      <c r="G171" s="251"/>
      <c r="H171" s="251"/>
      <c r="I171" s="251"/>
      <c r="J171" s="148" t="s">
        <v>132</v>
      </c>
      <c r="K171" s="149">
        <v>105</v>
      </c>
      <c r="L171" s="252"/>
      <c r="M171" s="252"/>
      <c r="N171" s="252">
        <f>ROUND(L171*K171,3)</f>
        <v>0</v>
      </c>
      <c r="O171" s="252"/>
      <c r="P171" s="252"/>
      <c r="Q171" s="252"/>
      <c r="R171" s="150"/>
      <c r="T171" s="151" t="s">
        <v>5</v>
      </c>
      <c r="U171" s="45" t="s">
        <v>37</v>
      </c>
      <c r="V171" s="152">
        <v>4.0000000000000001E-3</v>
      </c>
      <c r="W171" s="152">
        <f>V171*K171</f>
        <v>0.42</v>
      </c>
      <c r="X171" s="152">
        <v>0</v>
      </c>
      <c r="Y171" s="152">
        <f>X171*K171</f>
        <v>0</v>
      </c>
      <c r="Z171" s="152">
        <v>0</v>
      </c>
      <c r="AA171" s="153">
        <f>Z171*K171</f>
        <v>0</v>
      </c>
      <c r="AR171" s="23" t="s">
        <v>133</v>
      </c>
      <c r="AT171" s="23" t="s">
        <v>129</v>
      </c>
      <c r="AU171" s="23" t="s">
        <v>80</v>
      </c>
      <c r="AY171" s="23" t="s">
        <v>128</v>
      </c>
      <c r="BE171" s="154">
        <f>IF(U171="základná",N171,0)</f>
        <v>0</v>
      </c>
      <c r="BF171" s="154">
        <f>IF(U171="znížená",N171,0)</f>
        <v>0</v>
      </c>
      <c r="BG171" s="154">
        <f>IF(U171="zákl. prenesená",N171,0)</f>
        <v>0</v>
      </c>
      <c r="BH171" s="154">
        <f>IF(U171="zníž. prenesená",N171,0)</f>
        <v>0</v>
      </c>
      <c r="BI171" s="154">
        <f>IF(U171="nulová",N171,0)</f>
        <v>0</v>
      </c>
      <c r="BJ171" s="23" t="s">
        <v>80</v>
      </c>
      <c r="BK171" s="155">
        <f>ROUND(L171*K171,3)</f>
        <v>0</v>
      </c>
      <c r="BL171" s="23" t="s">
        <v>133</v>
      </c>
      <c r="BM171" s="23" t="s">
        <v>213</v>
      </c>
    </row>
    <row r="172" spans="2:65" s="11" customFormat="1" ht="25.5" customHeight="1">
      <c r="B172" s="156"/>
      <c r="C172" s="157"/>
      <c r="D172" s="157"/>
      <c r="E172" s="158" t="s">
        <v>5</v>
      </c>
      <c r="F172" s="253" t="s">
        <v>214</v>
      </c>
      <c r="G172" s="254"/>
      <c r="H172" s="254"/>
      <c r="I172" s="254"/>
      <c r="J172" s="157"/>
      <c r="K172" s="159">
        <v>105</v>
      </c>
      <c r="L172" s="157"/>
      <c r="M172" s="157"/>
      <c r="N172" s="157"/>
      <c r="O172" s="157"/>
      <c r="P172" s="157"/>
      <c r="Q172" s="157"/>
      <c r="R172" s="160"/>
      <c r="T172" s="161"/>
      <c r="U172" s="157"/>
      <c r="V172" s="157"/>
      <c r="W172" s="157"/>
      <c r="X172" s="157"/>
      <c r="Y172" s="157"/>
      <c r="Z172" s="157"/>
      <c r="AA172" s="162"/>
      <c r="AT172" s="163" t="s">
        <v>136</v>
      </c>
      <c r="AU172" s="163" t="s">
        <v>80</v>
      </c>
      <c r="AV172" s="11" t="s">
        <v>80</v>
      </c>
      <c r="AW172" s="11" t="s">
        <v>137</v>
      </c>
      <c r="AX172" s="11" t="s">
        <v>76</v>
      </c>
      <c r="AY172" s="163" t="s">
        <v>128</v>
      </c>
    </row>
    <row r="173" spans="2:65" s="1" customFormat="1" ht="25.5" customHeight="1">
      <c r="B173" s="145"/>
      <c r="C173" s="146" t="s">
        <v>215</v>
      </c>
      <c r="D173" s="146" t="s">
        <v>129</v>
      </c>
      <c r="E173" s="147" t="s">
        <v>216</v>
      </c>
      <c r="F173" s="251" t="s">
        <v>217</v>
      </c>
      <c r="G173" s="251"/>
      <c r="H173" s="251"/>
      <c r="I173" s="251"/>
      <c r="J173" s="148" t="s">
        <v>152</v>
      </c>
      <c r="K173" s="149">
        <v>0.14199999999999999</v>
      </c>
      <c r="L173" s="252"/>
      <c r="M173" s="252"/>
      <c r="N173" s="252">
        <f>ROUND(L173*K173,3)</f>
        <v>0</v>
      </c>
      <c r="O173" s="252"/>
      <c r="P173" s="252"/>
      <c r="Q173" s="252"/>
      <c r="R173" s="150"/>
      <c r="T173" s="151" t="s">
        <v>5</v>
      </c>
      <c r="U173" s="45" t="s">
        <v>37</v>
      </c>
      <c r="V173" s="152">
        <v>1.0968</v>
      </c>
      <c r="W173" s="152">
        <f>V173*K173</f>
        <v>0.15574559999999998</v>
      </c>
      <c r="X173" s="152">
        <v>2.0699999999999998</v>
      </c>
      <c r="Y173" s="152">
        <f>X173*K173</f>
        <v>0.29393999999999992</v>
      </c>
      <c r="Z173" s="152">
        <v>0</v>
      </c>
      <c r="AA173" s="153">
        <f>Z173*K173</f>
        <v>0</v>
      </c>
      <c r="AR173" s="23" t="s">
        <v>133</v>
      </c>
      <c r="AT173" s="23" t="s">
        <v>129</v>
      </c>
      <c r="AU173" s="23" t="s">
        <v>80</v>
      </c>
      <c r="AY173" s="23" t="s">
        <v>128</v>
      </c>
      <c r="BE173" s="154">
        <f>IF(U173="základná",N173,0)</f>
        <v>0</v>
      </c>
      <c r="BF173" s="154">
        <f>IF(U173="znížená",N173,0)</f>
        <v>0</v>
      </c>
      <c r="BG173" s="154">
        <f>IF(U173="zákl. prenesená",N173,0)</f>
        <v>0</v>
      </c>
      <c r="BH173" s="154">
        <f>IF(U173="zníž. prenesená",N173,0)</f>
        <v>0</v>
      </c>
      <c r="BI173" s="154">
        <f>IF(U173="nulová",N173,0)</f>
        <v>0</v>
      </c>
      <c r="BJ173" s="23" t="s">
        <v>80</v>
      </c>
      <c r="BK173" s="155">
        <f>ROUND(L173*K173,3)</f>
        <v>0</v>
      </c>
      <c r="BL173" s="23" t="s">
        <v>133</v>
      </c>
      <c r="BM173" s="23" t="s">
        <v>218</v>
      </c>
    </row>
    <row r="174" spans="2:65" s="11" customFormat="1" ht="25.5" customHeight="1">
      <c r="B174" s="156"/>
      <c r="C174" s="157"/>
      <c r="D174" s="157"/>
      <c r="E174" s="158" t="s">
        <v>5</v>
      </c>
      <c r="F174" s="253" t="s">
        <v>219</v>
      </c>
      <c r="G174" s="254"/>
      <c r="H174" s="254"/>
      <c r="I174" s="254"/>
      <c r="J174" s="157"/>
      <c r="K174" s="159">
        <v>0.14247750000000001</v>
      </c>
      <c r="L174" s="157"/>
      <c r="M174" s="157"/>
      <c r="N174" s="157"/>
      <c r="O174" s="157"/>
      <c r="P174" s="157"/>
      <c r="Q174" s="157"/>
      <c r="R174" s="160"/>
      <c r="T174" s="161"/>
      <c r="U174" s="157"/>
      <c r="V174" s="157"/>
      <c r="W174" s="157"/>
      <c r="X174" s="157"/>
      <c r="Y174" s="157"/>
      <c r="Z174" s="157"/>
      <c r="AA174" s="162"/>
      <c r="AT174" s="163" t="s">
        <v>136</v>
      </c>
      <c r="AU174" s="163" t="s">
        <v>80</v>
      </c>
      <c r="AV174" s="11" t="s">
        <v>80</v>
      </c>
      <c r="AW174" s="11" t="s">
        <v>137</v>
      </c>
      <c r="AX174" s="11" t="s">
        <v>76</v>
      </c>
      <c r="AY174" s="163" t="s">
        <v>128</v>
      </c>
    </row>
    <row r="175" spans="2:65" s="1" customFormat="1" ht="25.5" customHeight="1">
      <c r="B175" s="145"/>
      <c r="C175" s="146" t="s">
        <v>220</v>
      </c>
      <c r="D175" s="146" t="s">
        <v>129</v>
      </c>
      <c r="E175" s="147" t="s">
        <v>221</v>
      </c>
      <c r="F175" s="251" t="s">
        <v>222</v>
      </c>
      <c r="G175" s="251"/>
      <c r="H175" s="251"/>
      <c r="I175" s="251"/>
      <c r="J175" s="148" t="s">
        <v>152</v>
      </c>
      <c r="K175" s="149">
        <v>0.13800000000000001</v>
      </c>
      <c r="L175" s="252"/>
      <c r="M175" s="252"/>
      <c r="N175" s="252">
        <f>ROUND(L175*K175,3)</f>
        <v>0</v>
      </c>
      <c r="O175" s="252"/>
      <c r="P175" s="252"/>
      <c r="Q175" s="252"/>
      <c r="R175" s="150"/>
      <c r="T175" s="151" t="s">
        <v>5</v>
      </c>
      <c r="U175" s="45" t="s">
        <v>37</v>
      </c>
      <c r="V175" s="152">
        <v>0.58269000000000004</v>
      </c>
      <c r="W175" s="152">
        <f>V175*K175</f>
        <v>8.0411220000000019E-2</v>
      </c>
      <c r="X175" s="152">
        <v>2.4204400000000001</v>
      </c>
      <c r="Y175" s="152">
        <f>X175*K175</f>
        <v>0.33402072000000005</v>
      </c>
      <c r="Z175" s="152">
        <v>0</v>
      </c>
      <c r="AA175" s="153">
        <f>Z175*K175</f>
        <v>0</v>
      </c>
      <c r="AR175" s="23" t="s">
        <v>133</v>
      </c>
      <c r="AT175" s="23" t="s">
        <v>129</v>
      </c>
      <c r="AU175" s="23" t="s">
        <v>80</v>
      </c>
      <c r="AY175" s="23" t="s">
        <v>128</v>
      </c>
      <c r="BE175" s="154">
        <f>IF(U175="základná",N175,0)</f>
        <v>0</v>
      </c>
      <c r="BF175" s="154">
        <f>IF(U175="znížená",N175,0)</f>
        <v>0</v>
      </c>
      <c r="BG175" s="154">
        <f>IF(U175="zákl. prenesená",N175,0)</f>
        <v>0</v>
      </c>
      <c r="BH175" s="154">
        <f>IF(U175="zníž. prenesená",N175,0)</f>
        <v>0</v>
      </c>
      <c r="BI175" s="154">
        <f>IF(U175="nulová",N175,0)</f>
        <v>0</v>
      </c>
      <c r="BJ175" s="23" t="s">
        <v>80</v>
      </c>
      <c r="BK175" s="155">
        <f>ROUND(L175*K175,3)</f>
        <v>0</v>
      </c>
      <c r="BL175" s="23" t="s">
        <v>133</v>
      </c>
      <c r="BM175" s="23" t="s">
        <v>223</v>
      </c>
    </row>
    <row r="176" spans="2:65" s="11" customFormat="1" ht="25.5" customHeight="1">
      <c r="B176" s="156"/>
      <c r="C176" s="157"/>
      <c r="D176" s="157"/>
      <c r="E176" s="158" t="s">
        <v>5</v>
      </c>
      <c r="F176" s="253" t="s">
        <v>224</v>
      </c>
      <c r="G176" s="254"/>
      <c r="H176" s="254"/>
      <c r="I176" s="254"/>
      <c r="J176" s="157"/>
      <c r="K176" s="159">
        <v>0.13816000000000001</v>
      </c>
      <c r="L176" s="157"/>
      <c r="M176" s="157"/>
      <c r="N176" s="157"/>
      <c r="O176" s="157"/>
      <c r="P176" s="157"/>
      <c r="Q176" s="157"/>
      <c r="R176" s="160"/>
      <c r="T176" s="161"/>
      <c r="U176" s="157"/>
      <c r="V176" s="157"/>
      <c r="W176" s="157"/>
      <c r="X176" s="157"/>
      <c r="Y176" s="157"/>
      <c r="Z176" s="157"/>
      <c r="AA176" s="162"/>
      <c r="AT176" s="163" t="s">
        <v>136</v>
      </c>
      <c r="AU176" s="163" t="s">
        <v>80</v>
      </c>
      <c r="AV176" s="11" t="s">
        <v>80</v>
      </c>
      <c r="AW176" s="11" t="s">
        <v>137</v>
      </c>
      <c r="AX176" s="11" t="s">
        <v>76</v>
      </c>
      <c r="AY176" s="163" t="s">
        <v>128</v>
      </c>
    </row>
    <row r="177" spans="2:65" s="1" customFormat="1" ht="25.5" customHeight="1">
      <c r="B177" s="145"/>
      <c r="C177" s="146" t="s">
        <v>225</v>
      </c>
      <c r="D177" s="146" t="s">
        <v>129</v>
      </c>
      <c r="E177" s="147" t="s">
        <v>226</v>
      </c>
      <c r="F177" s="251" t="s">
        <v>227</v>
      </c>
      <c r="G177" s="251"/>
      <c r="H177" s="251"/>
      <c r="I177" s="251"/>
      <c r="J177" s="148" t="s">
        <v>132</v>
      </c>
      <c r="K177" s="149">
        <v>3.4540000000000002</v>
      </c>
      <c r="L177" s="252"/>
      <c r="M177" s="252"/>
      <c r="N177" s="252">
        <f>ROUND(L177*K177,3)</f>
        <v>0</v>
      </c>
      <c r="O177" s="252"/>
      <c r="P177" s="252"/>
      <c r="Q177" s="252"/>
      <c r="R177" s="150"/>
      <c r="T177" s="151" t="s">
        <v>5</v>
      </c>
      <c r="U177" s="45" t="s">
        <v>37</v>
      </c>
      <c r="V177" s="152">
        <v>0.35799999999999998</v>
      </c>
      <c r="W177" s="152">
        <f>V177*K177</f>
        <v>1.236532</v>
      </c>
      <c r="X177" s="152">
        <v>1.149E-2</v>
      </c>
      <c r="Y177" s="152">
        <f>X177*K177</f>
        <v>3.968646E-2</v>
      </c>
      <c r="Z177" s="152">
        <v>0</v>
      </c>
      <c r="AA177" s="153">
        <f>Z177*K177</f>
        <v>0</v>
      </c>
      <c r="AR177" s="23" t="s">
        <v>133</v>
      </c>
      <c r="AT177" s="23" t="s">
        <v>129</v>
      </c>
      <c r="AU177" s="23" t="s">
        <v>80</v>
      </c>
      <c r="AY177" s="23" t="s">
        <v>128</v>
      </c>
      <c r="BE177" s="154">
        <f>IF(U177="základná",N177,0)</f>
        <v>0</v>
      </c>
      <c r="BF177" s="154">
        <f>IF(U177="znížená",N177,0)</f>
        <v>0</v>
      </c>
      <c r="BG177" s="154">
        <f>IF(U177="zákl. prenesená",N177,0)</f>
        <v>0</v>
      </c>
      <c r="BH177" s="154">
        <f>IF(U177="zníž. prenesená",N177,0)</f>
        <v>0</v>
      </c>
      <c r="BI177" s="154">
        <f>IF(U177="nulová",N177,0)</f>
        <v>0</v>
      </c>
      <c r="BJ177" s="23" t="s">
        <v>80</v>
      </c>
      <c r="BK177" s="155">
        <f>ROUND(L177*K177,3)</f>
        <v>0</v>
      </c>
      <c r="BL177" s="23" t="s">
        <v>133</v>
      </c>
      <c r="BM177" s="23" t="s">
        <v>228</v>
      </c>
    </row>
    <row r="178" spans="2:65" s="11" customFormat="1" ht="25.5" customHeight="1">
      <c r="B178" s="156"/>
      <c r="C178" s="157"/>
      <c r="D178" s="157"/>
      <c r="E178" s="158" t="s">
        <v>5</v>
      </c>
      <c r="F178" s="253" t="s">
        <v>229</v>
      </c>
      <c r="G178" s="254"/>
      <c r="H178" s="254"/>
      <c r="I178" s="254"/>
      <c r="J178" s="157"/>
      <c r="K178" s="159">
        <v>3.4540000000000002</v>
      </c>
      <c r="L178" s="157"/>
      <c r="M178" s="157"/>
      <c r="N178" s="157"/>
      <c r="O178" s="157"/>
      <c r="P178" s="157"/>
      <c r="Q178" s="157"/>
      <c r="R178" s="160"/>
      <c r="T178" s="161"/>
      <c r="U178" s="157"/>
      <c r="V178" s="157"/>
      <c r="W178" s="157"/>
      <c r="X178" s="157"/>
      <c r="Y178" s="157"/>
      <c r="Z178" s="157"/>
      <c r="AA178" s="162"/>
      <c r="AT178" s="163" t="s">
        <v>136</v>
      </c>
      <c r="AU178" s="163" t="s">
        <v>80</v>
      </c>
      <c r="AV178" s="11" t="s">
        <v>80</v>
      </c>
      <c r="AW178" s="11" t="s">
        <v>137</v>
      </c>
      <c r="AX178" s="11" t="s">
        <v>76</v>
      </c>
      <c r="AY178" s="163" t="s">
        <v>128</v>
      </c>
    </row>
    <row r="179" spans="2:65" s="1" customFormat="1" ht="25.5" customHeight="1">
      <c r="B179" s="145"/>
      <c r="C179" s="146" t="s">
        <v>10</v>
      </c>
      <c r="D179" s="146" t="s">
        <v>129</v>
      </c>
      <c r="E179" s="147" t="s">
        <v>230</v>
      </c>
      <c r="F179" s="251" t="s">
        <v>231</v>
      </c>
      <c r="G179" s="251"/>
      <c r="H179" s="251"/>
      <c r="I179" s="251"/>
      <c r="J179" s="148" t="s">
        <v>132</v>
      </c>
      <c r="K179" s="149">
        <v>3.4540000000000002</v>
      </c>
      <c r="L179" s="252"/>
      <c r="M179" s="252"/>
      <c r="N179" s="252">
        <f>ROUND(L179*K179,3)</f>
        <v>0</v>
      </c>
      <c r="O179" s="252"/>
      <c r="P179" s="252"/>
      <c r="Q179" s="252"/>
      <c r="R179" s="150"/>
      <c r="T179" s="151" t="s">
        <v>5</v>
      </c>
      <c r="U179" s="45" t="s">
        <v>37</v>
      </c>
      <c r="V179" s="152">
        <v>0.35799999999999998</v>
      </c>
      <c r="W179" s="152">
        <f>V179*K179</f>
        <v>1.236532</v>
      </c>
      <c r="X179" s="152">
        <v>1.149E-2</v>
      </c>
      <c r="Y179" s="152">
        <f>X179*K179</f>
        <v>3.968646E-2</v>
      </c>
      <c r="Z179" s="152">
        <v>0</v>
      </c>
      <c r="AA179" s="153">
        <f>Z179*K179</f>
        <v>0</v>
      </c>
      <c r="AR179" s="23" t="s">
        <v>133</v>
      </c>
      <c r="AT179" s="23" t="s">
        <v>129</v>
      </c>
      <c r="AU179" s="23" t="s">
        <v>80</v>
      </c>
      <c r="AY179" s="23" t="s">
        <v>128</v>
      </c>
      <c r="BE179" s="154">
        <f>IF(U179="základná",N179,0)</f>
        <v>0</v>
      </c>
      <c r="BF179" s="154">
        <f>IF(U179="znížená",N179,0)</f>
        <v>0</v>
      </c>
      <c r="BG179" s="154">
        <f>IF(U179="zákl. prenesená",N179,0)</f>
        <v>0</v>
      </c>
      <c r="BH179" s="154">
        <f>IF(U179="zníž. prenesená",N179,0)</f>
        <v>0</v>
      </c>
      <c r="BI179" s="154">
        <f>IF(U179="nulová",N179,0)</f>
        <v>0</v>
      </c>
      <c r="BJ179" s="23" t="s">
        <v>80</v>
      </c>
      <c r="BK179" s="155">
        <f>ROUND(L179*K179,3)</f>
        <v>0</v>
      </c>
      <c r="BL179" s="23" t="s">
        <v>133</v>
      </c>
      <c r="BM179" s="23" t="s">
        <v>232</v>
      </c>
    </row>
    <row r="180" spans="2:65" s="11" customFormat="1" ht="25.5" customHeight="1">
      <c r="B180" s="156"/>
      <c r="C180" s="157"/>
      <c r="D180" s="157"/>
      <c r="E180" s="158" t="s">
        <v>5</v>
      </c>
      <c r="F180" s="253" t="s">
        <v>229</v>
      </c>
      <c r="G180" s="254"/>
      <c r="H180" s="254"/>
      <c r="I180" s="254"/>
      <c r="J180" s="157"/>
      <c r="K180" s="159">
        <v>3.4540000000000002</v>
      </c>
      <c r="L180" s="157"/>
      <c r="M180" s="157"/>
      <c r="N180" s="157"/>
      <c r="O180" s="157"/>
      <c r="P180" s="157"/>
      <c r="Q180" s="157"/>
      <c r="R180" s="160"/>
      <c r="T180" s="161"/>
      <c r="U180" s="157"/>
      <c r="V180" s="157"/>
      <c r="W180" s="157"/>
      <c r="X180" s="157"/>
      <c r="Y180" s="157"/>
      <c r="Z180" s="157"/>
      <c r="AA180" s="162"/>
      <c r="AT180" s="163" t="s">
        <v>136</v>
      </c>
      <c r="AU180" s="163" t="s">
        <v>80</v>
      </c>
      <c r="AV180" s="11" t="s">
        <v>80</v>
      </c>
      <c r="AW180" s="11" t="s">
        <v>137</v>
      </c>
      <c r="AX180" s="11" t="s">
        <v>76</v>
      </c>
      <c r="AY180" s="163" t="s">
        <v>128</v>
      </c>
    </row>
    <row r="181" spans="2:65" s="1" customFormat="1" ht="38.25" customHeight="1">
      <c r="B181" s="145"/>
      <c r="C181" s="146" t="s">
        <v>233</v>
      </c>
      <c r="D181" s="146" t="s">
        <v>129</v>
      </c>
      <c r="E181" s="147" t="s">
        <v>234</v>
      </c>
      <c r="F181" s="251" t="s">
        <v>235</v>
      </c>
      <c r="G181" s="251"/>
      <c r="H181" s="251"/>
      <c r="I181" s="251"/>
      <c r="J181" s="148" t="s">
        <v>132</v>
      </c>
      <c r="K181" s="149">
        <v>2.0720000000000001</v>
      </c>
      <c r="L181" s="252"/>
      <c r="M181" s="252"/>
      <c r="N181" s="252">
        <f>ROUND(L181*K181,3)</f>
        <v>0</v>
      </c>
      <c r="O181" s="252"/>
      <c r="P181" s="252"/>
      <c r="Q181" s="252"/>
      <c r="R181" s="150"/>
      <c r="T181" s="151" t="s">
        <v>5</v>
      </c>
      <c r="U181" s="45" t="s">
        <v>37</v>
      </c>
      <c r="V181" s="152">
        <v>4.1000000000000002E-2</v>
      </c>
      <c r="W181" s="152">
        <f>V181*K181</f>
        <v>8.4952E-2</v>
      </c>
      <c r="X181" s="152">
        <v>4.9399999999999999E-3</v>
      </c>
      <c r="Y181" s="152">
        <f>X181*K181</f>
        <v>1.023568E-2</v>
      </c>
      <c r="Z181" s="152">
        <v>0</v>
      </c>
      <c r="AA181" s="153">
        <f>Z181*K181</f>
        <v>0</v>
      </c>
      <c r="AR181" s="23" t="s">
        <v>133</v>
      </c>
      <c r="AT181" s="23" t="s">
        <v>129</v>
      </c>
      <c r="AU181" s="23" t="s">
        <v>80</v>
      </c>
      <c r="AY181" s="23" t="s">
        <v>128</v>
      </c>
      <c r="BE181" s="154">
        <f>IF(U181="základná",N181,0)</f>
        <v>0</v>
      </c>
      <c r="BF181" s="154">
        <f>IF(U181="znížená",N181,0)</f>
        <v>0</v>
      </c>
      <c r="BG181" s="154">
        <f>IF(U181="zákl. prenesená",N181,0)</f>
        <v>0</v>
      </c>
      <c r="BH181" s="154">
        <f>IF(U181="zníž. prenesená",N181,0)</f>
        <v>0</v>
      </c>
      <c r="BI181" s="154">
        <f>IF(U181="nulová",N181,0)</f>
        <v>0</v>
      </c>
      <c r="BJ181" s="23" t="s">
        <v>80</v>
      </c>
      <c r="BK181" s="155">
        <f>ROUND(L181*K181,3)</f>
        <v>0</v>
      </c>
      <c r="BL181" s="23" t="s">
        <v>133</v>
      </c>
      <c r="BM181" s="23" t="s">
        <v>236</v>
      </c>
    </row>
    <row r="182" spans="2:65" s="11" customFormat="1" ht="25.5" customHeight="1">
      <c r="B182" s="156"/>
      <c r="C182" s="157"/>
      <c r="D182" s="157"/>
      <c r="E182" s="158" t="s">
        <v>5</v>
      </c>
      <c r="F182" s="253" t="s">
        <v>237</v>
      </c>
      <c r="G182" s="254"/>
      <c r="H182" s="254"/>
      <c r="I182" s="254"/>
      <c r="J182" s="157"/>
      <c r="K182" s="159">
        <v>2.0724</v>
      </c>
      <c r="L182" s="157"/>
      <c r="M182" s="157"/>
      <c r="N182" s="157"/>
      <c r="O182" s="157"/>
      <c r="P182" s="157"/>
      <c r="Q182" s="157"/>
      <c r="R182" s="160"/>
      <c r="T182" s="161"/>
      <c r="U182" s="157"/>
      <c r="V182" s="157"/>
      <c r="W182" s="157"/>
      <c r="X182" s="157"/>
      <c r="Y182" s="157"/>
      <c r="Z182" s="157"/>
      <c r="AA182" s="162"/>
      <c r="AT182" s="163" t="s">
        <v>136</v>
      </c>
      <c r="AU182" s="163" t="s">
        <v>80</v>
      </c>
      <c r="AV182" s="11" t="s">
        <v>80</v>
      </c>
      <c r="AW182" s="11" t="s">
        <v>137</v>
      </c>
      <c r="AX182" s="11" t="s">
        <v>76</v>
      </c>
      <c r="AY182" s="163" t="s">
        <v>128</v>
      </c>
    </row>
    <row r="183" spans="2:65" s="1" customFormat="1" ht="25.5" customHeight="1">
      <c r="B183" s="145"/>
      <c r="C183" s="146" t="s">
        <v>238</v>
      </c>
      <c r="D183" s="146" t="s">
        <v>129</v>
      </c>
      <c r="E183" s="147" t="s">
        <v>239</v>
      </c>
      <c r="F183" s="251" t="s">
        <v>240</v>
      </c>
      <c r="G183" s="251"/>
      <c r="H183" s="251"/>
      <c r="I183" s="251"/>
      <c r="J183" s="148" t="s">
        <v>152</v>
      </c>
      <c r="K183" s="149">
        <v>6.1580000000000004</v>
      </c>
      <c r="L183" s="252"/>
      <c r="M183" s="252"/>
      <c r="N183" s="252">
        <f>ROUND(L183*K183,3)</f>
        <v>0</v>
      </c>
      <c r="O183" s="252"/>
      <c r="P183" s="252"/>
      <c r="Q183" s="252"/>
      <c r="R183" s="150"/>
      <c r="T183" s="151" t="s">
        <v>5</v>
      </c>
      <c r="U183" s="45" t="s">
        <v>37</v>
      </c>
      <c r="V183" s="152">
        <v>0.60355999999999999</v>
      </c>
      <c r="W183" s="152">
        <f>V183*K183</f>
        <v>3.7167224800000001</v>
      </c>
      <c r="X183" s="152">
        <v>2.3132299999999999</v>
      </c>
      <c r="Y183" s="152">
        <f>X183*K183</f>
        <v>14.24487034</v>
      </c>
      <c r="Z183" s="152">
        <v>0</v>
      </c>
      <c r="AA183" s="153">
        <f>Z183*K183</f>
        <v>0</v>
      </c>
      <c r="AR183" s="23" t="s">
        <v>133</v>
      </c>
      <c r="AT183" s="23" t="s">
        <v>129</v>
      </c>
      <c r="AU183" s="23" t="s">
        <v>80</v>
      </c>
      <c r="AY183" s="23" t="s">
        <v>128</v>
      </c>
      <c r="BE183" s="154">
        <f>IF(U183="základná",N183,0)</f>
        <v>0</v>
      </c>
      <c r="BF183" s="154">
        <f>IF(U183="znížená",N183,0)</f>
        <v>0</v>
      </c>
      <c r="BG183" s="154">
        <f>IF(U183="zákl. prenesená",N183,0)</f>
        <v>0</v>
      </c>
      <c r="BH183" s="154">
        <f>IF(U183="zníž. prenesená",N183,0)</f>
        <v>0</v>
      </c>
      <c r="BI183" s="154">
        <f>IF(U183="nulová",N183,0)</f>
        <v>0</v>
      </c>
      <c r="BJ183" s="23" t="s">
        <v>80</v>
      </c>
      <c r="BK183" s="155">
        <f>ROUND(L183*K183,3)</f>
        <v>0</v>
      </c>
      <c r="BL183" s="23" t="s">
        <v>133</v>
      </c>
      <c r="BM183" s="23" t="s">
        <v>241</v>
      </c>
    </row>
    <row r="184" spans="2:65" s="11" customFormat="1" ht="25.5" customHeight="1">
      <c r="B184" s="156"/>
      <c r="C184" s="157"/>
      <c r="D184" s="157"/>
      <c r="E184" s="158" t="s">
        <v>5</v>
      </c>
      <c r="F184" s="253" t="s">
        <v>242</v>
      </c>
      <c r="G184" s="254"/>
      <c r="H184" s="254"/>
      <c r="I184" s="254"/>
      <c r="J184" s="157"/>
      <c r="K184" s="159">
        <v>5.82</v>
      </c>
      <c r="L184" s="157"/>
      <c r="M184" s="157"/>
      <c r="N184" s="157"/>
      <c r="O184" s="157"/>
      <c r="P184" s="157"/>
      <c r="Q184" s="157"/>
      <c r="R184" s="160"/>
      <c r="T184" s="161"/>
      <c r="U184" s="157"/>
      <c r="V184" s="157"/>
      <c r="W184" s="157"/>
      <c r="X184" s="157"/>
      <c r="Y184" s="157"/>
      <c r="Z184" s="157"/>
      <c r="AA184" s="162"/>
      <c r="AT184" s="163" t="s">
        <v>136</v>
      </c>
      <c r="AU184" s="163" t="s">
        <v>80</v>
      </c>
      <c r="AV184" s="11" t="s">
        <v>80</v>
      </c>
      <c r="AW184" s="11" t="s">
        <v>137</v>
      </c>
      <c r="AX184" s="11" t="s">
        <v>70</v>
      </c>
      <c r="AY184" s="163" t="s">
        <v>128</v>
      </c>
    </row>
    <row r="185" spans="2:65" s="11" customFormat="1" ht="25.5" customHeight="1">
      <c r="B185" s="156"/>
      <c r="C185" s="157"/>
      <c r="D185" s="157"/>
      <c r="E185" s="158" t="s">
        <v>5</v>
      </c>
      <c r="F185" s="257" t="s">
        <v>243</v>
      </c>
      <c r="G185" s="258"/>
      <c r="H185" s="258"/>
      <c r="I185" s="258"/>
      <c r="J185" s="157"/>
      <c r="K185" s="159">
        <v>0.33839999999999998</v>
      </c>
      <c r="L185" s="157"/>
      <c r="M185" s="157"/>
      <c r="N185" s="157"/>
      <c r="O185" s="157"/>
      <c r="P185" s="157"/>
      <c r="Q185" s="157"/>
      <c r="R185" s="160"/>
      <c r="T185" s="161"/>
      <c r="U185" s="157"/>
      <c r="V185" s="157"/>
      <c r="W185" s="157"/>
      <c r="X185" s="157"/>
      <c r="Y185" s="157"/>
      <c r="Z185" s="157"/>
      <c r="AA185" s="162"/>
      <c r="AT185" s="163" t="s">
        <v>136</v>
      </c>
      <c r="AU185" s="163" t="s">
        <v>80</v>
      </c>
      <c r="AV185" s="11" t="s">
        <v>80</v>
      </c>
      <c r="AW185" s="11" t="s">
        <v>137</v>
      </c>
      <c r="AX185" s="11" t="s">
        <v>70</v>
      </c>
      <c r="AY185" s="163" t="s">
        <v>128</v>
      </c>
    </row>
    <row r="186" spans="2:65" s="14" customFormat="1" ht="16.5" customHeight="1">
      <c r="B186" s="179"/>
      <c r="C186" s="180"/>
      <c r="D186" s="180"/>
      <c r="E186" s="181" t="s">
        <v>5</v>
      </c>
      <c r="F186" s="263" t="s">
        <v>179</v>
      </c>
      <c r="G186" s="264"/>
      <c r="H186" s="264"/>
      <c r="I186" s="264"/>
      <c r="J186" s="180"/>
      <c r="K186" s="182">
        <v>6.1584000000000003</v>
      </c>
      <c r="L186" s="180"/>
      <c r="M186" s="180"/>
      <c r="N186" s="180"/>
      <c r="O186" s="180"/>
      <c r="P186" s="180"/>
      <c r="Q186" s="180"/>
      <c r="R186" s="183"/>
      <c r="T186" s="184"/>
      <c r="U186" s="180"/>
      <c r="V186" s="180"/>
      <c r="W186" s="180"/>
      <c r="X186" s="180"/>
      <c r="Y186" s="180"/>
      <c r="Z186" s="180"/>
      <c r="AA186" s="185"/>
      <c r="AT186" s="186" t="s">
        <v>136</v>
      </c>
      <c r="AU186" s="186" t="s">
        <v>80</v>
      </c>
      <c r="AV186" s="14" t="s">
        <v>142</v>
      </c>
      <c r="AW186" s="14" t="s">
        <v>137</v>
      </c>
      <c r="AX186" s="14" t="s">
        <v>70</v>
      </c>
      <c r="AY186" s="186" t="s">
        <v>128</v>
      </c>
    </row>
    <row r="187" spans="2:65" s="13" customFormat="1" ht="16.5" customHeight="1">
      <c r="B187" s="171"/>
      <c r="C187" s="172"/>
      <c r="D187" s="172"/>
      <c r="E187" s="173" t="s">
        <v>5</v>
      </c>
      <c r="F187" s="259" t="s">
        <v>157</v>
      </c>
      <c r="G187" s="260"/>
      <c r="H187" s="260"/>
      <c r="I187" s="260"/>
      <c r="J187" s="172"/>
      <c r="K187" s="174">
        <v>6.1584000000000003</v>
      </c>
      <c r="L187" s="172"/>
      <c r="M187" s="172"/>
      <c r="N187" s="172"/>
      <c r="O187" s="172"/>
      <c r="P187" s="172"/>
      <c r="Q187" s="172"/>
      <c r="R187" s="175"/>
      <c r="T187" s="176"/>
      <c r="U187" s="172"/>
      <c r="V187" s="172"/>
      <c r="W187" s="172"/>
      <c r="X187" s="172"/>
      <c r="Y187" s="172"/>
      <c r="Z187" s="172"/>
      <c r="AA187" s="177"/>
      <c r="AT187" s="178" t="s">
        <v>136</v>
      </c>
      <c r="AU187" s="178" t="s">
        <v>80</v>
      </c>
      <c r="AV187" s="13" t="s">
        <v>133</v>
      </c>
      <c r="AW187" s="13" t="s">
        <v>137</v>
      </c>
      <c r="AX187" s="13" t="s">
        <v>76</v>
      </c>
      <c r="AY187" s="178" t="s">
        <v>128</v>
      </c>
    </row>
    <row r="188" spans="2:65" s="1" customFormat="1" ht="25.5" customHeight="1">
      <c r="B188" s="145"/>
      <c r="C188" s="146" t="s">
        <v>244</v>
      </c>
      <c r="D188" s="146" t="s">
        <v>129</v>
      </c>
      <c r="E188" s="147" t="s">
        <v>245</v>
      </c>
      <c r="F188" s="251" t="s">
        <v>246</v>
      </c>
      <c r="G188" s="251"/>
      <c r="H188" s="251"/>
      <c r="I188" s="251"/>
      <c r="J188" s="148" t="s">
        <v>132</v>
      </c>
      <c r="K188" s="149">
        <v>65.328000000000003</v>
      </c>
      <c r="L188" s="252"/>
      <c r="M188" s="252"/>
      <c r="N188" s="252">
        <f>ROUND(L188*K188,3)</f>
        <v>0</v>
      </c>
      <c r="O188" s="252"/>
      <c r="P188" s="252"/>
      <c r="Q188" s="252"/>
      <c r="R188" s="150"/>
      <c r="T188" s="151" t="s">
        <v>5</v>
      </c>
      <c r="U188" s="45" t="s">
        <v>37</v>
      </c>
      <c r="V188" s="152">
        <v>0.35799999999999998</v>
      </c>
      <c r="W188" s="152">
        <f>V188*K188</f>
        <v>23.387423999999999</v>
      </c>
      <c r="X188" s="152">
        <v>1.149E-2</v>
      </c>
      <c r="Y188" s="152">
        <f>X188*K188</f>
        <v>0.75061872000000007</v>
      </c>
      <c r="Z188" s="152">
        <v>0</v>
      </c>
      <c r="AA188" s="153">
        <f>Z188*K188</f>
        <v>0</v>
      </c>
      <c r="AR188" s="23" t="s">
        <v>133</v>
      </c>
      <c r="AT188" s="23" t="s">
        <v>129</v>
      </c>
      <c r="AU188" s="23" t="s">
        <v>80</v>
      </c>
      <c r="AY188" s="23" t="s">
        <v>128</v>
      </c>
      <c r="BE188" s="154">
        <f>IF(U188="základná",N188,0)</f>
        <v>0</v>
      </c>
      <c r="BF188" s="154">
        <f>IF(U188="znížená",N188,0)</f>
        <v>0</v>
      </c>
      <c r="BG188" s="154">
        <f>IF(U188="zákl. prenesená",N188,0)</f>
        <v>0</v>
      </c>
      <c r="BH188" s="154">
        <f>IF(U188="zníž. prenesená",N188,0)</f>
        <v>0</v>
      </c>
      <c r="BI188" s="154">
        <f>IF(U188="nulová",N188,0)</f>
        <v>0</v>
      </c>
      <c r="BJ188" s="23" t="s">
        <v>80</v>
      </c>
      <c r="BK188" s="155">
        <f>ROUND(L188*K188,3)</f>
        <v>0</v>
      </c>
      <c r="BL188" s="23" t="s">
        <v>133</v>
      </c>
      <c r="BM188" s="23" t="s">
        <v>247</v>
      </c>
    </row>
    <row r="189" spans="2:65" s="11" customFormat="1" ht="25.5" customHeight="1">
      <c r="B189" s="156"/>
      <c r="C189" s="157"/>
      <c r="D189" s="157"/>
      <c r="E189" s="158" t="s">
        <v>5</v>
      </c>
      <c r="F189" s="253" t="s">
        <v>248</v>
      </c>
      <c r="G189" s="254"/>
      <c r="H189" s="254"/>
      <c r="I189" s="254"/>
      <c r="J189" s="157"/>
      <c r="K189" s="159">
        <v>58.56</v>
      </c>
      <c r="L189" s="157"/>
      <c r="M189" s="157"/>
      <c r="N189" s="157"/>
      <c r="O189" s="157"/>
      <c r="P189" s="157"/>
      <c r="Q189" s="157"/>
      <c r="R189" s="160"/>
      <c r="T189" s="161"/>
      <c r="U189" s="157"/>
      <c r="V189" s="157"/>
      <c r="W189" s="157"/>
      <c r="X189" s="157"/>
      <c r="Y189" s="157"/>
      <c r="Z189" s="157"/>
      <c r="AA189" s="162"/>
      <c r="AT189" s="163" t="s">
        <v>136</v>
      </c>
      <c r="AU189" s="163" t="s">
        <v>80</v>
      </c>
      <c r="AV189" s="11" t="s">
        <v>80</v>
      </c>
      <c r="AW189" s="11" t="s">
        <v>137</v>
      </c>
      <c r="AX189" s="11" t="s">
        <v>70</v>
      </c>
      <c r="AY189" s="163" t="s">
        <v>128</v>
      </c>
    </row>
    <row r="190" spans="2:65" s="11" customFormat="1" ht="25.5" customHeight="1">
      <c r="B190" s="156"/>
      <c r="C190" s="157"/>
      <c r="D190" s="157"/>
      <c r="E190" s="158" t="s">
        <v>5</v>
      </c>
      <c r="F190" s="257" t="s">
        <v>249</v>
      </c>
      <c r="G190" s="258"/>
      <c r="H190" s="258"/>
      <c r="I190" s="258"/>
      <c r="J190" s="157"/>
      <c r="K190" s="159">
        <v>6.7679999999999998</v>
      </c>
      <c r="L190" s="157"/>
      <c r="M190" s="157"/>
      <c r="N190" s="157"/>
      <c r="O190" s="157"/>
      <c r="P190" s="157"/>
      <c r="Q190" s="157"/>
      <c r="R190" s="160"/>
      <c r="T190" s="161"/>
      <c r="U190" s="157"/>
      <c r="V190" s="157"/>
      <c r="W190" s="157"/>
      <c r="X190" s="157"/>
      <c r="Y190" s="157"/>
      <c r="Z190" s="157"/>
      <c r="AA190" s="162"/>
      <c r="AT190" s="163" t="s">
        <v>136</v>
      </c>
      <c r="AU190" s="163" t="s">
        <v>80</v>
      </c>
      <c r="AV190" s="11" t="s">
        <v>80</v>
      </c>
      <c r="AW190" s="11" t="s">
        <v>137</v>
      </c>
      <c r="AX190" s="11" t="s">
        <v>70</v>
      </c>
      <c r="AY190" s="163" t="s">
        <v>128</v>
      </c>
    </row>
    <row r="191" spans="2:65" s="13" customFormat="1" ht="16.5" customHeight="1">
      <c r="B191" s="171"/>
      <c r="C191" s="172"/>
      <c r="D191" s="172"/>
      <c r="E191" s="173" t="s">
        <v>5</v>
      </c>
      <c r="F191" s="259" t="s">
        <v>157</v>
      </c>
      <c r="G191" s="260"/>
      <c r="H191" s="260"/>
      <c r="I191" s="260"/>
      <c r="J191" s="172"/>
      <c r="K191" s="174">
        <v>65.328000000000003</v>
      </c>
      <c r="L191" s="172"/>
      <c r="M191" s="172"/>
      <c r="N191" s="172"/>
      <c r="O191" s="172"/>
      <c r="P191" s="172"/>
      <c r="Q191" s="172"/>
      <c r="R191" s="175"/>
      <c r="T191" s="176"/>
      <c r="U191" s="172"/>
      <c r="V191" s="172"/>
      <c r="W191" s="172"/>
      <c r="X191" s="172"/>
      <c r="Y191" s="172"/>
      <c r="Z191" s="172"/>
      <c r="AA191" s="177"/>
      <c r="AT191" s="178" t="s">
        <v>136</v>
      </c>
      <c r="AU191" s="178" t="s">
        <v>80</v>
      </c>
      <c r="AV191" s="13" t="s">
        <v>133</v>
      </c>
      <c r="AW191" s="13" t="s">
        <v>137</v>
      </c>
      <c r="AX191" s="13" t="s">
        <v>76</v>
      </c>
      <c r="AY191" s="178" t="s">
        <v>128</v>
      </c>
    </row>
    <row r="192" spans="2:65" s="1" customFormat="1" ht="25.5" customHeight="1">
      <c r="B192" s="145"/>
      <c r="C192" s="146" t="s">
        <v>250</v>
      </c>
      <c r="D192" s="146" t="s">
        <v>129</v>
      </c>
      <c r="E192" s="147" t="s">
        <v>251</v>
      </c>
      <c r="F192" s="251" t="s">
        <v>252</v>
      </c>
      <c r="G192" s="251"/>
      <c r="H192" s="251"/>
      <c r="I192" s="251"/>
      <c r="J192" s="148" t="s">
        <v>132</v>
      </c>
      <c r="K192" s="149">
        <v>65.328000000000003</v>
      </c>
      <c r="L192" s="252"/>
      <c r="M192" s="252"/>
      <c r="N192" s="252">
        <f>ROUND(L192*K192,3)</f>
        <v>0</v>
      </c>
      <c r="O192" s="252"/>
      <c r="P192" s="252"/>
      <c r="Q192" s="252"/>
      <c r="R192" s="150"/>
      <c r="T192" s="151" t="s">
        <v>5</v>
      </c>
      <c r="U192" s="45" t="s">
        <v>37</v>
      </c>
      <c r="V192" s="152">
        <v>0.19900000000000001</v>
      </c>
      <c r="W192" s="152">
        <f>V192*K192</f>
        <v>13.000272000000001</v>
      </c>
      <c r="X192" s="152">
        <v>0</v>
      </c>
      <c r="Y192" s="152">
        <f>X192*K192</f>
        <v>0</v>
      </c>
      <c r="Z192" s="152">
        <v>0</v>
      </c>
      <c r="AA192" s="153">
        <f>Z192*K192</f>
        <v>0</v>
      </c>
      <c r="AR192" s="23" t="s">
        <v>133</v>
      </c>
      <c r="AT192" s="23" t="s">
        <v>129</v>
      </c>
      <c r="AU192" s="23" t="s">
        <v>80</v>
      </c>
      <c r="AY192" s="23" t="s">
        <v>128</v>
      </c>
      <c r="BE192" s="154">
        <f>IF(U192="základná",N192,0)</f>
        <v>0</v>
      </c>
      <c r="BF192" s="154">
        <f>IF(U192="znížená",N192,0)</f>
        <v>0</v>
      </c>
      <c r="BG192" s="154">
        <f>IF(U192="zákl. prenesená",N192,0)</f>
        <v>0</v>
      </c>
      <c r="BH192" s="154">
        <f>IF(U192="zníž. prenesená",N192,0)</f>
        <v>0</v>
      </c>
      <c r="BI192" s="154">
        <f>IF(U192="nulová",N192,0)</f>
        <v>0</v>
      </c>
      <c r="BJ192" s="23" t="s">
        <v>80</v>
      </c>
      <c r="BK192" s="155">
        <f>ROUND(L192*K192,3)</f>
        <v>0</v>
      </c>
      <c r="BL192" s="23" t="s">
        <v>133</v>
      </c>
      <c r="BM192" s="23" t="s">
        <v>253</v>
      </c>
    </row>
    <row r="193" spans="2:65" s="1" customFormat="1" ht="16.5" customHeight="1">
      <c r="B193" s="145"/>
      <c r="C193" s="146" t="s">
        <v>254</v>
      </c>
      <c r="D193" s="146" t="s">
        <v>129</v>
      </c>
      <c r="E193" s="147" t="s">
        <v>255</v>
      </c>
      <c r="F193" s="251" t="s">
        <v>256</v>
      </c>
      <c r="G193" s="251"/>
      <c r="H193" s="251"/>
      <c r="I193" s="251"/>
      <c r="J193" s="148" t="s">
        <v>257</v>
      </c>
      <c r="K193" s="149">
        <v>0.55200000000000005</v>
      </c>
      <c r="L193" s="252"/>
      <c r="M193" s="252"/>
      <c r="N193" s="252">
        <f>ROUND(L193*K193,3)</f>
        <v>0</v>
      </c>
      <c r="O193" s="252"/>
      <c r="P193" s="252"/>
      <c r="Q193" s="252"/>
      <c r="R193" s="150"/>
      <c r="T193" s="151" t="s">
        <v>5</v>
      </c>
      <c r="U193" s="45" t="s">
        <v>37</v>
      </c>
      <c r="V193" s="152">
        <v>35.362000000000002</v>
      </c>
      <c r="W193" s="152">
        <f>V193*K193</f>
        <v>19.519824000000003</v>
      </c>
      <c r="X193" s="152">
        <v>1.01895</v>
      </c>
      <c r="Y193" s="152">
        <f>X193*K193</f>
        <v>0.56246040000000008</v>
      </c>
      <c r="Z193" s="152">
        <v>0</v>
      </c>
      <c r="AA193" s="153">
        <f>Z193*K193</f>
        <v>0</v>
      </c>
      <c r="AR193" s="23" t="s">
        <v>133</v>
      </c>
      <c r="AT193" s="23" t="s">
        <v>129</v>
      </c>
      <c r="AU193" s="23" t="s">
        <v>80</v>
      </c>
      <c r="AY193" s="23" t="s">
        <v>128</v>
      </c>
      <c r="BE193" s="154">
        <f>IF(U193="základná",N193,0)</f>
        <v>0</v>
      </c>
      <c r="BF193" s="154">
        <f>IF(U193="znížená",N193,0)</f>
        <v>0</v>
      </c>
      <c r="BG193" s="154">
        <f>IF(U193="zákl. prenesená",N193,0)</f>
        <v>0</v>
      </c>
      <c r="BH193" s="154">
        <f>IF(U193="zníž. prenesená",N193,0)</f>
        <v>0</v>
      </c>
      <c r="BI193" s="154">
        <f>IF(U193="nulová",N193,0)</f>
        <v>0</v>
      </c>
      <c r="BJ193" s="23" t="s">
        <v>80</v>
      </c>
      <c r="BK193" s="155">
        <f>ROUND(L193*K193,3)</f>
        <v>0</v>
      </c>
      <c r="BL193" s="23" t="s">
        <v>133</v>
      </c>
      <c r="BM193" s="23" t="s">
        <v>258</v>
      </c>
    </row>
    <row r="194" spans="2:65" s="11" customFormat="1" ht="25.5" customHeight="1">
      <c r="B194" s="156"/>
      <c r="C194" s="157"/>
      <c r="D194" s="157"/>
      <c r="E194" s="158" t="s">
        <v>5</v>
      </c>
      <c r="F194" s="253" t="s">
        <v>259</v>
      </c>
      <c r="G194" s="254"/>
      <c r="H194" s="254"/>
      <c r="I194" s="254"/>
      <c r="J194" s="157"/>
      <c r="K194" s="159">
        <v>0.55200000000000005</v>
      </c>
      <c r="L194" s="157"/>
      <c r="M194" s="157"/>
      <c r="N194" s="157"/>
      <c r="O194" s="157"/>
      <c r="P194" s="157"/>
      <c r="Q194" s="157"/>
      <c r="R194" s="160"/>
      <c r="T194" s="161"/>
      <c r="U194" s="157"/>
      <c r="V194" s="157"/>
      <c r="W194" s="157"/>
      <c r="X194" s="157"/>
      <c r="Y194" s="157"/>
      <c r="Z194" s="157"/>
      <c r="AA194" s="162"/>
      <c r="AT194" s="163" t="s">
        <v>136</v>
      </c>
      <c r="AU194" s="163" t="s">
        <v>80</v>
      </c>
      <c r="AV194" s="11" t="s">
        <v>80</v>
      </c>
      <c r="AW194" s="11" t="s">
        <v>137</v>
      </c>
      <c r="AX194" s="11" t="s">
        <v>76</v>
      </c>
      <c r="AY194" s="163" t="s">
        <v>128</v>
      </c>
    </row>
    <row r="195" spans="2:65" s="10" customFormat="1" ht="29.85" customHeight="1">
      <c r="B195" s="134"/>
      <c r="C195" s="135"/>
      <c r="D195" s="144" t="s">
        <v>105</v>
      </c>
      <c r="E195" s="144"/>
      <c r="F195" s="144"/>
      <c r="G195" s="144"/>
      <c r="H195" s="144"/>
      <c r="I195" s="144"/>
      <c r="J195" s="144"/>
      <c r="K195" s="144"/>
      <c r="L195" s="144"/>
      <c r="M195" s="144"/>
      <c r="N195" s="272">
        <f>BK195</f>
        <v>0</v>
      </c>
      <c r="O195" s="273"/>
      <c r="P195" s="273"/>
      <c r="Q195" s="273"/>
      <c r="R195" s="137"/>
      <c r="T195" s="138"/>
      <c r="U195" s="135"/>
      <c r="V195" s="135"/>
      <c r="W195" s="139">
        <f>SUM(W196:W198)</f>
        <v>176.83199999999999</v>
      </c>
      <c r="X195" s="135"/>
      <c r="Y195" s="139">
        <f>SUM(Y196:Y198)</f>
        <v>12.860639999999998</v>
      </c>
      <c r="Z195" s="135"/>
      <c r="AA195" s="140">
        <f>SUM(AA196:AA198)</f>
        <v>0</v>
      </c>
      <c r="AR195" s="141" t="s">
        <v>76</v>
      </c>
      <c r="AT195" s="142" t="s">
        <v>69</v>
      </c>
      <c r="AU195" s="142" t="s">
        <v>76</v>
      </c>
      <c r="AY195" s="141" t="s">
        <v>128</v>
      </c>
      <c r="BK195" s="143">
        <f>SUM(BK196:BK198)</f>
        <v>0</v>
      </c>
    </row>
    <row r="196" spans="2:65" s="1" customFormat="1" ht="25.5" customHeight="1">
      <c r="B196" s="145"/>
      <c r="C196" s="146" t="s">
        <v>260</v>
      </c>
      <c r="D196" s="146" t="s">
        <v>129</v>
      </c>
      <c r="E196" s="147" t="s">
        <v>261</v>
      </c>
      <c r="F196" s="251" t="s">
        <v>262</v>
      </c>
      <c r="G196" s="251"/>
      <c r="H196" s="251"/>
      <c r="I196" s="251"/>
      <c r="J196" s="148" t="s">
        <v>263</v>
      </c>
      <c r="K196" s="149">
        <v>144</v>
      </c>
      <c r="L196" s="252"/>
      <c r="M196" s="252"/>
      <c r="N196" s="252">
        <f>ROUND(L196*K196,3)</f>
        <v>0</v>
      </c>
      <c r="O196" s="252"/>
      <c r="P196" s="252"/>
      <c r="Q196" s="252"/>
      <c r="R196" s="150"/>
      <c r="T196" s="151" t="s">
        <v>5</v>
      </c>
      <c r="U196" s="45" t="s">
        <v>37</v>
      </c>
      <c r="V196" s="152">
        <v>1.228</v>
      </c>
      <c r="W196" s="152">
        <f>V196*K196</f>
        <v>176.83199999999999</v>
      </c>
      <c r="X196" s="152">
        <v>4.2100000000000002E-3</v>
      </c>
      <c r="Y196" s="152">
        <f>X196*K196</f>
        <v>0.60624</v>
      </c>
      <c r="Z196" s="152">
        <v>0</v>
      </c>
      <c r="AA196" s="153">
        <f>Z196*K196</f>
        <v>0</v>
      </c>
      <c r="AR196" s="23" t="s">
        <v>133</v>
      </c>
      <c r="AT196" s="23" t="s">
        <v>129</v>
      </c>
      <c r="AU196" s="23" t="s">
        <v>80</v>
      </c>
      <c r="AY196" s="23" t="s">
        <v>128</v>
      </c>
      <c r="BE196" s="154">
        <f>IF(U196="základná",N196,0)</f>
        <v>0</v>
      </c>
      <c r="BF196" s="154">
        <f>IF(U196="znížená",N196,0)</f>
        <v>0</v>
      </c>
      <c r="BG196" s="154">
        <f>IF(U196="zákl. prenesená",N196,0)</f>
        <v>0</v>
      </c>
      <c r="BH196" s="154">
        <f>IF(U196="zníž. prenesená",N196,0)</f>
        <v>0</v>
      </c>
      <c r="BI196" s="154">
        <f>IF(U196="nulová",N196,0)</f>
        <v>0</v>
      </c>
      <c r="BJ196" s="23" t="s">
        <v>80</v>
      </c>
      <c r="BK196" s="155">
        <f>ROUND(L196*K196,3)</f>
        <v>0</v>
      </c>
      <c r="BL196" s="23" t="s">
        <v>133</v>
      </c>
      <c r="BM196" s="23" t="s">
        <v>264</v>
      </c>
    </row>
    <row r="197" spans="2:65" s="11" customFormat="1" ht="16.5" customHeight="1">
      <c r="B197" s="156"/>
      <c r="C197" s="157"/>
      <c r="D197" s="157"/>
      <c r="E197" s="158" t="s">
        <v>5</v>
      </c>
      <c r="F197" s="253" t="s">
        <v>265</v>
      </c>
      <c r="G197" s="254"/>
      <c r="H197" s="254"/>
      <c r="I197" s="254"/>
      <c r="J197" s="157"/>
      <c r="K197" s="159">
        <v>144</v>
      </c>
      <c r="L197" s="157"/>
      <c r="M197" s="157"/>
      <c r="N197" s="157"/>
      <c r="O197" s="157"/>
      <c r="P197" s="157"/>
      <c r="Q197" s="157"/>
      <c r="R197" s="160"/>
      <c r="T197" s="161"/>
      <c r="U197" s="157"/>
      <c r="V197" s="157"/>
      <c r="W197" s="157"/>
      <c r="X197" s="157"/>
      <c r="Y197" s="157"/>
      <c r="Z197" s="157"/>
      <c r="AA197" s="162"/>
      <c r="AT197" s="163" t="s">
        <v>136</v>
      </c>
      <c r="AU197" s="163" t="s">
        <v>80</v>
      </c>
      <c r="AV197" s="11" t="s">
        <v>80</v>
      </c>
      <c r="AW197" s="11" t="s">
        <v>137</v>
      </c>
      <c r="AX197" s="11" t="s">
        <v>76</v>
      </c>
      <c r="AY197" s="163" t="s">
        <v>128</v>
      </c>
    </row>
    <row r="198" spans="2:65" s="1" customFormat="1" ht="25.5" customHeight="1">
      <c r="B198" s="145"/>
      <c r="C198" s="187" t="s">
        <v>266</v>
      </c>
      <c r="D198" s="187" t="s">
        <v>267</v>
      </c>
      <c r="E198" s="188" t="s">
        <v>268</v>
      </c>
      <c r="F198" s="265" t="s">
        <v>269</v>
      </c>
      <c r="G198" s="265"/>
      <c r="H198" s="265"/>
      <c r="I198" s="265"/>
      <c r="J198" s="189" t="s">
        <v>263</v>
      </c>
      <c r="K198" s="190">
        <v>144</v>
      </c>
      <c r="L198" s="266"/>
      <c r="M198" s="266"/>
      <c r="N198" s="266">
        <f>ROUND(L198*K198,3)</f>
        <v>0</v>
      </c>
      <c r="O198" s="252"/>
      <c r="P198" s="252"/>
      <c r="Q198" s="252"/>
      <c r="R198" s="150"/>
      <c r="T198" s="151" t="s">
        <v>5</v>
      </c>
      <c r="U198" s="45" t="s">
        <v>37</v>
      </c>
      <c r="V198" s="152">
        <v>0</v>
      </c>
      <c r="W198" s="152">
        <f>V198*K198</f>
        <v>0</v>
      </c>
      <c r="X198" s="152">
        <v>8.5099999999999995E-2</v>
      </c>
      <c r="Y198" s="152">
        <f>X198*K198</f>
        <v>12.254399999999999</v>
      </c>
      <c r="Z198" s="152">
        <v>0</v>
      </c>
      <c r="AA198" s="153">
        <f>Z198*K198</f>
        <v>0</v>
      </c>
      <c r="AR198" s="23" t="s">
        <v>170</v>
      </c>
      <c r="AT198" s="23" t="s">
        <v>267</v>
      </c>
      <c r="AU198" s="23" t="s">
        <v>80</v>
      </c>
      <c r="AY198" s="23" t="s">
        <v>128</v>
      </c>
      <c r="BE198" s="154">
        <f>IF(U198="základná",N198,0)</f>
        <v>0</v>
      </c>
      <c r="BF198" s="154">
        <f>IF(U198="znížená",N198,0)</f>
        <v>0</v>
      </c>
      <c r="BG198" s="154">
        <f>IF(U198="zákl. prenesená",N198,0)</f>
        <v>0</v>
      </c>
      <c r="BH198" s="154">
        <f>IF(U198="zníž. prenesená",N198,0)</f>
        <v>0</v>
      </c>
      <c r="BI198" s="154">
        <f>IF(U198="nulová",N198,0)</f>
        <v>0</v>
      </c>
      <c r="BJ198" s="23" t="s">
        <v>80</v>
      </c>
      <c r="BK198" s="155">
        <f>ROUND(L198*K198,3)</f>
        <v>0</v>
      </c>
      <c r="BL198" s="23" t="s">
        <v>133</v>
      </c>
      <c r="BM198" s="23" t="s">
        <v>270</v>
      </c>
    </row>
    <row r="199" spans="2:65" s="10" customFormat="1" ht="29.85" customHeight="1">
      <c r="B199" s="134"/>
      <c r="C199" s="135"/>
      <c r="D199" s="144" t="s">
        <v>106</v>
      </c>
      <c r="E199" s="144"/>
      <c r="F199" s="144"/>
      <c r="G199" s="144"/>
      <c r="H199" s="144"/>
      <c r="I199" s="144"/>
      <c r="J199" s="144"/>
      <c r="K199" s="144"/>
      <c r="L199" s="144"/>
      <c r="M199" s="144"/>
      <c r="N199" s="274">
        <f>BK199</f>
        <v>0</v>
      </c>
      <c r="O199" s="275"/>
      <c r="P199" s="275"/>
      <c r="Q199" s="275"/>
      <c r="R199" s="137"/>
      <c r="T199" s="138"/>
      <c r="U199" s="135"/>
      <c r="V199" s="135"/>
      <c r="W199" s="139">
        <f>SUM(W200:W211)</f>
        <v>13.366371610000002</v>
      </c>
      <c r="X199" s="135"/>
      <c r="Y199" s="139">
        <f>SUM(Y200:Y211)</f>
        <v>20.755461260000001</v>
      </c>
      <c r="Z199" s="135"/>
      <c r="AA199" s="140">
        <f>SUM(AA200:AA211)</f>
        <v>0</v>
      </c>
      <c r="AR199" s="141" t="s">
        <v>76</v>
      </c>
      <c r="AT199" s="142" t="s">
        <v>69</v>
      </c>
      <c r="AU199" s="142" t="s">
        <v>76</v>
      </c>
      <c r="AY199" s="141" t="s">
        <v>128</v>
      </c>
      <c r="BK199" s="143">
        <f>SUM(BK200:BK211)</f>
        <v>0</v>
      </c>
    </row>
    <row r="200" spans="2:65" s="1" customFormat="1" ht="25.5" customHeight="1">
      <c r="B200" s="145"/>
      <c r="C200" s="146" t="s">
        <v>271</v>
      </c>
      <c r="D200" s="146" t="s">
        <v>129</v>
      </c>
      <c r="E200" s="147" t="s">
        <v>272</v>
      </c>
      <c r="F200" s="251" t="s">
        <v>273</v>
      </c>
      <c r="G200" s="251"/>
      <c r="H200" s="251"/>
      <c r="I200" s="251"/>
      <c r="J200" s="148" t="s">
        <v>152</v>
      </c>
      <c r="K200" s="149">
        <v>1.224</v>
      </c>
      <c r="L200" s="252"/>
      <c r="M200" s="252"/>
      <c r="N200" s="252">
        <f>ROUND(L200*K200,3)</f>
        <v>0</v>
      </c>
      <c r="O200" s="252"/>
      <c r="P200" s="252"/>
      <c r="Q200" s="252"/>
      <c r="R200" s="150"/>
      <c r="T200" s="151" t="s">
        <v>5</v>
      </c>
      <c r="U200" s="45" t="s">
        <v>37</v>
      </c>
      <c r="V200" s="152">
        <v>1.2537</v>
      </c>
      <c r="W200" s="152">
        <f>V200*K200</f>
        <v>1.5345287999999999</v>
      </c>
      <c r="X200" s="152">
        <v>2.48251</v>
      </c>
      <c r="Y200" s="152">
        <f>X200*K200</f>
        <v>3.0385922399999998</v>
      </c>
      <c r="Z200" s="152">
        <v>0</v>
      </c>
      <c r="AA200" s="153">
        <f>Z200*K200</f>
        <v>0</v>
      </c>
      <c r="AR200" s="23" t="s">
        <v>133</v>
      </c>
      <c r="AT200" s="23" t="s">
        <v>129</v>
      </c>
      <c r="AU200" s="23" t="s">
        <v>80</v>
      </c>
      <c r="AY200" s="23" t="s">
        <v>128</v>
      </c>
      <c r="BE200" s="154">
        <f>IF(U200="základná",N200,0)</f>
        <v>0</v>
      </c>
      <c r="BF200" s="154">
        <f>IF(U200="znížená",N200,0)</f>
        <v>0</v>
      </c>
      <c r="BG200" s="154">
        <f>IF(U200="zákl. prenesená",N200,0)</f>
        <v>0</v>
      </c>
      <c r="BH200" s="154">
        <f>IF(U200="zníž. prenesená",N200,0)</f>
        <v>0</v>
      </c>
      <c r="BI200" s="154">
        <f>IF(U200="nulová",N200,0)</f>
        <v>0</v>
      </c>
      <c r="BJ200" s="23" t="s">
        <v>80</v>
      </c>
      <c r="BK200" s="155">
        <f>ROUND(L200*K200,3)</f>
        <v>0</v>
      </c>
      <c r="BL200" s="23" t="s">
        <v>133</v>
      </c>
      <c r="BM200" s="23" t="s">
        <v>274</v>
      </c>
    </row>
    <row r="201" spans="2:65" s="11" customFormat="1" ht="25.5" customHeight="1">
      <c r="B201" s="156"/>
      <c r="C201" s="157"/>
      <c r="D201" s="157"/>
      <c r="E201" s="158" t="s">
        <v>5</v>
      </c>
      <c r="F201" s="253" t="s">
        <v>275</v>
      </c>
      <c r="G201" s="254"/>
      <c r="H201" s="254"/>
      <c r="I201" s="254"/>
      <c r="J201" s="157"/>
      <c r="K201" s="159">
        <v>1.2241200000000001</v>
      </c>
      <c r="L201" s="157"/>
      <c r="M201" s="157"/>
      <c r="N201" s="157"/>
      <c r="O201" s="157"/>
      <c r="P201" s="157"/>
      <c r="Q201" s="157"/>
      <c r="R201" s="160"/>
      <c r="T201" s="161"/>
      <c r="U201" s="157"/>
      <c r="V201" s="157"/>
      <c r="W201" s="157"/>
      <c r="X201" s="157"/>
      <c r="Y201" s="157"/>
      <c r="Z201" s="157"/>
      <c r="AA201" s="162"/>
      <c r="AT201" s="163" t="s">
        <v>136</v>
      </c>
      <c r="AU201" s="163" t="s">
        <v>80</v>
      </c>
      <c r="AV201" s="11" t="s">
        <v>80</v>
      </c>
      <c r="AW201" s="11" t="s">
        <v>137</v>
      </c>
      <c r="AX201" s="11" t="s">
        <v>76</v>
      </c>
      <c r="AY201" s="163" t="s">
        <v>128</v>
      </c>
    </row>
    <row r="202" spans="2:65" s="1" customFormat="1" ht="25.5" customHeight="1">
      <c r="B202" s="145"/>
      <c r="C202" s="146" t="s">
        <v>276</v>
      </c>
      <c r="D202" s="146" t="s">
        <v>129</v>
      </c>
      <c r="E202" s="147" t="s">
        <v>277</v>
      </c>
      <c r="F202" s="251" t="s">
        <v>278</v>
      </c>
      <c r="G202" s="251"/>
      <c r="H202" s="251"/>
      <c r="I202" s="251"/>
      <c r="J202" s="148" t="s">
        <v>132</v>
      </c>
      <c r="K202" s="149">
        <v>9.1910000000000007</v>
      </c>
      <c r="L202" s="252"/>
      <c r="M202" s="252"/>
      <c r="N202" s="252">
        <f>ROUND(L202*K202,3)</f>
        <v>0</v>
      </c>
      <c r="O202" s="252"/>
      <c r="P202" s="252"/>
      <c r="Q202" s="252"/>
      <c r="R202" s="150"/>
      <c r="T202" s="151" t="s">
        <v>5</v>
      </c>
      <c r="U202" s="45" t="s">
        <v>37</v>
      </c>
      <c r="V202" s="152">
        <v>0.37769000000000003</v>
      </c>
      <c r="W202" s="152">
        <f>V202*K202</f>
        <v>3.4713487900000004</v>
      </c>
      <c r="X202" s="152">
        <v>6.9499999999999996E-3</v>
      </c>
      <c r="Y202" s="152">
        <f>X202*K202</f>
        <v>6.3877450000000002E-2</v>
      </c>
      <c r="Z202" s="152">
        <v>0</v>
      </c>
      <c r="AA202" s="153">
        <f>Z202*K202</f>
        <v>0</v>
      </c>
      <c r="AR202" s="23" t="s">
        <v>133</v>
      </c>
      <c r="AT202" s="23" t="s">
        <v>129</v>
      </c>
      <c r="AU202" s="23" t="s">
        <v>80</v>
      </c>
      <c r="AY202" s="23" t="s">
        <v>128</v>
      </c>
      <c r="BE202" s="154">
        <f>IF(U202="základná",N202,0)</f>
        <v>0</v>
      </c>
      <c r="BF202" s="154">
        <f>IF(U202="znížená",N202,0)</f>
        <v>0</v>
      </c>
      <c r="BG202" s="154">
        <f>IF(U202="zákl. prenesená",N202,0)</f>
        <v>0</v>
      </c>
      <c r="BH202" s="154">
        <f>IF(U202="zníž. prenesená",N202,0)</f>
        <v>0</v>
      </c>
      <c r="BI202" s="154">
        <f>IF(U202="nulová",N202,0)</f>
        <v>0</v>
      </c>
      <c r="BJ202" s="23" t="s">
        <v>80</v>
      </c>
      <c r="BK202" s="155">
        <f>ROUND(L202*K202,3)</f>
        <v>0</v>
      </c>
      <c r="BL202" s="23" t="s">
        <v>133</v>
      </c>
      <c r="BM202" s="23" t="s">
        <v>279</v>
      </c>
    </row>
    <row r="203" spans="2:65" s="11" customFormat="1" ht="25.5" customHeight="1">
      <c r="B203" s="156"/>
      <c r="C203" s="157"/>
      <c r="D203" s="157"/>
      <c r="E203" s="158" t="s">
        <v>5</v>
      </c>
      <c r="F203" s="253" t="s">
        <v>280</v>
      </c>
      <c r="G203" s="254"/>
      <c r="H203" s="254"/>
      <c r="I203" s="254"/>
      <c r="J203" s="157"/>
      <c r="K203" s="159">
        <v>9.1907999999999994</v>
      </c>
      <c r="L203" s="157"/>
      <c r="M203" s="157"/>
      <c r="N203" s="157"/>
      <c r="O203" s="157"/>
      <c r="P203" s="157"/>
      <c r="Q203" s="157"/>
      <c r="R203" s="160"/>
      <c r="T203" s="161"/>
      <c r="U203" s="157"/>
      <c r="V203" s="157"/>
      <c r="W203" s="157"/>
      <c r="X203" s="157"/>
      <c r="Y203" s="157"/>
      <c r="Z203" s="157"/>
      <c r="AA203" s="162"/>
      <c r="AT203" s="163" t="s">
        <v>136</v>
      </c>
      <c r="AU203" s="163" t="s">
        <v>80</v>
      </c>
      <c r="AV203" s="11" t="s">
        <v>80</v>
      </c>
      <c r="AW203" s="11" t="s">
        <v>137</v>
      </c>
      <c r="AX203" s="11" t="s">
        <v>76</v>
      </c>
      <c r="AY203" s="163" t="s">
        <v>128</v>
      </c>
    </row>
    <row r="204" spans="2:65" s="1" customFormat="1" ht="25.5" customHeight="1">
      <c r="B204" s="145"/>
      <c r="C204" s="146" t="s">
        <v>281</v>
      </c>
      <c r="D204" s="146" t="s">
        <v>129</v>
      </c>
      <c r="E204" s="147" t="s">
        <v>282</v>
      </c>
      <c r="F204" s="251" t="s">
        <v>283</v>
      </c>
      <c r="G204" s="251"/>
      <c r="H204" s="251"/>
      <c r="I204" s="251"/>
      <c r="J204" s="148" t="s">
        <v>132</v>
      </c>
      <c r="K204" s="149">
        <v>4.8479999999999999</v>
      </c>
      <c r="L204" s="252"/>
      <c r="M204" s="252"/>
      <c r="N204" s="252">
        <f>ROUND(L204*K204,3)</f>
        <v>0</v>
      </c>
      <c r="O204" s="252"/>
      <c r="P204" s="252"/>
      <c r="Q204" s="252"/>
      <c r="R204" s="150"/>
      <c r="T204" s="151" t="s">
        <v>5</v>
      </c>
      <c r="U204" s="45" t="s">
        <v>37</v>
      </c>
      <c r="V204" s="152">
        <v>0.26600000000000001</v>
      </c>
      <c r="W204" s="152">
        <f>V204*K204</f>
        <v>1.289568</v>
      </c>
      <c r="X204" s="152">
        <v>0</v>
      </c>
      <c r="Y204" s="152">
        <f>X204*K204</f>
        <v>0</v>
      </c>
      <c r="Z204" s="152">
        <v>0</v>
      </c>
      <c r="AA204" s="153">
        <f>Z204*K204</f>
        <v>0</v>
      </c>
      <c r="AR204" s="23" t="s">
        <v>133</v>
      </c>
      <c r="AT204" s="23" t="s">
        <v>129</v>
      </c>
      <c r="AU204" s="23" t="s">
        <v>80</v>
      </c>
      <c r="AY204" s="23" t="s">
        <v>128</v>
      </c>
      <c r="BE204" s="154">
        <f>IF(U204="základná",N204,0)</f>
        <v>0</v>
      </c>
      <c r="BF204" s="154">
        <f>IF(U204="znížená",N204,0)</f>
        <v>0</v>
      </c>
      <c r="BG204" s="154">
        <f>IF(U204="zákl. prenesená",N204,0)</f>
        <v>0</v>
      </c>
      <c r="BH204" s="154">
        <f>IF(U204="zníž. prenesená",N204,0)</f>
        <v>0</v>
      </c>
      <c r="BI204" s="154">
        <f>IF(U204="nulová",N204,0)</f>
        <v>0</v>
      </c>
      <c r="BJ204" s="23" t="s">
        <v>80</v>
      </c>
      <c r="BK204" s="155">
        <f>ROUND(L204*K204,3)</f>
        <v>0</v>
      </c>
      <c r="BL204" s="23" t="s">
        <v>133</v>
      </c>
      <c r="BM204" s="23" t="s">
        <v>284</v>
      </c>
    </row>
    <row r="205" spans="2:65" s="11" customFormat="1" ht="25.5" customHeight="1">
      <c r="B205" s="156"/>
      <c r="C205" s="157"/>
      <c r="D205" s="157"/>
      <c r="E205" s="158" t="s">
        <v>5</v>
      </c>
      <c r="F205" s="253" t="s">
        <v>285</v>
      </c>
      <c r="G205" s="254"/>
      <c r="H205" s="254"/>
      <c r="I205" s="254"/>
      <c r="J205" s="157"/>
      <c r="K205" s="159">
        <v>4.8479999999999999</v>
      </c>
      <c r="L205" s="157"/>
      <c r="M205" s="157"/>
      <c r="N205" s="157"/>
      <c r="O205" s="157"/>
      <c r="P205" s="157"/>
      <c r="Q205" s="157"/>
      <c r="R205" s="160"/>
      <c r="T205" s="161"/>
      <c r="U205" s="157"/>
      <c r="V205" s="157"/>
      <c r="W205" s="157"/>
      <c r="X205" s="157"/>
      <c r="Y205" s="157"/>
      <c r="Z205" s="157"/>
      <c r="AA205" s="162"/>
      <c r="AT205" s="163" t="s">
        <v>136</v>
      </c>
      <c r="AU205" s="163" t="s">
        <v>80</v>
      </c>
      <c r="AV205" s="11" t="s">
        <v>80</v>
      </c>
      <c r="AW205" s="11" t="s">
        <v>137</v>
      </c>
      <c r="AX205" s="11" t="s">
        <v>76</v>
      </c>
      <c r="AY205" s="163" t="s">
        <v>128</v>
      </c>
    </row>
    <row r="206" spans="2:65" s="1" customFormat="1" ht="16.5" customHeight="1">
      <c r="B206" s="145"/>
      <c r="C206" s="146" t="s">
        <v>286</v>
      </c>
      <c r="D206" s="146" t="s">
        <v>129</v>
      </c>
      <c r="E206" s="147" t="s">
        <v>287</v>
      </c>
      <c r="F206" s="251" t="s">
        <v>288</v>
      </c>
      <c r="G206" s="251"/>
      <c r="H206" s="251"/>
      <c r="I206" s="251"/>
      <c r="J206" s="148" t="s">
        <v>132</v>
      </c>
      <c r="K206" s="149">
        <v>4.343</v>
      </c>
      <c r="L206" s="252"/>
      <c r="M206" s="252"/>
      <c r="N206" s="252">
        <f>ROUND(L206*K206,3)</f>
        <v>0</v>
      </c>
      <c r="O206" s="252"/>
      <c r="P206" s="252"/>
      <c r="Q206" s="252"/>
      <c r="R206" s="150"/>
      <c r="T206" s="151" t="s">
        <v>5</v>
      </c>
      <c r="U206" s="45" t="s">
        <v>37</v>
      </c>
      <c r="V206" s="152">
        <v>0.33900000000000002</v>
      </c>
      <c r="W206" s="152">
        <f>V206*K206</f>
        <v>1.4722770000000001</v>
      </c>
      <c r="X206" s="152">
        <v>0.12878000000000001</v>
      </c>
      <c r="Y206" s="152">
        <f>X206*K206</f>
        <v>0.55929154000000003</v>
      </c>
      <c r="Z206" s="152">
        <v>0</v>
      </c>
      <c r="AA206" s="153">
        <f>Z206*K206</f>
        <v>0</v>
      </c>
      <c r="AR206" s="23" t="s">
        <v>133</v>
      </c>
      <c r="AT206" s="23" t="s">
        <v>129</v>
      </c>
      <c r="AU206" s="23" t="s">
        <v>80</v>
      </c>
      <c r="AY206" s="23" t="s">
        <v>128</v>
      </c>
      <c r="BE206" s="154">
        <f>IF(U206="základná",N206,0)</f>
        <v>0</v>
      </c>
      <c r="BF206" s="154">
        <f>IF(U206="znížená",N206,0)</f>
        <v>0</v>
      </c>
      <c r="BG206" s="154">
        <f>IF(U206="zákl. prenesená",N206,0)</f>
        <v>0</v>
      </c>
      <c r="BH206" s="154">
        <f>IF(U206="zníž. prenesená",N206,0)</f>
        <v>0</v>
      </c>
      <c r="BI206" s="154">
        <f>IF(U206="nulová",N206,0)</f>
        <v>0</v>
      </c>
      <c r="BJ206" s="23" t="s">
        <v>80</v>
      </c>
      <c r="BK206" s="155">
        <f>ROUND(L206*K206,3)</f>
        <v>0</v>
      </c>
      <c r="BL206" s="23" t="s">
        <v>133</v>
      </c>
      <c r="BM206" s="23" t="s">
        <v>289</v>
      </c>
    </row>
    <row r="207" spans="2:65" s="11" customFormat="1" ht="25.5" customHeight="1">
      <c r="B207" s="156"/>
      <c r="C207" s="157"/>
      <c r="D207" s="157"/>
      <c r="E207" s="158" t="s">
        <v>5</v>
      </c>
      <c r="F207" s="253" t="s">
        <v>290</v>
      </c>
      <c r="G207" s="254"/>
      <c r="H207" s="254"/>
      <c r="I207" s="254"/>
      <c r="J207" s="157"/>
      <c r="K207" s="159">
        <v>4.3428000000000004</v>
      </c>
      <c r="L207" s="157"/>
      <c r="M207" s="157"/>
      <c r="N207" s="157"/>
      <c r="O207" s="157"/>
      <c r="P207" s="157"/>
      <c r="Q207" s="157"/>
      <c r="R207" s="160"/>
      <c r="T207" s="161"/>
      <c r="U207" s="157"/>
      <c r="V207" s="157"/>
      <c r="W207" s="157"/>
      <c r="X207" s="157"/>
      <c r="Y207" s="157"/>
      <c r="Z207" s="157"/>
      <c r="AA207" s="162"/>
      <c r="AT207" s="163" t="s">
        <v>136</v>
      </c>
      <c r="AU207" s="163" t="s">
        <v>80</v>
      </c>
      <c r="AV207" s="11" t="s">
        <v>80</v>
      </c>
      <c r="AW207" s="11" t="s">
        <v>137</v>
      </c>
      <c r="AX207" s="11" t="s">
        <v>76</v>
      </c>
      <c r="AY207" s="163" t="s">
        <v>128</v>
      </c>
    </row>
    <row r="208" spans="2:65" s="1" customFormat="1" ht="51" customHeight="1">
      <c r="B208" s="145"/>
      <c r="C208" s="146" t="s">
        <v>291</v>
      </c>
      <c r="D208" s="146" t="s">
        <v>129</v>
      </c>
      <c r="E208" s="147" t="s">
        <v>292</v>
      </c>
      <c r="F208" s="251" t="s">
        <v>293</v>
      </c>
      <c r="G208" s="251"/>
      <c r="H208" s="251"/>
      <c r="I208" s="251"/>
      <c r="J208" s="148" t="s">
        <v>132</v>
      </c>
      <c r="K208" s="149">
        <v>14.689</v>
      </c>
      <c r="L208" s="252"/>
      <c r="M208" s="252"/>
      <c r="N208" s="252">
        <f>ROUND(L208*K208,3)</f>
        <v>0</v>
      </c>
      <c r="O208" s="252"/>
      <c r="P208" s="252"/>
      <c r="Q208" s="252"/>
      <c r="R208" s="150"/>
      <c r="T208" s="151" t="s">
        <v>5</v>
      </c>
      <c r="U208" s="45" t="s">
        <v>37</v>
      </c>
      <c r="V208" s="152">
        <v>4.5179999999999998E-2</v>
      </c>
      <c r="W208" s="152">
        <f>V208*K208</f>
        <v>0.66364901999999992</v>
      </c>
      <c r="X208" s="152">
        <v>6.2700000000000004E-3</v>
      </c>
      <c r="Y208" s="152">
        <f>X208*K208</f>
        <v>9.2100029999999999E-2</v>
      </c>
      <c r="Z208" s="152">
        <v>0</v>
      </c>
      <c r="AA208" s="153">
        <f>Z208*K208</f>
        <v>0</v>
      </c>
      <c r="AR208" s="23" t="s">
        <v>133</v>
      </c>
      <c r="AT208" s="23" t="s">
        <v>129</v>
      </c>
      <c r="AU208" s="23" t="s">
        <v>80</v>
      </c>
      <c r="AY208" s="23" t="s">
        <v>128</v>
      </c>
      <c r="BE208" s="154">
        <f>IF(U208="základná",N208,0)</f>
        <v>0</v>
      </c>
      <c r="BF208" s="154">
        <f>IF(U208="znížená",N208,0)</f>
        <v>0</v>
      </c>
      <c r="BG208" s="154">
        <f>IF(U208="zákl. prenesená",N208,0)</f>
        <v>0</v>
      </c>
      <c r="BH208" s="154">
        <f>IF(U208="zníž. prenesená",N208,0)</f>
        <v>0</v>
      </c>
      <c r="BI208" s="154">
        <f>IF(U208="nulová",N208,0)</f>
        <v>0</v>
      </c>
      <c r="BJ208" s="23" t="s">
        <v>80</v>
      </c>
      <c r="BK208" s="155">
        <f>ROUND(L208*K208,3)</f>
        <v>0</v>
      </c>
      <c r="BL208" s="23" t="s">
        <v>133</v>
      </c>
      <c r="BM208" s="23" t="s">
        <v>294</v>
      </c>
    </row>
    <row r="209" spans="2:65" s="11" customFormat="1" ht="25.5" customHeight="1">
      <c r="B209" s="156"/>
      <c r="C209" s="157"/>
      <c r="D209" s="157"/>
      <c r="E209" s="158" t="s">
        <v>5</v>
      </c>
      <c r="F209" s="253" t="s">
        <v>295</v>
      </c>
      <c r="G209" s="254"/>
      <c r="H209" s="254"/>
      <c r="I209" s="254"/>
      <c r="J209" s="157"/>
      <c r="K209" s="159">
        <v>14.689439999999999</v>
      </c>
      <c r="L209" s="157"/>
      <c r="M209" s="157"/>
      <c r="N209" s="157"/>
      <c r="O209" s="157"/>
      <c r="P209" s="157"/>
      <c r="Q209" s="157"/>
      <c r="R209" s="160"/>
      <c r="T209" s="161"/>
      <c r="U209" s="157"/>
      <c r="V209" s="157"/>
      <c r="W209" s="157"/>
      <c r="X209" s="157"/>
      <c r="Y209" s="157"/>
      <c r="Z209" s="157"/>
      <c r="AA209" s="162"/>
      <c r="AT209" s="163" t="s">
        <v>136</v>
      </c>
      <c r="AU209" s="163" t="s">
        <v>80</v>
      </c>
      <c r="AV209" s="11" t="s">
        <v>80</v>
      </c>
      <c r="AW209" s="11" t="s">
        <v>137</v>
      </c>
      <c r="AX209" s="11" t="s">
        <v>76</v>
      </c>
      <c r="AY209" s="163" t="s">
        <v>128</v>
      </c>
    </row>
    <row r="210" spans="2:65" s="1" customFormat="1" ht="38.25" customHeight="1">
      <c r="B210" s="145"/>
      <c r="C210" s="146" t="s">
        <v>296</v>
      </c>
      <c r="D210" s="146" t="s">
        <v>129</v>
      </c>
      <c r="E210" s="147" t="s">
        <v>297</v>
      </c>
      <c r="F210" s="251" t="s">
        <v>298</v>
      </c>
      <c r="G210" s="251"/>
      <c r="H210" s="251"/>
      <c r="I210" s="251"/>
      <c r="J210" s="148" t="s">
        <v>132</v>
      </c>
      <c r="K210" s="149">
        <v>105</v>
      </c>
      <c r="L210" s="252"/>
      <c r="M210" s="252"/>
      <c r="N210" s="252">
        <f>ROUND(L210*K210,3)</f>
        <v>0</v>
      </c>
      <c r="O210" s="252"/>
      <c r="P210" s="252"/>
      <c r="Q210" s="252"/>
      <c r="R210" s="150"/>
      <c r="T210" s="151" t="s">
        <v>5</v>
      </c>
      <c r="U210" s="45" t="s">
        <v>37</v>
      </c>
      <c r="V210" s="152">
        <v>4.7E-2</v>
      </c>
      <c r="W210" s="152">
        <f>V210*K210</f>
        <v>4.9349999999999996</v>
      </c>
      <c r="X210" s="152">
        <v>0.16192000000000001</v>
      </c>
      <c r="Y210" s="152">
        <f>X210*K210</f>
        <v>17.0016</v>
      </c>
      <c r="Z210" s="152">
        <v>0</v>
      </c>
      <c r="AA210" s="153">
        <f>Z210*K210</f>
        <v>0</v>
      </c>
      <c r="AR210" s="23" t="s">
        <v>133</v>
      </c>
      <c r="AT210" s="23" t="s">
        <v>129</v>
      </c>
      <c r="AU210" s="23" t="s">
        <v>80</v>
      </c>
      <c r="AY210" s="23" t="s">
        <v>128</v>
      </c>
      <c r="BE210" s="154">
        <f>IF(U210="základná",N210,0)</f>
        <v>0</v>
      </c>
      <c r="BF210" s="154">
        <f>IF(U210="znížená",N210,0)</f>
        <v>0</v>
      </c>
      <c r="BG210" s="154">
        <f>IF(U210="zákl. prenesená",N210,0)</f>
        <v>0</v>
      </c>
      <c r="BH210" s="154">
        <f>IF(U210="zníž. prenesená",N210,0)</f>
        <v>0</v>
      </c>
      <c r="BI210" s="154">
        <f>IF(U210="nulová",N210,0)</f>
        <v>0</v>
      </c>
      <c r="BJ210" s="23" t="s">
        <v>80</v>
      </c>
      <c r="BK210" s="155">
        <f>ROUND(L210*K210,3)</f>
        <v>0</v>
      </c>
      <c r="BL210" s="23" t="s">
        <v>133</v>
      </c>
      <c r="BM210" s="23" t="s">
        <v>299</v>
      </c>
    </row>
    <row r="211" spans="2:65" s="11" customFormat="1" ht="25.5" customHeight="1">
      <c r="B211" s="156"/>
      <c r="C211" s="157"/>
      <c r="D211" s="157"/>
      <c r="E211" s="158" t="s">
        <v>5</v>
      </c>
      <c r="F211" s="253" t="s">
        <v>214</v>
      </c>
      <c r="G211" s="254"/>
      <c r="H211" s="254"/>
      <c r="I211" s="254"/>
      <c r="J211" s="157"/>
      <c r="K211" s="159">
        <v>105</v>
      </c>
      <c r="L211" s="157"/>
      <c r="M211" s="157"/>
      <c r="N211" s="157"/>
      <c r="O211" s="157"/>
      <c r="P211" s="157"/>
      <c r="Q211" s="157"/>
      <c r="R211" s="160"/>
      <c r="T211" s="161"/>
      <c r="U211" s="157"/>
      <c r="V211" s="157"/>
      <c r="W211" s="157"/>
      <c r="X211" s="157"/>
      <c r="Y211" s="157"/>
      <c r="Z211" s="157"/>
      <c r="AA211" s="162"/>
      <c r="AT211" s="163" t="s">
        <v>136</v>
      </c>
      <c r="AU211" s="163" t="s">
        <v>80</v>
      </c>
      <c r="AV211" s="11" t="s">
        <v>80</v>
      </c>
      <c r="AW211" s="11" t="s">
        <v>137</v>
      </c>
      <c r="AX211" s="11" t="s">
        <v>76</v>
      </c>
      <c r="AY211" s="163" t="s">
        <v>128</v>
      </c>
    </row>
    <row r="212" spans="2:65" s="10" customFormat="1" ht="29.85" customHeight="1">
      <c r="B212" s="134"/>
      <c r="C212" s="135"/>
      <c r="D212" s="144" t="s">
        <v>107</v>
      </c>
      <c r="E212" s="144"/>
      <c r="F212" s="144"/>
      <c r="G212" s="144"/>
      <c r="H212" s="144"/>
      <c r="I212" s="144"/>
      <c r="J212" s="144"/>
      <c r="K212" s="144"/>
      <c r="L212" s="144"/>
      <c r="M212" s="144"/>
      <c r="N212" s="272">
        <f>BK212</f>
        <v>0</v>
      </c>
      <c r="O212" s="273"/>
      <c r="P212" s="273"/>
      <c r="Q212" s="273"/>
      <c r="R212" s="137"/>
      <c r="T212" s="138"/>
      <c r="U212" s="135"/>
      <c r="V212" s="135"/>
      <c r="W212" s="139">
        <f>SUM(W213:W219)</f>
        <v>134.14170000000001</v>
      </c>
      <c r="X212" s="135"/>
      <c r="Y212" s="139">
        <f>SUM(Y213:Y219)</f>
        <v>100.91550000000001</v>
      </c>
      <c r="Z212" s="135"/>
      <c r="AA212" s="140">
        <f>SUM(AA213:AA219)</f>
        <v>0</v>
      </c>
      <c r="AR212" s="141" t="s">
        <v>76</v>
      </c>
      <c r="AT212" s="142" t="s">
        <v>69</v>
      </c>
      <c r="AU212" s="142" t="s">
        <v>76</v>
      </c>
      <c r="AY212" s="141" t="s">
        <v>128</v>
      </c>
      <c r="BK212" s="143">
        <f>SUM(BK213:BK219)</f>
        <v>0</v>
      </c>
    </row>
    <row r="213" spans="2:65" s="1" customFormat="1" ht="38.25" customHeight="1">
      <c r="B213" s="145"/>
      <c r="C213" s="146" t="s">
        <v>300</v>
      </c>
      <c r="D213" s="146" t="s">
        <v>129</v>
      </c>
      <c r="E213" s="147" t="s">
        <v>301</v>
      </c>
      <c r="F213" s="251" t="s">
        <v>302</v>
      </c>
      <c r="G213" s="251"/>
      <c r="H213" s="251"/>
      <c r="I213" s="251"/>
      <c r="J213" s="148" t="s">
        <v>132</v>
      </c>
      <c r="K213" s="149">
        <v>105</v>
      </c>
      <c r="L213" s="252"/>
      <c r="M213" s="252"/>
      <c r="N213" s="252">
        <f>ROUND(L213*K213,3)</f>
        <v>0</v>
      </c>
      <c r="O213" s="252"/>
      <c r="P213" s="252"/>
      <c r="Q213" s="252"/>
      <c r="R213" s="150"/>
      <c r="T213" s="151" t="s">
        <v>5</v>
      </c>
      <c r="U213" s="45" t="s">
        <v>37</v>
      </c>
      <c r="V213" s="152">
        <v>1.512E-2</v>
      </c>
      <c r="W213" s="152">
        <f>V213*K213</f>
        <v>1.5875999999999999</v>
      </c>
      <c r="X213" s="152">
        <v>0.33360000000000001</v>
      </c>
      <c r="Y213" s="152">
        <f>X213*K213</f>
        <v>35.027999999999999</v>
      </c>
      <c r="Z213" s="152">
        <v>0</v>
      </c>
      <c r="AA213" s="153">
        <f>Z213*K213</f>
        <v>0</v>
      </c>
      <c r="AR213" s="23" t="s">
        <v>133</v>
      </c>
      <c r="AT213" s="23" t="s">
        <v>129</v>
      </c>
      <c r="AU213" s="23" t="s">
        <v>80</v>
      </c>
      <c r="AY213" s="23" t="s">
        <v>128</v>
      </c>
      <c r="BE213" s="154">
        <f>IF(U213="základná",N213,0)</f>
        <v>0</v>
      </c>
      <c r="BF213" s="154">
        <f>IF(U213="znížená",N213,0)</f>
        <v>0</v>
      </c>
      <c r="BG213" s="154">
        <f>IF(U213="zákl. prenesená",N213,0)</f>
        <v>0</v>
      </c>
      <c r="BH213" s="154">
        <f>IF(U213="zníž. prenesená",N213,0)</f>
        <v>0</v>
      </c>
      <c r="BI213" s="154">
        <f>IF(U213="nulová",N213,0)</f>
        <v>0</v>
      </c>
      <c r="BJ213" s="23" t="s">
        <v>80</v>
      </c>
      <c r="BK213" s="155">
        <f>ROUND(L213*K213,3)</f>
        <v>0</v>
      </c>
      <c r="BL213" s="23" t="s">
        <v>133</v>
      </c>
      <c r="BM213" s="23" t="s">
        <v>303</v>
      </c>
    </row>
    <row r="214" spans="2:65" s="11" customFormat="1" ht="25.5" customHeight="1">
      <c r="B214" s="156"/>
      <c r="C214" s="157"/>
      <c r="D214" s="157"/>
      <c r="E214" s="158" t="s">
        <v>5</v>
      </c>
      <c r="F214" s="253" t="s">
        <v>214</v>
      </c>
      <c r="G214" s="254"/>
      <c r="H214" s="254"/>
      <c r="I214" s="254"/>
      <c r="J214" s="157"/>
      <c r="K214" s="159">
        <v>105</v>
      </c>
      <c r="L214" s="157"/>
      <c r="M214" s="157"/>
      <c r="N214" s="157"/>
      <c r="O214" s="157"/>
      <c r="P214" s="157"/>
      <c r="Q214" s="157"/>
      <c r="R214" s="160"/>
      <c r="T214" s="161"/>
      <c r="U214" s="157"/>
      <c r="V214" s="157"/>
      <c r="W214" s="157"/>
      <c r="X214" s="157"/>
      <c r="Y214" s="157"/>
      <c r="Z214" s="157"/>
      <c r="AA214" s="162"/>
      <c r="AT214" s="163" t="s">
        <v>136</v>
      </c>
      <c r="AU214" s="163" t="s">
        <v>80</v>
      </c>
      <c r="AV214" s="11" t="s">
        <v>80</v>
      </c>
      <c r="AW214" s="11" t="s">
        <v>137</v>
      </c>
      <c r="AX214" s="11" t="s">
        <v>76</v>
      </c>
      <c r="AY214" s="163" t="s">
        <v>128</v>
      </c>
    </row>
    <row r="215" spans="2:65" s="1" customFormat="1" ht="25.5" customHeight="1">
      <c r="B215" s="145"/>
      <c r="C215" s="146" t="s">
        <v>304</v>
      </c>
      <c r="D215" s="146" t="s">
        <v>129</v>
      </c>
      <c r="E215" s="147" t="s">
        <v>305</v>
      </c>
      <c r="F215" s="251" t="s">
        <v>306</v>
      </c>
      <c r="G215" s="251"/>
      <c r="H215" s="251"/>
      <c r="I215" s="251"/>
      <c r="J215" s="148" t="s">
        <v>132</v>
      </c>
      <c r="K215" s="149">
        <v>105</v>
      </c>
      <c r="L215" s="252"/>
      <c r="M215" s="252"/>
      <c r="N215" s="252">
        <f>ROUND(L215*K215,3)</f>
        <v>0</v>
      </c>
      <c r="O215" s="252"/>
      <c r="P215" s="252"/>
      <c r="Q215" s="252"/>
      <c r="R215" s="150"/>
      <c r="T215" s="151" t="s">
        <v>5</v>
      </c>
      <c r="U215" s="45" t="s">
        <v>37</v>
      </c>
      <c r="V215" s="152">
        <v>0.16300000000000001</v>
      </c>
      <c r="W215" s="152">
        <f>V215*K215</f>
        <v>17.115000000000002</v>
      </c>
      <c r="X215" s="152">
        <v>0.38419999999999999</v>
      </c>
      <c r="Y215" s="152">
        <f>X215*K215</f>
        <v>40.341000000000001</v>
      </c>
      <c r="Z215" s="152">
        <v>0</v>
      </c>
      <c r="AA215" s="153">
        <f>Z215*K215</f>
        <v>0</v>
      </c>
      <c r="AR215" s="23" t="s">
        <v>133</v>
      </c>
      <c r="AT215" s="23" t="s">
        <v>129</v>
      </c>
      <c r="AU215" s="23" t="s">
        <v>80</v>
      </c>
      <c r="AY215" s="23" t="s">
        <v>128</v>
      </c>
      <c r="BE215" s="154">
        <f>IF(U215="základná",N215,0)</f>
        <v>0</v>
      </c>
      <c r="BF215" s="154">
        <f>IF(U215="znížená",N215,0)</f>
        <v>0</v>
      </c>
      <c r="BG215" s="154">
        <f>IF(U215="zákl. prenesená",N215,0)</f>
        <v>0</v>
      </c>
      <c r="BH215" s="154">
        <f>IF(U215="zníž. prenesená",N215,0)</f>
        <v>0</v>
      </c>
      <c r="BI215" s="154">
        <f>IF(U215="nulová",N215,0)</f>
        <v>0</v>
      </c>
      <c r="BJ215" s="23" t="s">
        <v>80</v>
      </c>
      <c r="BK215" s="155">
        <f>ROUND(L215*K215,3)</f>
        <v>0</v>
      </c>
      <c r="BL215" s="23" t="s">
        <v>133</v>
      </c>
      <c r="BM215" s="23" t="s">
        <v>307</v>
      </c>
    </row>
    <row r="216" spans="2:65" s="11" customFormat="1" ht="25.5" customHeight="1">
      <c r="B216" s="156"/>
      <c r="C216" s="157"/>
      <c r="D216" s="157"/>
      <c r="E216" s="158" t="s">
        <v>5</v>
      </c>
      <c r="F216" s="253" t="s">
        <v>214</v>
      </c>
      <c r="G216" s="254"/>
      <c r="H216" s="254"/>
      <c r="I216" s="254"/>
      <c r="J216" s="157"/>
      <c r="K216" s="159">
        <v>105</v>
      </c>
      <c r="L216" s="157"/>
      <c r="M216" s="157"/>
      <c r="N216" s="157"/>
      <c r="O216" s="157"/>
      <c r="P216" s="157"/>
      <c r="Q216" s="157"/>
      <c r="R216" s="160"/>
      <c r="T216" s="161"/>
      <c r="U216" s="157"/>
      <c r="V216" s="157"/>
      <c r="W216" s="157"/>
      <c r="X216" s="157"/>
      <c r="Y216" s="157"/>
      <c r="Z216" s="157"/>
      <c r="AA216" s="162"/>
      <c r="AT216" s="163" t="s">
        <v>136</v>
      </c>
      <c r="AU216" s="163" t="s">
        <v>80</v>
      </c>
      <c r="AV216" s="11" t="s">
        <v>80</v>
      </c>
      <c r="AW216" s="11" t="s">
        <v>137</v>
      </c>
      <c r="AX216" s="11" t="s">
        <v>76</v>
      </c>
      <c r="AY216" s="163" t="s">
        <v>128</v>
      </c>
    </row>
    <row r="217" spans="2:65" s="1" customFormat="1" ht="38.25" customHeight="1">
      <c r="B217" s="145"/>
      <c r="C217" s="146" t="s">
        <v>308</v>
      </c>
      <c r="D217" s="146" t="s">
        <v>129</v>
      </c>
      <c r="E217" s="147" t="s">
        <v>309</v>
      </c>
      <c r="F217" s="251" t="s">
        <v>310</v>
      </c>
      <c r="G217" s="251"/>
      <c r="H217" s="251"/>
      <c r="I217" s="251"/>
      <c r="J217" s="148" t="s">
        <v>132</v>
      </c>
      <c r="K217" s="149">
        <v>105</v>
      </c>
      <c r="L217" s="252"/>
      <c r="M217" s="252"/>
      <c r="N217" s="252">
        <f>ROUND(L217*K217,3)</f>
        <v>0</v>
      </c>
      <c r="O217" s="252"/>
      <c r="P217" s="252"/>
      <c r="Q217" s="252"/>
      <c r="R217" s="150"/>
      <c r="T217" s="151" t="s">
        <v>5</v>
      </c>
      <c r="U217" s="45" t="s">
        <v>37</v>
      </c>
      <c r="V217" s="152">
        <v>1.0994200000000001</v>
      </c>
      <c r="W217" s="152">
        <f>V217*K217</f>
        <v>115.43910000000001</v>
      </c>
      <c r="X217" s="152">
        <v>0.112</v>
      </c>
      <c r="Y217" s="152">
        <f>X217*K217</f>
        <v>11.76</v>
      </c>
      <c r="Z217" s="152">
        <v>0</v>
      </c>
      <c r="AA217" s="153">
        <f>Z217*K217</f>
        <v>0</v>
      </c>
      <c r="AR217" s="23" t="s">
        <v>133</v>
      </c>
      <c r="AT217" s="23" t="s">
        <v>129</v>
      </c>
      <c r="AU217" s="23" t="s">
        <v>80</v>
      </c>
      <c r="AY217" s="23" t="s">
        <v>128</v>
      </c>
      <c r="BE217" s="154">
        <f>IF(U217="základná",N217,0)</f>
        <v>0</v>
      </c>
      <c r="BF217" s="154">
        <f>IF(U217="znížená",N217,0)</f>
        <v>0</v>
      </c>
      <c r="BG217" s="154">
        <f>IF(U217="zákl. prenesená",N217,0)</f>
        <v>0</v>
      </c>
      <c r="BH217" s="154">
        <f>IF(U217="zníž. prenesená",N217,0)</f>
        <v>0</v>
      </c>
      <c r="BI217" s="154">
        <f>IF(U217="nulová",N217,0)</f>
        <v>0</v>
      </c>
      <c r="BJ217" s="23" t="s">
        <v>80</v>
      </c>
      <c r="BK217" s="155">
        <f>ROUND(L217*K217,3)</f>
        <v>0</v>
      </c>
      <c r="BL217" s="23" t="s">
        <v>133</v>
      </c>
      <c r="BM217" s="23" t="s">
        <v>311</v>
      </c>
    </row>
    <row r="218" spans="2:65" s="11" customFormat="1" ht="25.5" customHeight="1">
      <c r="B218" s="156"/>
      <c r="C218" s="157"/>
      <c r="D218" s="157"/>
      <c r="E218" s="158" t="s">
        <v>5</v>
      </c>
      <c r="F218" s="253" t="s">
        <v>214</v>
      </c>
      <c r="G218" s="254"/>
      <c r="H218" s="254"/>
      <c r="I218" s="254"/>
      <c r="J218" s="157"/>
      <c r="K218" s="159">
        <v>105</v>
      </c>
      <c r="L218" s="157"/>
      <c r="M218" s="157"/>
      <c r="N218" s="157"/>
      <c r="O218" s="157"/>
      <c r="P218" s="157"/>
      <c r="Q218" s="157"/>
      <c r="R218" s="160"/>
      <c r="T218" s="161"/>
      <c r="U218" s="157"/>
      <c r="V218" s="157"/>
      <c r="W218" s="157"/>
      <c r="X218" s="157"/>
      <c r="Y218" s="157"/>
      <c r="Z218" s="157"/>
      <c r="AA218" s="162"/>
      <c r="AT218" s="163" t="s">
        <v>136</v>
      </c>
      <c r="AU218" s="163" t="s">
        <v>80</v>
      </c>
      <c r="AV218" s="11" t="s">
        <v>80</v>
      </c>
      <c r="AW218" s="11" t="s">
        <v>137</v>
      </c>
      <c r="AX218" s="11" t="s">
        <v>76</v>
      </c>
      <c r="AY218" s="163" t="s">
        <v>128</v>
      </c>
    </row>
    <row r="219" spans="2:65" s="1" customFormat="1" ht="16.5" customHeight="1">
      <c r="B219" s="145"/>
      <c r="C219" s="187" t="s">
        <v>312</v>
      </c>
      <c r="D219" s="187" t="s">
        <v>267</v>
      </c>
      <c r="E219" s="188" t="s">
        <v>313</v>
      </c>
      <c r="F219" s="265" t="s">
        <v>314</v>
      </c>
      <c r="G219" s="265"/>
      <c r="H219" s="265"/>
      <c r="I219" s="265"/>
      <c r="J219" s="189" t="s">
        <v>132</v>
      </c>
      <c r="K219" s="190">
        <v>106.05</v>
      </c>
      <c r="L219" s="266"/>
      <c r="M219" s="266"/>
      <c r="N219" s="266">
        <f>ROUND(L219*K219,3)</f>
        <v>0</v>
      </c>
      <c r="O219" s="252"/>
      <c r="P219" s="252"/>
      <c r="Q219" s="252"/>
      <c r="R219" s="150"/>
      <c r="T219" s="151" t="s">
        <v>5</v>
      </c>
      <c r="U219" s="45" t="s">
        <v>37</v>
      </c>
      <c r="V219" s="152">
        <v>0</v>
      </c>
      <c r="W219" s="152">
        <f>V219*K219</f>
        <v>0</v>
      </c>
      <c r="X219" s="152">
        <v>0.13</v>
      </c>
      <c r="Y219" s="152">
        <f>X219*K219</f>
        <v>13.7865</v>
      </c>
      <c r="Z219" s="152">
        <v>0</v>
      </c>
      <c r="AA219" s="153">
        <f>Z219*K219</f>
        <v>0</v>
      </c>
      <c r="AR219" s="23" t="s">
        <v>170</v>
      </c>
      <c r="AT219" s="23" t="s">
        <v>267</v>
      </c>
      <c r="AU219" s="23" t="s">
        <v>80</v>
      </c>
      <c r="AY219" s="23" t="s">
        <v>128</v>
      </c>
      <c r="BE219" s="154">
        <f>IF(U219="základná",N219,0)</f>
        <v>0</v>
      </c>
      <c r="BF219" s="154">
        <f>IF(U219="znížená",N219,0)</f>
        <v>0</v>
      </c>
      <c r="BG219" s="154">
        <f>IF(U219="zákl. prenesená",N219,0)</f>
        <v>0</v>
      </c>
      <c r="BH219" s="154">
        <f>IF(U219="zníž. prenesená",N219,0)</f>
        <v>0</v>
      </c>
      <c r="BI219" s="154">
        <f>IF(U219="nulová",N219,0)</f>
        <v>0</v>
      </c>
      <c r="BJ219" s="23" t="s">
        <v>80</v>
      </c>
      <c r="BK219" s="155">
        <f>ROUND(L219*K219,3)</f>
        <v>0</v>
      </c>
      <c r="BL219" s="23" t="s">
        <v>133</v>
      </c>
      <c r="BM219" s="23" t="s">
        <v>315</v>
      </c>
    </row>
    <row r="220" spans="2:65" s="10" customFormat="1" ht="29.85" customHeight="1">
      <c r="B220" s="134"/>
      <c r="C220" s="135"/>
      <c r="D220" s="144" t="s">
        <v>108</v>
      </c>
      <c r="E220" s="144"/>
      <c r="F220" s="144"/>
      <c r="G220" s="144"/>
      <c r="H220" s="144"/>
      <c r="I220" s="144"/>
      <c r="J220" s="144"/>
      <c r="K220" s="144"/>
      <c r="L220" s="144"/>
      <c r="M220" s="144"/>
      <c r="N220" s="274">
        <f>BK220</f>
        <v>0</v>
      </c>
      <c r="O220" s="275"/>
      <c r="P220" s="275"/>
      <c r="Q220" s="275"/>
      <c r="R220" s="137"/>
      <c r="T220" s="138"/>
      <c r="U220" s="135"/>
      <c r="V220" s="135"/>
      <c r="W220" s="139">
        <f>SUM(W221:W241)</f>
        <v>53.430414999999996</v>
      </c>
      <c r="X220" s="135"/>
      <c r="Y220" s="139">
        <f>SUM(Y221:Y241)</f>
        <v>16.433458120000001</v>
      </c>
      <c r="Z220" s="135"/>
      <c r="AA220" s="140">
        <f>SUM(AA221:AA241)</f>
        <v>0</v>
      </c>
      <c r="AR220" s="141" t="s">
        <v>76</v>
      </c>
      <c r="AT220" s="142" t="s">
        <v>69</v>
      </c>
      <c r="AU220" s="142" t="s">
        <v>76</v>
      </c>
      <c r="AY220" s="141" t="s">
        <v>128</v>
      </c>
      <c r="BK220" s="143">
        <f>SUM(BK221:BK241)</f>
        <v>0</v>
      </c>
    </row>
    <row r="221" spans="2:65" s="1" customFormat="1" ht="38.25" customHeight="1">
      <c r="B221" s="145"/>
      <c r="C221" s="146" t="s">
        <v>316</v>
      </c>
      <c r="D221" s="146" t="s">
        <v>129</v>
      </c>
      <c r="E221" s="147" t="s">
        <v>317</v>
      </c>
      <c r="F221" s="251" t="s">
        <v>318</v>
      </c>
      <c r="G221" s="251"/>
      <c r="H221" s="251"/>
      <c r="I221" s="251"/>
      <c r="J221" s="148" t="s">
        <v>319</v>
      </c>
      <c r="K221" s="149">
        <v>96.5</v>
      </c>
      <c r="L221" s="252"/>
      <c r="M221" s="252"/>
      <c r="N221" s="252">
        <f>ROUND(L221*K221,3)</f>
        <v>0</v>
      </c>
      <c r="O221" s="252"/>
      <c r="P221" s="252"/>
      <c r="Q221" s="252"/>
      <c r="R221" s="150"/>
      <c r="T221" s="151" t="s">
        <v>5</v>
      </c>
      <c r="U221" s="45" t="s">
        <v>37</v>
      </c>
      <c r="V221" s="152">
        <v>0.13200000000000001</v>
      </c>
      <c r="W221" s="152">
        <f>V221*K221</f>
        <v>12.738000000000001</v>
      </c>
      <c r="X221" s="152">
        <v>9.9330000000000002E-2</v>
      </c>
      <c r="Y221" s="152">
        <f>X221*K221</f>
        <v>9.5853450000000002</v>
      </c>
      <c r="Z221" s="152">
        <v>0</v>
      </c>
      <c r="AA221" s="153">
        <f>Z221*K221</f>
        <v>0</v>
      </c>
      <c r="AR221" s="23" t="s">
        <v>133</v>
      </c>
      <c r="AT221" s="23" t="s">
        <v>129</v>
      </c>
      <c r="AU221" s="23" t="s">
        <v>80</v>
      </c>
      <c r="AY221" s="23" t="s">
        <v>128</v>
      </c>
      <c r="BE221" s="154">
        <f>IF(U221="základná",N221,0)</f>
        <v>0</v>
      </c>
      <c r="BF221" s="154">
        <f>IF(U221="znížená",N221,0)</f>
        <v>0</v>
      </c>
      <c r="BG221" s="154">
        <f>IF(U221="zákl. prenesená",N221,0)</f>
        <v>0</v>
      </c>
      <c r="BH221" s="154">
        <f>IF(U221="zníž. prenesená",N221,0)</f>
        <v>0</v>
      </c>
      <c r="BI221" s="154">
        <f>IF(U221="nulová",N221,0)</f>
        <v>0</v>
      </c>
      <c r="BJ221" s="23" t="s">
        <v>80</v>
      </c>
      <c r="BK221" s="155">
        <f>ROUND(L221*K221,3)</f>
        <v>0</v>
      </c>
      <c r="BL221" s="23" t="s">
        <v>133</v>
      </c>
      <c r="BM221" s="23" t="s">
        <v>320</v>
      </c>
    </row>
    <row r="222" spans="2:65" s="11" customFormat="1" ht="25.5" customHeight="1">
      <c r="B222" s="156"/>
      <c r="C222" s="157"/>
      <c r="D222" s="157"/>
      <c r="E222" s="158" t="s">
        <v>5</v>
      </c>
      <c r="F222" s="253" t="s">
        <v>321</v>
      </c>
      <c r="G222" s="254"/>
      <c r="H222" s="254"/>
      <c r="I222" s="254"/>
      <c r="J222" s="157"/>
      <c r="K222" s="159">
        <v>65</v>
      </c>
      <c r="L222" s="157"/>
      <c r="M222" s="157"/>
      <c r="N222" s="157"/>
      <c r="O222" s="157"/>
      <c r="P222" s="157"/>
      <c r="Q222" s="157"/>
      <c r="R222" s="160"/>
      <c r="T222" s="161"/>
      <c r="U222" s="157"/>
      <c r="V222" s="157"/>
      <c r="W222" s="157"/>
      <c r="X222" s="157"/>
      <c r="Y222" s="157"/>
      <c r="Z222" s="157"/>
      <c r="AA222" s="162"/>
      <c r="AT222" s="163" t="s">
        <v>136</v>
      </c>
      <c r="AU222" s="163" t="s">
        <v>80</v>
      </c>
      <c r="AV222" s="11" t="s">
        <v>80</v>
      </c>
      <c r="AW222" s="11" t="s">
        <v>137</v>
      </c>
      <c r="AX222" s="11" t="s">
        <v>70</v>
      </c>
      <c r="AY222" s="163" t="s">
        <v>128</v>
      </c>
    </row>
    <row r="223" spans="2:65" s="11" customFormat="1" ht="25.5" customHeight="1">
      <c r="B223" s="156"/>
      <c r="C223" s="157"/>
      <c r="D223" s="157"/>
      <c r="E223" s="158" t="s">
        <v>5</v>
      </c>
      <c r="F223" s="257" t="s">
        <v>322</v>
      </c>
      <c r="G223" s="258"/>
      <c r="H223" s="258"/>
      <c r="I223" s="258"/>
      <c r="J223" s="157"/>
      <c r="K223" s="159">
        <v>31.5</v>
      </c>
      <c r="L223" s="157"/>
      <c r="M223" s="157"/>
      <c r="N223" s="157"/>
      <c r="O223" s="157"/>
      <c r="P223" s="157"/>
      <c r="Q223" s="157"/>
      <c r="R223" s="160"/>
      <c r="T223" s="161"/>
      <c r="U223" s="157"/>
      <c r="V223" s="157"/>
      <c r="W223" s="157"/>
      <c r="X223" s="157"/>
      <c r="Y223" s="157"/>
      <c r="Z223" s="157"/>
      <c r="AA223" s="162"/>
      <c r="AT223" s="163" t="s">
        <v>136</v>
      </c>
      <c r="AU223" s="163" t="s">
        <v>80</v>
      </c>
      <c r="AV223" s="11" t="s">
        <v>80</v>
      </c>
      <c r="AW223" s="11" t="s">
        <v>137</v>
      </c>
      <c r="AX223" s="11" t="s">
        <v>70</v>
      </c>
      <c r="AY223" s="163" t="s">
        <v>128</v>
      </c>
    </row>
    <row r="224" spans="2:65" s="13" customFormat="1" ht="16.5" customHeight="1">
      <c r="B224" s="171"/>
      <c r="C224" s="172"/>
      <c r="D224" s="172"/>
      <c r="E224" s="173" t="s">
        <v>5</v>
      </c>
      <c r="F224" s="259" t="s">
        <v>157</v>
      </c>
      <c r="G224" s="260"/>
      <c r="H224" s="260"/>
      <c r="I224" s="260"/>
      <c r="J224" s="172"/>
      <c r="K224" s="174">
        <v>96.5</v>
      </c>
      <c r="L224" s="172"/>
      <c r="M224" s="172"/>
      <c r="N224" s="172"/>
      <c r="O224" s="172"/>
      <c r="P224" s="172"/>
      <c r="Q224" s="172"/>
      <c r="R224" s="175"/>
      <c r="T224" s="176"/>
      <c r="U224" s="172"/>
      <c r="V224" s="172"/>
      <c r="W224" s="172"/>
      <c r="X224" s="172"/>
      <c r="Y224" s="172"/>
      <c r="Z224" s="172"/>
      <c r="AA224" s="177"/>
      <c r="AT224" s="178" t="s">
        <v>136</v>
      </c>
      <c r="AU224" s="178" t="s">
        <v>80</v>
      </c>
      <c r="AV224" s="13" t="s">
        <v>133</v>
      </c>
      <c r="AW224" s="13" t="s">
        <v>137</v>
      </c>
      <c r="AX224" s="13" t="s">
        <v>76</v>
      </c>
      <c r="AY224" s="178" t="s">
        <v>128</v>
      </c>
    </row>
    <row r="225" spans="2:65" s="1" customFormat="1" ht="16.5" customHeight="1">
      <c r="B225" s="145"/>
      <c r="C225" s="187" t="s">
        <v>323</v>
      </c>
      <c r="D225" s="187" t="s">
        <v>267</v>
      </c>
      <c r="E225" s="188" t="s">
        <v>324</v>
      </c>
      <c r="F225" s="265" t="s">
        <v>325</v>
      </c>
      <c r="G225" s="265"/>
      <c r="H225" s="265"/>
      <c r="I225" s="265"/>
      <c r="J225" s="189" t="s">
        <v>263</v>
      </c>
      <c r="K225" s="190">
        <v>97.465000000000003</v>
      </c>
      <c r="L225" s="266"/>
      <c r="M225" s="266"/>
      <c r="N225" s="266">
        <f>ROUND(L225*K225,3)</f>
        <v>0</v>
      </c>
      <c r="O225" s="252"/>
      <c r="P225" s="252"/>
      <c r="Q225" s="252"/>
      <c r="R225" s="150"/>
      <c r="T225" s="151" t="s">
        <v>5</v>
      </c>
      <c r="U225" s="45" t="s">
        <v>37</v>
      </c>
      <c r="V225" s="152">
        <v>0</v>
      </c>
      <c r="W225" s="152">
        <f>V225*K225</f>
        <v>0</v>
      </c>
      <c r="X225" s="152">
        <v>2.3E-2</v>
      </c>
      <c r="Y225" s="152">
        <f>X225*K225</f>
        <v>2.241695</v>
      </c>
      <c r="Z225" s="152">
        <v>0</v>
      </c>
      <c r="AA225" s="153">
        <f>Z225*K225</f>
        <v>0</v>
      </c>
      <c r="AR225" s="23" t="s">
        <v>170</v>
      </c>
      <c r="AT225" s="23" t="s">
        <v>267</v>
      </c>
      <c r="AU225" s="23" t="s">
        <v>80</v>
      </c>
      <c r="AY225" s="23" t="s">
        <v>128</v>
      </c>
      <c r="BE225" s="154">
        <f>IF(U225="základná",N225,0)</f>
        <v>0</v>
      </c>
      <c r="BF225" s="154">
        <f>IF(U225="znížená",N225,0)</f>
        <v>0</v>
      </c>
      <c r="BG225" s="154">
        <f>IF(U225="zákl. prenesená",N225,0)</f>
        <v>0</v>
      </c>
      <c r="BH225" s="154">
        <f>IF(U225="zníž. prenesená",N225,0)</f>
        <v>0</v>
      </c>
      <c r="BI225" s="154">
        <f>IF(U225="nulová",N225,0)</f>
        <v>0</v>
      </c>
      <c r="BJ225" s="23" t="s">
        <v>80</v>
      </c>
      <c r="BK225" s="155">
        <f>ROUND(L225*K225,3)</f>
        <v>0</v>
      </c>
      <c r="BL225" s="23" t="s">
        <v>133</v>
      </c>
      <c r="BM225" s="23" t="s">
        <v>326</v>
      </c>
    </row>
    <row r="226" spans="2:65" s="1" customFormat="1" ht="16.5" customHeight="1">
      <c r="B226" s="145"/>
      <c r="C226" s="146" t="s">
        <v>327</v>
      </c>
      <c r="D226" s="146" t="s">
        <v>129</v>
      </c>
      <c r="E226" s="147" t="s">
        <v>328</v>
      </c>
      <c r="F226" s="251" t="s">
        <v>329</v>
      </c>
      <c r="G226" s="251"/>
      <c r="H226" s="251"/>
      <c r="I226" s="251"/>
      <c r="J226" s="148" t="s">
        <v>263</v>
      </c>
      <c r="K226" s="149">
        <v>9</v>
      </c>
      <c r="L226" s="252"/>
      <c r="M226" s="252"/>
      <c r="N226" s="252">
        <f>ROUND(L226*K226,3)</f>
        <v>0</v>
      </c>
      <c r="O226" s="252"/>
      <c r="P226" s="252"/>
      <c r="Q226" s="252"/>
      <c r="R226" s="150"/>
      <c r="T226" s="151" t="s">
        <v>5</v>
      </c>
      <c r="U226" s="45" t="s">
        <v>37</v>
      </c>
      <c r="V226" s="152">
        <v>0.29199999999999998</v>
      </c>
      <c r="W226" s="152">
        <f>V226*K226</f>
        <v>2.6279999999999997</v>
      </c>
      <c r="X226" s="152">
        <v>0.16556000000000001</v>
      </c>
      <c r="Y226" s="152">
        <f>X226*K226</f>
        <v>1.49004</v>
      </c>
      <c r="Z226" s="152">
        <v>0</v>
      </c>
      <c r="AA226" s="153">
        <f>Z226*K226</f>
        <v>0</v>
      </c>
      <c r="AR226" s="23" t="s">
        <v>133</v>
      </c>
      <c r="AT226" s="23" t="s">
        <v>129</v>
      </c>
      <c r="AU226" s="23" t="s">
        <v>80</v>
      </c>
      <c r="AY226" s="23" t="s">
        <v>128</v>
      </c>
      <c r="BE226" s="154">
        <f>IF(U226="základná",N226,0)</f>
        <v>0</v>
      </c>
      <c r="BF226" s="154">
        <f>IF(U226="znížená",N226,0)</f>
        <v>0</v>
      </c>
      <c r="BG226" s="154">
        <f>IF(U226="zákl. prenesená",N226,0)</f>
        <v>0</v>
      </c>
      <c r="BH226" s="154">
        <f>IF(U226="zníž. prenesená",N226,0)</f>
        <v>0</v>
      </c>
      <c r="BI226" s="154">
        <f>IF(U226="nulová",N226,0)</f>
        <v>0</v>
      </c>
      <c r="BJ226" s="23" t="s">
        <v>80</v>
      </c>
      <c r="BK226" s="155">
        <f>ROUND(L226*K226,3)</f>
        <v>0</v>
      </c>
      <c r="BL226" s="23" t="s">
        <v>133</v>
      </c>
      <c r="BM226" s="23" t="s">
        <v>330</v>
      </c>
    </row>
    <row r="227" spans="2:65" s="11" customFormat="1" ht="16.5" customHeight="1">
      <c r="B227" s="156"/>
      <c r="C227" s="157"/>
      <c r="D227" s="157"/>
      <c r="E227" s="158" t="s">
        <v>5</v>
      </c>
      <c r="F227" s="253" t="s">
        <v>331</v>
      </c>
      <c r="G227" s="254"/>
      <c r="H227" s="254"/>
      <c r="I227" s="254"/>
      <c r="J227" s="157"/>
      <c r="K227" s="159">
        <v>9</v>
      </c>
      <c r="L227" s="157"/>
      <c r="M227" s="157"/>
      <c r="N227" s="157"/>
      <c r="O227" s="157"/>
      <c r="P227" s="157"/>
      <c r="Q227" s="157"/>
      <c r="R227" s="160"/>
      <c r="T227" s="161"/>
      <c r="U227" s="157"/>
      <c r="V227" s="157"/>
      <c r="W227" s="157"/>
      <c r="X227" s="157"/>
      <c r="Y227" s="157"/>
      <c r="Z227" s="157"/>
      <c r="AA227" s="162"/>
      <c r="AT227" s="163" t="s">
        <v>136</v>
      </c>
      <c r="AU227" s="163" t="s">
        <v>80</v>
      </c>
      <c r="AV227" s="11" t="s">
        <v>80</v>
      </c>
      <c r="AW227" s="11" t="s">
        <v>137</v>
      </c>
      <c r="AX227" s="11" t="s">
        <v>76</v>
      </c>
      <c r="AY227" s="163" t="s">
        <v>128</v>
      </c>
    </row>
    <row r="228" spans="2:65" s="1" customFormat="1" ht="38.25" customHeight="1">
      <c r="B228" s="145"/>
      <c r="C228" s="187" t="s">
        <v>332</v>
      </c>
      <c r="D228" s="187" t="s">
        <v>267</v>
      </c>
      <c r="E228" s="188" t="s">
        <v>333</v>
      </c>
      <c r="F228" s="265" t="s">
        <v>334</v>
      </c>
      <c r="G228" s="265"/>
      <c r="H228" s="265"/>
      <c r="I228" s="265"/>
      <c r="J228" s="189" t="s">
        <v>263</v>
      </c>
      <c r="K228" s="190">
        <v>9</v>
      </c>
      <c r="L228" s="266"/>
      <c r="M228" s="266"/>
      <c r="N228" s="266">
        <f>ROUND(L228*K228,3)</f>
        <v>0</v>
      </c>
      <c r="O228" s="252"/>
      <c r="P228" s="252"/>
      <c r="Q228" s="252"/>
      <c r="R228" s="150"/>
      <c r="T228" s="151" t="s">
        <v>5</v>
      </c>
      <c r="U228" s="45" t="s">
        <v>37</v>
      </c>
      <c r="V228" s="152">
        <v>0</v>
      </c>
      <c r="W228" s="152">
        <f>V228*K228</f>
        <v>0</v>
      </c>
      <c r="X228" s="152">
        <v>0.2</v>
      </c>
      <c r="Y228" s="152">
        <f>X228*K228</f>
        <v>1.8</v>
      </c>
      <c r="Z228" s="152">
        <v>0</v>
      </c>
      <c r="AA228" s="153">
        <f>Z228*K228</f>
        <v>0</v>
      </c>
      <c r="AR228" s="23" t="s">
        <v>170</v>
      </c>
      <c r="AT228" s="23" t="s">
        <v>267</v>
      </c>
      <c r="AU228" s="23" t="s">
        <v>80</v>
      </c>
      <c r="AY228" s="23" t="s">
        <v>128</v>
      </c>
      <c r="BE228" s="154">
        <f>IF(U228="základná",N228,0)</f>
        <v>0</v>
      </c>
      <c r="BF228" s="154">
        <f>IF(U228="znížená",N228,0)</f>
        <v>0</v>
      </c>
      <c r="BG228" s="154">
        <f>IF(U228="zákl. prenesená",N228,0)</f>
        <v>0</v>
      </c>
      <c r="BH228" s="154">
        <f>IF(U228="zníž. prenesená",N228,0)</f>
        <v>0</v>
      </c>
      <c r="BI228" s="154">
        <f>IF(U228="nulová",N228,0)</f>
        <v>0</v>
      </c>
      <c r="BJ228" s="23" t="s">
        <v>80</v>
      </c>
      <c r="BK228" s="155">
        <f>ROUND(L228*K228,3)</f>
        <v>0</v>
      </c>
      <c r="BL228" s="23" t="s">
        <v>133</v>
      </c>
      <c r="BM228" s="23" t="s">
        <v>335</v>
      </c>
    </row>
    <row r="229" spans="2:65" s="1" customFormat="1" ht="38.25" customHeight="1">
      <c r="B229" s="145"/>
      <c r="C229" s="146" t="s">
        <v>336</v>
      </c>
      <c r="D229" s="146" t="s">
        <v>129</v>
      </c>
      <c r="E229" s="147" t="s">
        <v>337</v>
      </c>
      <c r="F229" s="251" t="s">
        <v>338</v>
      </c>
      <c r="G229" s="251"/>
      <c r="H229" s="251"/>
      <c r="I229" s="251"/>
      <c r="J229" s="148" t="s">
        <v>319</v>
      </c>
      <c r="K229" s="149">
        <v>21</v>
      </c>
      <c r="L229" s="252"/>
      <c r="M229" s="252"/>
      <c r="N229" s="252">
        <f>ROUND(L229*K229,3)</f>
        <v>0</v>
      </c>
      <c r="O229" s="252"/>
      <c r="P229" s="252"/>
      <c r="Q229" s="252"/>
      <c r="R229" s="150"/>
      <c r="T229" s="151" t="s">
        <v>5</v>
      </c>
      <c r="U229" s="45" t="s">
        <v>37</v>
      </c>
      <c r="V229" s="152">
        <v>7.0000000000000007E-2</v>
      </c>
      <c r="W229" s="152">
        <f>V229*K229</f>
        <v>1.4700000000000002</v>
      </c>
      <c r="X229" s="152">
        <v>3.6299999999999999E-2</v>
      </c>
      <c r="Y229" s="152">
        <f>X229*K229</f>
        <v>0.76229999999999998</v>
      </c>
      <c r="Z229" s="152">
        <v>0</v>
      </c>
      <c r="AA229" s="153">
        <f>Z229*K229</f>
        <v>0</v>
      </c>
      <c r="AR229" s="23" t="s">
        <v>133</v>
      </c>
      <c r="AT229" s="23" t="s">
        <v>129</v>
      </c>
      <c r="AU229" s="23" t="s">
        <v>80</v>
      </c>
      <c r="AY229" s="23" t="s">
        <v>128</v>
      </c>
      <c r="BE229" s="154">
        <f>IF(U229="základná",N229,0)</f>
        <v>0</v>
      </c>
      <c r="BF229" s="154">
        <f>IF(U229="znížená",N229,0)</f>
        <v>0</v>
      </c>
      <c r="BG229" s="154">
        <f>IF(U229="zákl. prenesená",N229,0)</f>
        <v>0</v>
      </c>
      <c r="BH229" s="154">
        <f>IF(U229="zníž. prenesená",N229,0)</f>
        <v>0</v>
      </c>
      <c r="BI229" s="154">
        <f>IF(U229="nulová",N229,0)</f>
        <v>0</v>
      </c>
      <c r="BJ229" s="23" t="s">
        <v>80</v>
      </c>
      <c r="BK229" s="155">
        <f>ROUND(L229*K229,3)</f>
        <v>0</v>
      </c>
      <c r="BL229" s="23" t="s">
        <v>133</v>
      </c>
      <c r="BM229" s="23" t="s">
        <v>339</v>
      </c>
    </row>
    <row r="230" spans="2:65" s="11" customFormat="1" ht="25.5" customHeight="1">
      <c r="B230" s="156"/>
      <c r="C230" s="157"/>
      <c r="D230" s="157"/>
      <c r="E230" s="158" t="s">
        <v>5</v>
      </c>
      <c r="F230" s="253" t="s">
        <v>340</v>
      </c>
      <c r="G230" s="254"/>
      <c r="H230" s="254"/>
      <c r="I230" s="254"/>
      <c r="J230" s="157"/>
      <c r="K230" s="159">
        <v>21</v>
      </c>
      <c r="L230" s="157"/>
      <c r="M230" s="157"/>
      <c r="N230" s="157"/>
      <c r="O230" s="157"/>
      <c r="P230" s="157"/>
      <c r="Q230" s="157"/>
      <c r="R230" s="160"/>
      <c r="T230" s="161"/>
      <c r="U230" s="157"/>
      <c r="V230" s="157"/>
      <c r="W230" s="157"/>
      <c r="X230" s="157"/>
      <c r="Y230" s="157"/>
      <c r="Z230" s="157"/>
      <c r="AA230" s="162"/>
      <c r="AT230" s="163" t="s">
        <v>136</v>
      </c>
      <c r="AU230" s="163" t="s">
        <v>80</v>
      </c>
      <c r="AV230" s="11" t="s">
        <v>80</v>
      </c>
      <c r="AW230" s="11" t="s">
        <v>137</v>
      </c>
      <c r="AX230" s="11" t="s">
        <v>76</v>
      </c>
      <c r="AY230" s="163" t="s">
        <v>128</v>
      </c>
    </row>
    <row r="231" spans="2:65" s="1" customFormat="1" ht="25.5" customHeight="1">
      <c r="B231" s="145"/>
      <c r="C231" s="146" t="s">
        <v>341</v>
      </c>
      <c r="D231" s="146" t="s">
        <v>129</v>
      </c>
      <c r="E231" s="147" t="s">
        <v>342</v>
      </c>
      <c r="F231" s="251" t="s">
        <v>343</v>
      </c>
      <c r="G231" s="251"/>
      <c r="H231" s="251"/>
      <c r="I231" s="251"/>
      <c r="J231" s="148" t="s">
        <v>319</v>
      </c>
      <c r="K231" s="149">
        <v>13.031000000000001</v>
      </c>
      <c r="L231" s="252"/>
      <c r="M231" s="252"/>
      <c r="N231" s="252">
        <f>ROUND(L231*K231,3)</f>
        <v>0</v>
      </c>
      <c r="O231" s="252"/>
      <c r="P231" s="252"/>
      <c r="Q231" s="252"/>
      <c r="R231" s="150"/>
      <c r="T231" s="151" t="s">
        <v>5</v>
      </c>
      <c r="U231" s="45" t="s">
        <v>37</v>
      </c>
      <c r="V231" s="152">
        <v>0.185</v>
      </c>
      <c r="W231" s="152">
        <f>V231*K231</f>
        <v>2.4107350000000003</v>
      </c>
      <c r="X231" s="152">
        <v>4.2520000000000002E-2</v>
      </c>
      <c r="Y231" s="152">
        <f>X231*K231</f>
        <v>0.55407812000000001</v>
      </c>
      <c r="Z231" s="152">
        <v>0</v>
      </c>
      <c r="AA231" s="153">
        <f>Z231*K231</f>
        <v>0</v>
      </c>
      <c r="AR231" s="23" t="s">
        <v>133</v>
      </c>
      <c r="AT231" s="23" t="s">
        <v>129</v>
      </c>
      <c r="AU231" s="23" t="s">
        <v>80</v>
      </c>
      <c r="AY231" s="23" t="s">
        <v>128</v>
      </c>
      <c r="BE231" s="154">
        <f>IF(U231="základná",N231,0)</f>
        <v>0</v>
      </c>
      <c r="BF231" s="154">
        <f>IF(U231="znížená",N231,0)</f>
        <v>0</v>
      </c>
      <c r="BG231" s="154">
        <f>IF(U231="zákl. prenesená",N231,0)</f>
        <v>0</v>
      </c>
      <c r="BH231" s="154">
        <f>IF(U231="zníž. prenesená",N231,0)</f>
        <v>0</v>
      </c>
      <c r="BI231" s="154">
        <f>IF(U231="nulová",N231,0)</f>
        <v>0</v>
      </c>
      <c r="BJ231" s="23" t="s">
        <v>80</v>
      </c>
      <c r="BK231" s="155">
        <f>ROUND(L231*K231,3)</f>
        <v>0</v>
      </c>
      <c r="BL231" s="23" t="s">
        <v>133</v>
      </c>
      <c r="BM231" s="23" t="s">
        <v>344</v>
      </c>
    </row>
    <row r="232" spans="2:65" s="11" customFormat="1" ht="25.5" customHeight="1">
      <c r="B232" s="156"/>
      <c r="C232" s="157"/>
      <c r="D232" s="157"/>
      <c r="E232" s="158" t="s">
        <v>5</v>
      </c>
      <c r="F232" s="253" t="s">
        <v>345</v>
      </c>
      <c r="G232" s="254"/>
      <c r="H232" s="254"/>
      <c r="I232" s="254"/>
      <c r="J232" s="157"/>
      <c r="K232" s="159">
        <v>13.031000000000001</v>
      </c>
      <c r="L232" s="157"/>
      <c r="M232" s="157"/>
      <c r="N232" s="157"/>
      <c r="O232" s="157"/>
      <c r="P232" s="157"/>
      <c r="Q232" s="157"/>
      <c r="R232" s="160"/>
      <c r="T232" s="161"/>
      <c r="U232" s="157"/>
      <c r="V232" s="157"/>
      <c r="W232" s="157"/>
      <c r="X232" s="157"/>
      <c r="Y232" s="157"/>
      <c r="Z232" s="157"/>
      <c r="AA232" s="162"/>
      <c r="AT232" s="163" t="s">
        <v>136</v>
      </c>
      <c r="AU232" s="163" t="s">
        <v>80</v>
      </c>
      <c r="AV232" s="11" t="s">
        <v>80</v>
      </c>
      <c r="AW232" s="11" t="s">
        <v>137</v>
      </c>
      <c r="AX232" s="11" t="s">
        <v>76</v>
      </c>
      <c r="AY232" s="163" t="s">
        <v>128</v>
      </c>
    </row>
    <row r="233" spans="2:65" s="1" customFormat="1" ht="25.5" customHeight="1">
      <c r="B233" s="145"/>
      <c r="C233" s="146" t="s">
        <v>346</v>
      </c>
      <c r="D233" s="146" t="s">
        <v>129</v>
      </c>
      <c r="E233" s="147" t="s">
        <v>347</v>
      </c>
      <c r="F233" s="251" t="s">
        <v>348</v>
      </c>
      <c r="G233" s="251"/>
      <c r="H233" s="251"/>
      <c r="I233" s="251"/>
      <c r="J233" s="148" t="s">
        <v>257</v>
      </c>
      <c r="K233" s="149">
        <v>89.02</v>
      </c>
      <c r="L233" s="252"/>
      <c r="M233" s="252"/>
      <c r="N233" s="252">
        <f>ROUND(L233*K233,3)</f>
        <v>0</v>
      </c>
      <c r="O233" s="252"/>
      <c r="P233" s="252"/>
      <c r="Q233" s="252"/>
      <c r="R233" s="150"/>
      <c r="T233" s="151" t="s">
        <v>5</v>
      </c>
      <c r="U233" s="45" t="s">
        <v>37</v>
      </c>
      <c r="V233" s="152">
        <v>3.1E-2</v>
      </c>
      <c r="W233" s="152">
        <f>V233*K233</f>
        <v>2.75962</v>
      </c>
      <c r="X233" s="152">
        <v>0</v>
      </c>
      <c r="Y233" s="152">
        <f>X233*K233</f>
        <v>0</v>
      </c>
      <c r="Z233" s="152">
        <v>0</v>
      </c>
      <c r="AA233" s="153">
        <f>Z233*K233</f>
        <v>0</v>
      </c>
      <c r="AR233" s="23" t="s">
        <v>133</v>
      </c>
      <c r="AT233" s="23" t="s">
        <v>129</v>
      </c>
      <c r="AU233" s="23" t="s">
        <v>80</v>
      </c>
      <c r="AY233" s="23" t="s">
        <v>128</v>
      </c>
      <c r="BE233" s="154">
        <f>IF(U233="základná",N233,0)</f>
        <v>0</v>
      </c>
      <c r="BF233" s="154">
        <f>IF(U233="znížená",N233,0)</f>
        <v>0</v>
      </c>
      <c r="BG233" s="154">
        <f>IF(U233="zákl. prenesená",N233,0)</f>
        <v>0</v>
      </c>
      <c r="BH233" s="154">
        <f>IF(U233="zníž. prenesená",N233,0)</f>
        <v>0</v>
      </c>
      <c r="BI233" s="154">
        <f>IF(U233="nulová",N233,0)</f>
        <v>0</v>
      </c>
      <c r="BJ233" s="23" t="s">
        <v>80</v>
      </c>
      <c r="BK233" s="155">
        <f>ROUND(L233*K233,3)</f>
        <v>0</v>
      </c>
      <c r="BL233" s="23" t="s">
        <v>133</v>
      </c>
      <c r="BM233" s="23" t="s">
        <v>349</v>
      </c>
    </row>
    <row r="234" spans="2:65" s="1" customFormat="1" ht="25.5" customHeight="1">
      <c r="B234" s="145"/>
      <c r="C234" s="146" t="s">
        <v>350</v>
      </c>
      <c r="D234" s="146" t="s">
        <v>129</v>
      </c>
      <c r="E234" s="147" t="s">
        <v>351</v>
      </c>
      <c r="F234" s="251" t="s">
        <v>352</v>
      </c>
      <c r="G234" s="251"/>
      <c r="H234" s="251"/>
      <c r="I234" s="251"/>
      <c r="J234" s="148" t="s">
        <v>257</v>
      </c>
      <c r="K234" s="149">
        <v>3026.68</v>
      </c>
      <c r="L234" s="252"/>
      <c r="M234" s="252"/>
      <c r="N234" s="252">
        <f>ROUND(L234*K234,3)</f>
        <v>0</v>
      </c>
      <c r="O234" s="252"/>
      <c r="P234" s="252"/>
      <c r="Q234" s="252"/>
      <c r="R234" s="150"/>
      <c r="T234" s="151" t="s">
        <v>5</v>
      </c>
      <c r="U234" s="45" t="s">
        <v>37</v>
      </c>
      <c r="V234" s="152">
        <v>6.0000000000000001E-3</v>
      </c>
      <c r="W234" s="152">
        <f>V234*K234</f>
        <v>18.160080000000001</v>
      </c>
      <c r="X234" s="152">
        <v>0</v>
      </c>
      <c r="Y234" s="152">
        <f>X234*K234</f>
        <v>0</v>
      </c>
      <c r="Z234" s="152">
        <v>0</v>
      </c>
      <c r="AA234" s="153">
        <f>Z234*K234</f>
        <v>0</v>
      </c>
      <c r="AR234" s="23" t="s">
        <v>133</v>
      </c>
      <c r="AT234" s="23" t="s">
        <v>129</v>
      </c>
      <c r="AU234" s="23" t="s">
        <v>80</v>
      </c>
      <c r="AY234" s="23" t="s">
        <v>128</v>
      </c>
      <c r="BE234" s="154">
        <f>IF(U234="základná",N234,0)</f>
        <v>0</v>
      </c>
      <c r="BF234" s="154">
        <f>IF(U234="znížená",N234,0)</f>
        <v>0</v>
      </c>
      <c r="BG234" s="154">
        <f>IF(U234="zákl. prenesená",N234,0)</f>
        <v>0</v>
      </c>
      <c r="BH234" s="154">
        <f>IF(U234="zníž. prenesená",N234,0)</f>
        <v>0</v>
      </c>
      <c r="BI234" s="154">
        <f>IF(U234="nulová",N234,0)</f>
        <v>0</v>
      </c>
      <c r="BJ234" s="23" t="s">
        <v>80</v>
      </c>
      <c r="BK234" s="155">
        <f>ROUND(L234*K234,3)</f>
        <v>0</v>
      </c>
      <c r="BL234" s="23" t="s">
        <v>133</v>
      </c>
      <c r="BM234" s="23" t="s">
        <v>353</v>
      </c>
    </row>
    <row r="235" spans="2:65" s="1" customFormat="1" ht="25.5" customHeight="1">
      <c r="B235" s="145"/>
      <c r="C235" s="146" t="s">
        <v>354</v>
      </c>
      <c r="D235" s="146" t="s">
        <v>129</v>
      </c>
      <c r="E235" s="147" t="s">
        <v>355</v>
      </c>
      <c r="F235" s="251" t="s">
        <v>356</v>
      </c>
      <c r="G235" s="251"/>
      <c r="H235" s="251"/>
      <c r="I235" s="251"/>
      <c r="J235" s="148" t="s">
        <v>257</v>
      </c>
      <c r="K235" s="149">
        <v>89.02</v>
      </c>
      <c r="L235" s="252"/>
      <c r="M235" s="252"/>
      <c r="N235" s="252">
        <f>ROUND(L235*K235,3)</f>
        <v>0</v>
      </c>
      <c r="O235" s="252"/>
      <c r="P235" s="252"/>
      <c r="Q235" s="252"/>
      <c r="R235" s="150"/>
      <c r="T235" s="151" t="s">
        <v>5</v>
      </c>
      <c r="U235" s="45" t="s">
        <v>37</v>
      </c>
      <c r="V235" s="152">
        <v>0.14899999999999999</v>
      </c>
      <c r="W235" s="152">
        <f>V235*K235</f>
        <v>13.263979999999998</v>
      </c>
      <c r="X235" s="152">
        <v>0</v>
      </c>
      <c r="Y235" s="152">
        <f>X235*K235</f>
        <v>0</v>
      </c>
      <c r="Z235" s="152">
        <v>0</v>
      </c>
      <c r="AA235" s="153">
        <f>Z235*K235</f>
        <v>0</v>
      </c>
      <c r="AR235" s="23" t="s">
        <v>133</v>
      </c>
      <c r="AT235" s="23" t="s">
        <v>129</v>
      </c>
      <c r="AU235" s="23" t="s">
        <v>80</v>
      </c>
      <c r="AY235" s="23" t="s">
        <v>128</v>
      </c>
      <c r="BE235" s="154">
        <f>IF(U235="základná",N235,0)</f>
        <v>0</v>
      </c>
      <c r="BF235" s="154">
        <f>IF(U235="znížená",N235,0)</f>
        <v>0</v>
      </c>
      <c r="BG235" s="154">
        <f>IF(U235="zákl. prenesená",N235,0)</f>
        <v>0</v>
      </c>
      <c r="BH235" s="154">
        <f>IF(U235="zníž. prenesená",N235,0)</f>
        <v>0</v>
      </c>
      <c r="BI235" s="154">
        <f>IF(U235="nulová",N235,0)</f>
        <v>0</v>
      </c>
      <c r="BJ235" s="23" t="s">
        <v>80</v>
      </c>
      <c r="BK235" s="155">
        <f>ROUND(L235*K235,3)</f>
        <v>0</v>
      </c>
      <c r="BL235" s="23" t="s">
        <v>133</v>
      </c>
      <c r="BM235" s="23" t="s">
        <v>357</v>
      </c>
    </row>
    <row r="236" spans="2:65" s="1" customFormat="1" ht="25.5" customHeight="1">
      <c r="B236" s="145"/>
      <c r="C236" s="146" t="s">
        <v>358</v>
      </c>
      <c r="D236" s="146" t="s">
        <v>129</v>
      </c>
      <c r="E236" s="147" t="s">
        <v>359</v>
      </c>
      <c r="F236" s="251" t="s">
        <v>360</v>
      </c>
      <c r="G236" s="251"/>
      <c r="H236" s="251"/>
      <c r="I236" s="251"/>
      <c r="J236" s="148" t="s">
        <v>257</v>
      </c>
      <c r="K236" s="149">
        <v>70.015000000000001</v>
      </c>
      <c r="L236" s="252"/>
      <c r="M236" s="252"/>
      <c r="N236" s="252">
        <f>ROUND(L236*K236,3)</f>
        <v>0</v>
      </c>
      <c r="O236" s="252"/>
      <c r="P236" s="252"/>
      <c r="Q236" s="252"/>
      <c r="R236" s="150"/>
      <c r="T236" s="151" t="s">
        <v>5</v>
      </c>
      <c r="U236" s="45" t="s">
        <v>37</v>
      </c>
      <c r="V236" s="152">
        <v>0</v>
      </c>
      <c r="W236" s="152">
        <f>V236*K236</f>
        <v>0</v>
      </c>
      <c r="X236" s="152">
        <v>0</v>
      </c>
      <c r="Y236" s="152">
        <f>X236*K236</f>
        <v>0</v>
      </c>
      <c r="Z236" s="152">
        <v>0</v>
      </c>
      <c r="AA236" s="153">
        <f>Z236*K236</f>
        <v>0</v>
      </c>
      <c r="AR236" s="23" t="s">
        <v>133</v>
      </c>
      <c r="AT236" s="23" t="s">
        <v>129</v>
      </c>
      <c r="AU236" s="23" t="s">
        <v>80</v>
      </c>
      <c r="AY236" s="23" t="s">
        <v>128</v>
      </c>
      <c r="BE236" s="154">
        <f>IF(U236="základná",N236,0)</f>
        <v>0</v>
      </c>
      <c r="BF236" s="154">
        <f>IF(U236="znížená",N236,0)</f>
        <v>0</v>
      </c>
      <c r="BG236" s="154">
        <f>IF(U236="zákl. prenesená",N236,0)</f>
        <v>0</v>
      </c>
      <c r="BH236" s="154">
        <f>IF(U236="zníž. prenesená",N236,0)</f>
        <v>0</v>
      </c>
      <c r="BI236" s="154">
        <f>IF(U236="nulová",N236,0)</f>
        <v>0</v>
      </c>
      <c r="BJ236" s="23" t="s">
        <v>80</v>
      </c>
      <c r="BK236" s="155">
        <f>ROUND(L236*K236,3)</f>
        <v>0</v>
      </c>
      <c r="BL236" s="23" t="s">
        <v>133</v>
      </c>
      <c r="BM236" s="23" t="s">
        <v>361</v>
      </c>
    </row>
    <row r="237" spans="2:65" s="11" customFormat="1" ht="25.5" customHeight="1">
      <c r="B237" s="156"/>
      <c r="C237" s="157"/>
      <c r="D237" s="157"/>
      <c r="E237" s="158" t="s">
        <v>5</v>
      </c>
      <c r="F237" s="253" t="s">
        <v>362</v>
      </c>
      <c r="G237" s="254"/>
      <c r="H237" s="254"/>
      <c r="I237" s="254"/>
      <c r="J237" s="157"/>
      <c r="K237" s="159">
        <v>89.02</v>
      </c>
      <c r="L237" s="157"/>
      <c r="M237" s="157"/>
      <c r="N237" s="157"/>
      <c r="O237" s="157"/>
      <c r="P237" s="157"/>
      <c r="Q237" s="157"/>
      <c r="R237" s="160"/>
      <c r="T237" s="161"/>
      <c r="U237" s="157"/>
      <c r="V237" s="157"/>
      <c r="W237" s="157"/>
      <c r="X237" s="157"/>
      <c r="Y237" s="157"/>
      <c r="Z237" s="157"/>
      <c r="AA237" s="162"/>
      <c r="AT237" s="163" t="s">
        <v>136</v>
      </c>
      <c r="AU237" s="163" t="s">
        <v>80</v>
      </c>
      <c r="AV237" s="11" t="s">
        <v>80</v>
      </c>
      <c r="AW237" s="11" t="s">
        <v>137</v>
      </c>
      <c r="AX237" s="11" t="s">
        <v>70</v>
      </c>
      <c r="AY237" s="163" t="s">
        <v>128</v>
      </c>
    </row>
    <row r="238" spans="2:65" s="11" customFormat="1" ht="25.5" customHeight="1">
      <c r="B238" s="156"/>
      <c r="C238" s="157"/>
      <c r="D238" s="157"/>
      <c r="E238" s="158" t="s">
        <v>5</v>
      </c>
      <c r="F238" s="257" t="s">
        <v>363</v>
      </c>
      <c r="G238" s="258"/>
      <c r="H238" s="258"/>
      <c r="I238" s="258"/>
      <c r="J238" s="157"/>
      <c r="K238" s="159">
        <v>-19.004999999999999</v>
      </c>
      <c r="L238" s="157"/>
      <c r="M238" s="157"/>
      <c r="N238" s="157"/>
      <c r="O238" s="157"/>
      <c r="P238" s="157"/>
      <c r="Q238" s="157"/>
      <c r="R238" s="160"/>
      <c r="T238" s="161"/>
      <c r="U238" s="157"/>
      <c r="V238" s="157"/>
      <c r="W238" s="157"/>
      <c r="X238" s="157"/>
      <c r="Y238" s="157"/>
      <c r="Z238" s="157"/>
      <c r="AA238" s="162"/>
      <c r="AT238" s="163" t="s">
        <v>136</v>
      </c>
      <c r="AU238" s="163" t="s">
        <v>80</v>
      </c>
      <c r="AV238" s="11" t="s">
        <v>80</v>
      </c>
      <c r="AW238" s="11" t="s">
        <v>137</v>
      </c>
      <c r="AX238" s="11" t="s">
        <v>70</v>
      </c>
      <c r="AY238" s="163" t="s">
        <v>128</v>
      </c>
    </row>
    <row r="239" spans="2:65" s="13" customFormat="1" ht="16.5" customHeight="1">
      <c r="B239" s="171"/>
      <c r="C239" s="172"/>
      <c r="D239" s="172"/>
      <c r="E239" s="173" t="s">
        <v>5</v>
      </c>
      <c r="F239" s="259" t="s">
        <v>157</v>
      </c>
      <c r="G239" s="260"/>
      <c r="H239" s="260"/>
      <c r="I239" s="260"/>
      <c r="J239" s="172"/>
      <c r="K239" s="174">
        <v>70.015000000000001</v>
      </c>
      <c r="L239" s="172"/>
      <c r="M239" s="172"/>
      <c r="N239" s="172"/>
      <c r="O239" s="172"/>
      <c r="P239" s="172"/>
      <c r="Q239" s="172"/>
      <c r="R239" s="175"/>
      <c r="T239" s="176"/>
      <c r="U239" s="172"/>
      <c r="V239" s="172"/>
      <c r="W239" s="172"/>
      <c r="X239" s="172"/>
      <c r="Y239" s="172"/>
      <c r="Z239" s="172"/>
      <c r="AA239" s="177"/>
      <c r="AT239" s="178" t="s">
        <v>136</v>
      </c>
      <c r="AU239" s="178" t="s">
        <v>80</v>
      </c>
      <c r="AV239" s="13" t="s">
        <v>133</v>
      </c>
      <c r="AW239" s="13" t="s">
        <v>137</v>
      </c>
      <c r="AX239" s="13" t="s">
        <v>76</v>
      </c>
      <c r="AY239" s="178" t="s">
        <v>128</v>
      </c>
    </row>
    <row r="240" spans="2:65" s="1" customFormat="1" ht="38.25" customHeight="1">
      <c r="B240" s="145"/>
      <c r="C240" s="146" t="s">
        <v>364</v>
      </c>
      <c r="D240" s="146" t="s">
        <v>129</v>
      </c>
      <c r="E240" s="147" t="s">
        <v>365</v>
      </c>
      <c r="F240" s="251" t="s">
        <v>366</v>
      </c>
      <c r="G240" s="251"/>
      <c r="H240" s="251"/>
      <c r="I240" s="251"/>
      <c r="J240" s="148" t="s">
        <v>257</v>
      </c>
      <c r="K240" s="149">
        <v>19.004999999999999</v>
      </c>
      <c r="L240" s="252"/>
      <c r="M240" s="252"/>
      <c r="N240" s="252">
        <f>ROUND(L240*K240,3)</f>
        <v>0</v>
      </c>
      <c r="O240" s="252"/>
      <c r="P240" s="252"/>
      <c r="Q240" s="252"/>
      <c r="R240" s="150"/>
      <c r="T240" s="151" t="s">
        <v>5</v>
      </c>
      <c r="U240" s="45" t="s">
        <v>37</v>
      </c>
      <c r="V240" s="152">
        <v>0</v>
      </c>
      <c r="W240" s="152">
        <f>V240*K240</f>
        <v>0</v>
      </c>
      <c r="X240" s="152">
        <v>0</v>
      </c>
      <c r="Y240" s="152">
        <f>X240*K240</f>
        <v>0</v>
      </c>
      <c r="Z240" s="152">
        <v>0</v>
      </c>
      <c r="AA240" s="153">
        <f>Z240*K240</f>
        <v>0</v>
      </c>
      <c r="AR240" s="23" t="s">
        <v>133</v>
      </c>
      <c r="AT240" s="23" t="s">
        <v>129</v>
      </c>
      <c r="AU240" s="23" t="s">
        <v>80</v>
      </c>
      <c r="AY240" s="23" t="s">
        <v>128</v>
      </c>
      <c r="BE240" s="154">
        <f>IF(U240="základná",N240,0)</f>
        <v>0</v>
      </c>
      <c r="BF240" s="154">
        <f>IF(U240="znížená",N240,0)</f>
        <v>0</v>
      </c>
      <c r="BG240" s="154">
        <f>IF(U240="zákl. prenesená",N240,0)</f>
        <v>0</v>
      </c>
      <c r="BH240" s="154">
        <f>IF(U240="zníž. prenesená",N240,0)</f>
        <v>0</v>
      </c>
      <c r="BI240" s="154">
        <f>IF(U240="nulová",N240,0)</f>
        <v>0</v>
      </c>
      <c r="BJ240" s="23" t="s">
        <v>80</v>
      </c>
      <c r="BK240" s="155">
        <f>ROUND(L240*K240,3)</f>
        <v>0</v>
      </c>
      <c r="BL240" s="23" t="s">
        <v>133</v>
      </c>
      <c r="BM240" s="23" t="s">
        <v>367</v>
      </c>
    </row>
    <row r="241" spans="2:65" s="11" customFormat="1" ht="25.5" customHeight="1">
      <c r="B241" s="156"/>
      <c r="C241" s="157"/>
      <c r="D241" s="157"/>
      <c r="E241" s="158" t="s">
        <v>5</v>
      </c>
      <c r="F241" s="253" t="s">
        <v>368</v>
      </c>
      <c r="G241" s="254"/>
      <c r="H241" s="254"/>
      <c r="I241" s="254"/>
      <c r="J241" s="157"/>
      <c r="K241" s="159">
        <v>19.004999999999999</v>
      </c>
      <c r="L241" s="157"/>
      <c r="M241" s="157"/>
      <c r="N241" s="157"/>
      <c r="O241" s="157"/>
      <c r="P241" s="157"/>
      <c r="Q241" s="157"/>
      <c r="R241" s="160"/>
      <c r="T241" s="161"/>
      <c r="U241" s="157"/>
      <c r="V241" s="157"/>
      <c r="W241" s="157"/>
      <c r="X241" s="157"/>
      <c r="Y241" s="157"/>
      <c r="Z241" s="157"/>
      <c r="AA241" s="162"/>
      <c r="AT241" s="163" t="s">
        <v>136</v>
      </c>
      <c r="AU241" s="163" t="s">
        <v>80</v>
      </c>
      <c r="AV241" s="11" t="s">
        <v>80</v>
      </c>
      <c r="AW241" s="11" t="s">
        <v>137</v>
      </c>
      <c r="AX241" s="11" t="s">
        <v>76</v>
      </c>
      <c r="AY241" s="163" t="s">
        <v>128</v>
      </c>
    </row>
    <row r="242" spans="2:65" s="10" customFormat="1" ht="29.85" customHeight="1">
      <c r="B242" s="134"/>
      <c r="C242" s="135"/>
      <c r="D242" s="144" t="s">
        <v>109</v>
      </c>
      <c r="E242" s="144"/>
      <c r="F242" s="144"/>
      <c r="G242" s="144"/>
      <c r="H242" s="144"/>
      <c r="I242" s="144"/>
      <c r="J242" s="144"/>
      <c r="K242" s="144"/>
      <c r="L242" s="144"/>
      <c r="M242" s="144"/>
      <c r="N242" s="272">
        <f>BK242</f>
        <v>0</v>
      </c>
      <c r="O242" s="273"/>
      <c r="P242" s="273"/>
      <c r="Q242" s="273"/>
      <c r="R242" s="137"/>
      <c r="T242" s="138"/>
      <c r="U242" s="135"/>
      <c r="V242" s="135"/>
      <c r="W242" s="139">
        <f>W243</f>
        <v>182.45993100000001</v>
      </c>
      <c r="X242" s="135"/>
      <c r="Y242" s="139">
        <f>Y243</f>
        <v>0</v>
      </c>
      <c r="Z242" s="135"/>
      <c r="AA242" s="140">
        <f>AA243</f>
        <v>0</v>
      </c>
      <c r="AR242" s="141" t="s">
        <v>76</v>
      </c>
      <c r="AT242" s="142" t="s">
        <v>69</v>
      </c>
      <c r="AU242" s="142" t="s">
        <v>76</v>
      </c>
      <c r="AY242" s="141" t="s">
        <v>128</v>
      </c>
      <c r="BK242" s="143">
        <f>BK243</f>
        <v>0</v>
      </c>
    </row>
    <row r="243" spans="2:65" s="1" customFormat="1" ht="38.25" customHeight="1">
      <c r="B243" s="145"/>
      <c r="C243" s="146" t="s">
        <v>369</v>
      </c>
      <c r="D243" s="146" t="s">
        <v>129</v>
      </c>
      <c r="E243" s="147" t="s">
        <v>370</v>
      </c>
      <c r="F243" s="251" t="s">
        <v>371</v>
      </c>
      <c r="G243" s="251"/>
      <c r="H243" s="251"/>
      <c r="I243" s="251"/>
      <c r="J243" s="148" t="s">
        <v>257</v>
      </c>
      <c r="K243" s="149">
        <v>167.24100000000001</v>
      </c>
      <c r="L243" s="252"/>
      <c r="M243" s="252"/>
      <c r="N243" s="252">
        <f>ROUND(L243*K243,3)</f>
        <v>0</v>
      </c>
      <c r="O243" s="252"/>
      <c r="P243" s="252"/>
      <c r="Q243" s="252"/>
      <c r="R243" s="150"/>
      <c r="T243" s="151" t="s">
        <v>5</v>
      </c>
      <c r="U243" s="45" t="s">
        <v>37</v>
      </c>
      <c r="V243" s="152">
        <v>1.091</v>
      </c>
      <c r="W243" s="152">
        <f>V243*K243</f>
        <v>182.45993100000001</v>
      </c>
      <c r="X243" s="152">
        <v>0</v>
      </c>
      <c r="Y243" s="152">
        <f>X243*K243</f>
        <v>0</v>
      </c>
      <c r="Z243" s="152">
        <v>0</v>
      </c>
      <c r="AA243" s="153">
        <f>Z243*K243</f>
        <v>0</v>
      </c>
      <c r="AR243" s="23" t="s">
        <v>133</v>
      </c>
      <c r="AT243" s="23" t="s">
        <v>129</v>
      </c>
      <c r="AU243" s="23" t="s">
        <v>80</v>
      </c>
      <c r="AY243" s="23" t="s">
        <v>128</v>
      </c>
      <c r="BE243" s="154">
        <f>IF(U243="základná",N243,0)</f>
        <v>0</v>
      </c>
      <c r="BF243" s="154">
        <f>IF(U243="znížená",N243,0)</f>
        <v>0</v>
      </c>
      <c r="BG243" s="154">
        <f>IF(U243="zákl. prenesená",N243,0)</f>
        <v>0</v>
      </c>
      <c r="BH243" s="154">
        <f>IF(U243="zníž. prenesená",N243,0)</f>
        <v>0</v>
      </c>
      <c r="BI243" s="154">
        <f>IF(U243="nulová",N243,0)</f>
        <v>0</v>
      </c>
      <c r="BJ243" s="23" t="s">
        <v>80</v>
      </c>
      <c r="BK243" s="155">
        <f>ROUND(L243*K243,3)</f>
        <v>0</v>
      </c>
      <c r="BL243" s="23" t="s">
        <v>133</v>
      </c>
      <c r="BM243" s="23" t="s">
        <v>372</v>
      </c>
    </row>
    <row r="244" spans="2:65" s="10" customFormat="1" ht="37.35" customHeight="1">
      <c r="B244" s="134"/>
      <c r="C244" s="135"/>
      <c r="D244" s="136" t="s">
        <v>110</v>
      </c>
      <c r="E244" s="136"/>
      <c r="F244" s="136"/>
      <c r="G244" s="136"/>
      <c r="H244" s="136"/>
      <c r="I244" s="136"/>
      <c r="J244" s="136"/>
      <c r="K244" s="136"/>
      <c r="L244" s="136"/>
      <c r="M244" s="136"/>
      <c r="N244" s="276">
        <f>BK244</f>
        <v>0</v>
      </c>
      <c r="O244" s="277"/>
      <c r="P244" s="277"/>
      <c r="Q244" s="277"/>
      <c r="R244" s="137"/>
      <c r="T244" s="138"/>
      <c r="U244" s="135"/>
      <c r="V244" s="135"/>
      <c r="W244" s="139">
        <f>W245+W252</f>
        <v>41.415737499999992</v>
      </c>
      <c r="X244" s="135"/>
      <c r="Y244" s="139">
        <f>Y245+Y252</f>
        <v>433.24892937999999</v>
      </c>
      <c r="Z244" s="135"/>
      <c r="AA244" s="140">
        <f>AA245+AA252</f>
        <v>0</v>
      </c>
      <c r="AR244" s="141" t="s">
        <v>80</v>
      </c>
      <c r="AT244" s="142" t="s">
        <v>69</v>
      </c>
      <c r="AU244" s="142" t="s">
        <v>70</v>
      </c>
      <c r="AY244" s="141" t="s">
        <v>128</v>
      </c>
      <c r="BK244" s="143">
        <f>BK245+BK252</f>
        <v>0</v>
      </c>
    </row>
    <row r="245" spans="2:65" s="10" customFormat="1" ht="19.899999999999999" customHeight="1">
      <c r="B245" s="134"/>
      <c r="C245" s="135"/>
      <c r="D245" s="144" t="s">
        <v>111</v>
      </c>
      <c r="E245" s="144"/>
      <c r="F245" s="144"/>
      <c r="G245" s="144"/>
      <c r="H245" s="144"/>
      <c r="I245" s="144"/>
      <c r="J245" s="144"/>
      <c r="K245" s="144"/>
      <c r="L245" s="144"/>
      <c r="M245" s="144"/>
      <c r="N245" s="272">
        <f>BK245</f>
        <v>0</v>
      </c>
      <c r="O245" s="273"/>
      <c r="P245" s="273"/>
      <c r="Q245" s="273"/>
      <c r="R245" s="137"/>
      <c r="T245" s="138"/>
      <c r="U245" s="135"/>
      <c r="V245" s="135"/>
      <c r="W245" s="139">
        <f>SUM(W246:W251)</f>
        <v>0.3157375</v>
      </c>
      <c r="X245" s="135"/>
      <c r="Y245" s="139">
        <f>SUM(Y246:Y251)</f>
        <v>3.3089380000000002E-2</v>
      </c>
      <c r="Z245" s="135"/>
      <c r="AA245" s="140">
        <f>SUM(AA246:AA251)</f>
        <v>0</v>
      </c>
      <c r="AR245" s="141" t="s">
        <v>80</v>
      </c>
      <c r="AT245" s="142" t="s">
        <v>69</v>
      </c>
      <c r="AU245" s="142" t="s">
        <v>76</v>
      </c>
      <c r="AY245" s="141" t="s">
        <v>128</v>
      </c>
      <c r="BK245" s="143">
        <f>SUM(BK246:BK251)</f>
        <v>0</v>
      </c>
    </row>
    <row r="246" spans="2:65" s="1" customFormat="1" ht="25.5" customHeight="1">
      <c r="B246" s="145"/>
      <c r="C246" s="146" t="s">
        <v>373</v>
      </c>
      <c r="D246" s="146" t="s">
        <v>129</v>
      </c>
      <c r="E246" s="147" t="s">
        <v>374</v>
      </c>
      <c r="F246" s="251" t="s">
        <v>375</v>
      </c>
      <c r="G246" s="251"/>
      <c r="H246" s="251"/>
      <c r="I246" s="251"/>
      <c r="J246" s="148" t="s">
        <v>132</v>
      </c>
      <c r="K246" s="149">
        <v>25.259</v>
      </c>
      <c r="L246" s="252"/>
      <c r="M246" s="252"/>
      <c r="N246" s="252">
        <f>ROUND(L246*K246,3)</f>
        <v>0</v>
      </c>
      <c r="O246" s="252"/>
      <c r="P246" s="252"/>
      <c r="Q246" s="252"/>
      <c r="R246" s="150"/>
      <c r="T246" s="151" t="s">
        <v>5</v>
      </c>
      <c r="U246" s="45" t="s">
        <v>37</v>
      </c>
      <c r="V246" s="152">
        <v>1.2500000000000001E-2</v>
      </c>
      <c r="W246" s="152">
        <f>V246*K246</f>
        <v>0.3157375</v>
      </c>
      <c r="X246" s="152">
        <v>3.2000000000000003E-4</v>
      </c>
      <c r="Y246" s="152">
        <f>X246*K246</f>
        <v>8.0828800000000006E-3</v>
      </c>
      <c r="Z246" s="152">
        <v>0</v>
      </c>
      <c r="AA246" s="153">
        <f>Z246*K246</f>
        <v>0</v>
      </c>
      <c r="AR246" s="23" t="s">
        <v>210</v>
      </c>
      <c r="AT246" s="23" t="s">
        <v>129</v>
      </c>
      <c r="AU246" s="23" t="s">
        <v>80</v>
      </c>
      <c r="AY246" s="23" t="s">
        <v>128</v>
      </c>
      <c r="BE246" s="154">
        <f>IF(U246="základná",N246,0)</f>
        <v>0</v>
      </c>
      <c r="BF246" s="154">
        <f>IF(U246="znížená",N246,0)</f>
        <v>0</v>
      </c>
      <c r="BG246" s="154">
        <f>IF(U246="zákl. prenesená",N246,0)</f>
        <v>0</v>
      </c>
      <c r="BH246" s="154">
        <f>IF(U246="zníž. prenesená",N246,0)</f>
        <v>0</v>
      </c>
      <c r="BI246" s="154">
        <f>IF(U246="nulová",N246,0)</f>
        <v>0</v>
      </c>
      <c r="BJ246" s="23" t="s">
        <v>80</v>
      </c>
      <c r="BK246" s="155">
        <f>ROUND(L246*K246,3)</f>
        <v>0</v>
      </c>
      <c r="BL246" s="23" t="s">
        <v>210</v>
      </c>
      <c r="BM246" s="23" t="s">
        <v>376</v>
      </c>
    </row>
    <row r="247" spans="2:65" s="11" customFormat="1" ht="25.5" customHeight="1">
      <c r="B247" s="156"/>
      <c r="C247" s="157"/>
      <c r="D247" s="157"/>
      <c r="E247" s="158" t="s">
        <v>5</v>
      </c>
      <c r="F247" s="253" t="s">
        <v>377</v>
      </c>
      <c r="G247" s="254"/>
      <c r="H247" s="254"/>
      <c r="I247" s="254"/>
      <c r="J247" s="157"/>
      <c r="K247" s="159">
        <v>13.968</v>
      </c>
      <c r="L247" s="157"/>
      <c r="M247" s="157"/>
      <c r="N247" s="157"/>
      <c r="O247" s="157"/>
      <c r="P247" s="157"/>
      <c r="Q247" s="157"/>
      <c r="R247" s="160"/>
      <c r="T247" s="161"/>
      <c r="U247" s="157"/>
      <c r="V247" s="157"/>
      <c r="W247" s="157"/>
      <c r="X247" s="157"/>
      <c r="Y247" s="157"/>
      <c r="Z247" s="157"/>
      <c r="AA247" s="162"/>
      <c r="AT247" s="163" t="s">
        <v>136</v>
      </c>
      <c r="AU247" s="163" t="s">
        <v>80</v>
      </c>
      <c r="AV247" s="11" t="s">
        <v>80</v>
      </c>
      <c r="AW247" s="11" t="s">
        <v>137</v>
      </c>
      <c r="AX247" s="11" t="s">
        <v>70</v>
      </c>
      <c r="AY247" s="163" t="s">
        <v>128</v>
      </c>
    </row>
    <row r="248" spans="2:65" s="11" customFormat="1" ht="25.5" customHeight="1">
      <c r="B248" s="156"/>
      <c r="C248" s="157"/>
      <c r="D248" s="157"/>
      <c r="E248" s="158" t="s">
        <v>5</v>
      </c>
      <c r="F248" s="257" t="s">
        <v>378</v>
      </c>
      <c r="G248" s="258"/>
      <c r="H248" s="258"/>
      <c r="I248" s="258"/>
      <c r="J248" s="157"/>
      <c r="K248" s="159">
        <v>11.290800000000001</v>
      </c>
      <c r="L248" s="157"/>
      <c r="M248" s="157"/>
      <c r="N248" s="157"/>
      <c r="O248" s="157"/>
      <c r="P248" s="157"/>
      <c r="Q248" s="157"/>
      <c r="R248" s="160"/>
      <c r="T248" s="161"/>
      <c r="U248" s="157"/>
      <c r="V248" s="157"/>
      <c r="W248" s="157"/>
      <c r="X248" s="157"/>
      <c r="Y248" s="157"/>
      <c r="Z248" s="157"/>
      <c r="AA248" s="162"/>
      <c r="AT248" s="163" t="s">
        <v>136</v>
      </c>
      <c r="AU248" s="163" t="s">
        <v>80</v>
      </c>
      <c r="AV248" s="11" t="s">
        <v>80</v>
      </c>
      <c r="AW248" s="11" t="s">
        <v>137</v>
      </c>
      <c r="AX248" s="11" t="s">
        <v>70</v>
      </c>
      <c r="AY248" s="163" t="s">
        <v>128</v>
      </c>
    </row>
    <row r="249" spans="2:65" s="13" customFormat="1" ht="16.5" customHeight="1">
      <c r="B249" s="171"/>
      <c r="C249" s="172"/>
      <c r="D249" s="172"/>
      <c r="E249" s="173" t="s">
        <v>5</v>
      </c>
      <c r="F249" s="259" t="s">
        <v>157</v>
      </c>
      <c r="G249" s="260"/>
      <c r="H249" s="260"/>
      <c r="I249" s="260"/>
      <c r="J249" s="172"/>
      <c r="K249" s="174">
        <v>25.258800000000001</v>
      </c>
      <c r="L249" s="172"/>
      <c r="M249" s="172"/>
      <c r="N249" s="172"/>
      <c r="O249" s="172"/>
      <c r="P249" s="172"/>
      <c r="Q249" s="172"/>
      <c r="R249" s="175"/>
      <c r="T249" s="176"/>
      <c r="U249" s="172"/>
      <c r="V249" s="172"/>
      <c r="W249" s="172"/>
      <c r="X249" s="172"/>
      <c r="Y249" s="172"/>
      <c r="Z249" s="172"/>
      <c r="AA249" s="177"/>
      <c r="AT249" s="178" t="s">
        <v>136</v>
      </c>
      <c r="AU249" s="178" t="s">
        <v>80</v>
      </c>
      <c r="AV249" s="13" t="s">
        <v>133</v>
      </c>
      <c r="AW249" s="13" t="s">
        <v>137</v>
      </c>
      <c r="AX249" s="13" t="s">
        <v>76</v>
      </c>
      <c r="AY249" s="178" t="s">
        <v>128</v>
      </c>
    </row>
    <row r="250" spans="2:65" s="1" customFormat="1" ht="25.5" customHeight="1">
      <c r="B250" s="145"/>
      <c r="C250" s="187" t="s">
        <v>379</v>
      </c>
      <c r="D250" s="187" t="s">
        <v>267</v>
      </c>
      <c r="E250" s="188" t="s">
        <v>380</v>
      </c>
      <c r="F250" s="265" t="s">
        <v>381</v>
      </c>
      <c r="G250" s="265"/>
      <c r="H250" s="265"/>
      <c r="I250" s="265"/>
      <c r="J250" s="189" t="s">
        <v>382</v>
      </c>
      <c r="K250" s="190">
        <v>27.785</v>
      </c>
      <c r="L250" s="266"/>
      <c r="M250" s="266"/>
      <c r="N250" s="266">
        <f>ROUND(L250*K250,3)</f>
        <v>0</v>
      </c>
      <c r="O250" s="252"/>
      <c r="P250" s="252"/>
      <c r="Q250" s="252"/>
      <c r="R250" s="150"/>
      <c r="T250" s="151" t="s">
        <v>5</v>
      </c>
      <c r="U250" s="45" t="s">
        <v>37</v>
      </c>
      <c r="V250" s="152">
        <v>0</v>
      </c>
      <c r="W250" s="152">
        <f>V250*K250</f>
        <v>0</v>
      </c>
      <c r="X250" s="152">
        <v>8.9999999999999998E-4</v>
      </c>
      <c r="Y250" s="152">
        <f>X250*K250</f>
        <v>2.5006500000000001E-2</v>
      </c>
      <c r="Z250" s="152">
        <v>0</v>
      </c>
      <c r="AA250" s="153">
        <f>Z250*K250</f>
        <v>0</v>
      </c>
      <c r="AR250" s="23" t="s">
        <v>291</v>
      </c>
      <c r="AT250" s="23" t="s">
        <v>267</v>
      </c>
      <c r="AU250" s="23" t="s">
        <v>80</v>
      </c>
      <c r="AY250" s="23" t="s">
        <v>128</v>
      </c>
      <c r="BE250" s="154">
        <f>IF(U250="základná",N250,0)</f>
        <v>0</v>
      </c>
      <c r="BF250" s="154">
        <f>IF(U250="znížená",N250,0)</f>
        <v>0</v>
      </c>
      <c r="BG250" s="154">
        <f>IF(U250="zákl. prenesená",N250,0)</f>
        <v>0</v>
      </c>
      <c r="BH250" s="154">
        <f>IF(U250="zníž. prenesená",N250,0)</f>
        <v>0</v>
      </c>
      <c r="BI250" s="154">
        <f>IF(U250="nulová",N250,0)</f>
        <v>0</v>
      </c>
      <c r="BJ250" s="23" t="s">
        <v>80</v>
      </c>
      <c r="BK250" s="155">
        <f>ROUND(L250*K250,3)</f>
        <v>0</v>
      </c>
      <c r="BL250" s="23" t="s">
        <v>210</v>
      </c>
      <c r="BM250" s="23" t="s">
        <v>383</v>
      </c>
    </row>
    <row r="251" spans="2:65" s="1" customFormat="1" ht="25.5" customHeight="1">
      <c r="B251" s="145"/>
      <c r="C251" s="146" t="s">
        <v>384</v>
      </c>
      <c r="D251" s="146" t="s">
        <v>129</v>
      </c>
      <c r="E251" s="147" t="s">
        <v>385</v>
      </c>
      <c r="F251" s="251" t="s">
        <v>386</v>
      </c>
      <c r="G251" s="251"/>
      <c r="H251" s="251"/>
      <c r="I251" s="251"/>
      <c r="J251" s="148" t="s">
        <v>387</v>
      </c>
      <c r="K251" s="149">
        <v>5.76</v>
      </c>
      <c r="L251" s="252"/>
      <c r="M251" s="252"/>
      <c r="N251" s="252">
        <f>ROUND(L251*K251,3)</f>
        <v>0</v>
      </c>
      <c r="O251" s="252"/>
      <c r="P251" s="252"/>
      <c r="Q251" s="252"/>
      <c r="R251" s="150"/>
      <c r="T251" s="151" t="s">
        <v>5</v>
      </c>
      <c r="U251" s="45" t="s">
        <v>37</v>
      </c>
      <c r="V251" s="152">
        <v>0</v>
      </c>
      <c r="W251" s="152">
        <f>V251*K251</f>
        <v>0</v>
      </c>
      <c r="X251" s="152">
        <v>0</v>
      </c>
      <c r="Y251" s="152">
        <f>X251*K251</f>
        <v>0</v>
      </c>
      <c r="Z251" s="152">
        <v>0</v>
      </c>
      <c r="AA251" s="153">
        <f>Z251*K251</f>
        <v>0</v>
      </c>
      <c r="AR251" s="23" t="s">
        <v>210</v>
      </c>
      <c r="AT251" s="23" t="s">
        <v>129</v>
      </c>
      <c r="AU251" s="23" t="s">
        <v>80</v>
      </c>
      <c r="AY251" s="23" t="s">
        <v>128</v>
      </c>
      <c r="BE251" s="154">
        <f>IF(U251="základná",N251,0)</f>
        <v>0</v>
      </c>
      <c r="BF251" s="154">
        <f>IF(U251="znížená",N251,0)</f>
        <v>0</v>
      </c>
      <c r="BG251" s="154">
        <f>IF(U251="zákl. prenesená",N251,0)</f>
        <v>0</v>
      </c>
      <c r="BH251" s="154">
        <f>IF(U251="zníž. prenesená",N251,0)</f>
        <v>0</v>
      </c>
      <c r="BI251" s="154">
        <f>IF(U251="nulová",N251,0)</f>
        <v>0</v>
      </c>
      <c r="BJ251" s="23" t="s">
        <v>80</v>
      </c>
      <c r="BK251" s="155">
        <f>ROUND(L251*K251,3)</f>
        <v>0</v>
      </c>
      <c r="BL251" s="23" t="s">
        <v>210</v>
      </c>
      <c r="BM251" s="23" t="s">
        <v>388</v>
      </c>
    </row>
    <row r="252" spans="2:65" s="10" customFormat="1" ht="29.85" customHeight="1">
      <c r="B252" s="134"/>
      <c r="C252" s="135"/>
      <c r="D252" s="144" t="s">
        <v>112</v>
      </c>
      <c r="E252" s="144"/>
      <c r="F252" s="144"/>
      <c r="G252" s="144"/>
      <c r="H252" s="144"/>
      <c r="I252" s="144"/>
      <c r="J252" s="144"/>
      <c r="K252" s="144"/>
      <c r="L252" s="144"/>
      <c r="M252" s="144"/>
      <c r="N252" s="274">
        <f>BK252</f>
        <v>0</v>
      </c>
      <c r="O252" s="275"/>
      <c r="P252" s="275"/>
      <c r="Q252" s="275"/>
      <c r="R252" s="137"/>
      <c r="T252" s="138"/>
      <c r="U252" s="135"/>
      <c r="V252" s="135"/>
      <c r="W252" s="139">
        <f>SUM(W253:W266)</f>
        <v>41.099999999999994</v>
      </c>
      <c r="X252" s="135"/>
      <c r="Y252" s="139">
        <f>SUM(Y253:Y266)</f>
        <v>433.21584000000001</v>
      </c>
      <c r="Z252" s="135"/>
      <c r="AA252" s="140">
        <f>SUM(AA253:AA266)</f>
        <v>0</v>
      </c>
      <c r="AR252" s="141" t="s">
        <v>80</v>
      </c>
      <c r="AT252" s="142" t="s">
        <v>69</v>
      </c>
      <c r="AU252" s="142" t="s">
        <v>76</v>
      </c>
      <c r="AY252" s="141" t="s">
        <v>128</v>
      </c>
      <c r="BK252" s="143">
        <f>SUM(BK253:BK266)</f>
        <v>0</v>
      </c>
    </row>
    <row r="253" spans="2:65" s="1" customFormat="1" ht="38.25" customHeight="1">
      <c r="B253" s="145"/>
      <c r="C253" s="146" t="s">
        <v>389</v>
      </c>
      <c r="D253" s="146" t="s">
        <v>129</v>
      </c>
      <c r="E253" s="147" t="s">
        <v>390</v>
      </c>
      <c r="F253" s="251" t="s">
        <v>391</v>
      </c>
      <c r="G253" s="251"/>
      <c r="H253" s="251"/>
      <c r="I253" s="251"/>
      <c r="J253" s="148" t="s">
        <v>263</v>
      </c>
      <c r="K253" s="149">
        <v>12</v>
      </c>
      <c r="L253" s="252"/>
      <c r="M253" s="252"/>
      <c r="N253" s="252">
        <f>ROUND(L253*K253,3)</f>
        <v>0</v>
      </c>
      <c r="O253" s="252"/>
      <c r="P253" s="252"/>
      <c r="Q253" s="252"/>
      <c r="R253" s="150"/>
      <c r="T253" s="151" t="s">
        <v>5</v>
      </c>
      <c r="U253" s="45" t="s">
        <v>37</v>
      </c>
      <c r="V253" s="152">
        <v>3.4249999999999998</v>
      </c>
      <c r="W253" s="152">
        <f>V253*K253</f>
        <v>41.099999999999994</v>
      </c>
      <c r="X253" s="152">
        <v>0.10131999999999999</v>
      </c>
      <c r="Y253" s="152">
        <f>X253*K253</f>
        <v>1.21584</v>
      </c>
      <c r="Z253" s="152">
        <v>0</v>
      </c>
      <c r="AA253" s="153">
        <f>Z253*K253</f>
        <v>0</v>
      </c>
      <c r="AR253" s="23" t="s">
        <v>210</v>
      </c>
      <c r="AT253" s="23" t="s">
        <v>129</v>
      </c>
      <c r="AU253" s="23" t="s">
        <v>80</v>
      </c>
      <c r="AY253" s="23" t="s">
        <v>128</v>
      </c>
      <c r="BE253" s="154">
        <f>IF(U253="základná",N253,0)</f>
        <v>0</v>
      </c>
      <c r="BF253" s="154">
        <f>IF(U253="znížená",N253,0)</f>
        <v>0</v>
      </c>
      <c r="BG253" s="154">
        <f>IF(U253="zákl. prenesená",N253,0)</f>
        <v>0</v>
      </c>
      <c r="BH253" s="154">
        <f>IF(U253="zníž. prenesená",N253,0)</f>
        <v>0</v>
      </c>
      <c r="BI253" s="154">
        <f>IF(U253="nulová",N253,0)</f>
        <v>0</v>
      </c>
      <c r="BJ253" s="23" t="s">
        <v>80</v>
      </c>
      <c r="BK253" s="155">
        <f>ROUND(L253*K253,3)</f>
        <v>0</v>
      </c>
      <c r="BL253" s="23" t="s">
        <v>210</v>
      </c>
      <c r="BM253" s="23" t="s">
        <v>392</v>
      </c>
    </row>
    <row r="254" spans="2:65" s="11" customFormat="1" ht="16.5" customHeight="1">
      <c r="B254" s="156"/>
      <c r="C254" s="157"/>
      <c r="D254" s="157"/>
      <c r="E254" s="158" t="s">
        <v>5</v>
      </c>
      <c r="F254" s="253" t="s">
        <v>393</v>
      </c>
      <c r="G254" s="254"/>
      <c r="H254" s="254"/>
      <c r="I254" s="254"/>
      <c r="J254" s="157"/>
      <c r="K254" s="159">
        <v>12</v>
      </c>
      <c r="L254" s="157"/>
      <c r="M254" s="157"/>
      <c r="N254" s="157"/>
      <c r="O254" s="157"/>
      <c r="P254" s="157"/>
      <c r="Q254" s="157"/>
      <c r="R254" s="160"/>
      <c r="T254" s="161"/>
      <c r="U254" s="157"/>
      <c r="V254" s="157"/>
      <c r="W254" s="157"/>
      <c r="X254" s="157"/>
      <c r="Y254" s="157"/>
      <c r="Z254" s="157"/>
      <c r="AA254" s="162"/>
      <c r="AT254" s="163" t="s">
        <v>136</v>
      </c>
      <c r="AU254" s="163" t="s">
        <v>80</v>
      </c>
      <c r="AV254" s="11" t="s">
        <v>80</v>
      </c>
      <c r="AW254" s="11" t="s">
        <v>137</v>
      </c>
      <c r="AX254" s="11" t="s">
        <v>76</v>
      </c>
      <c r="AY254" s="163" t="s">
        <v>128</v>
      </c>
    </row>
    <row r="255" spans="2:65" s="1" customFormat="1" ht="25.5" customHeight="1">
      <c r="B255" s="145"/>
      <c r="C255" s="187" t="s">
        <v>394</v>
      </c>
      <c r="D255" s="187" t="s">
        <v>267</v>
      </c>
      <c r="E255" s="188" t="s">
        <v>395</v>
      </c>
      <c r="F255" s="265" t="s">
        <v>396</v>
      </c>
      <c r="G255" s="265"/>
      <c r="H255" s="265"/>
      <c r="I255" s="265"/>
      <c r="J255" s="189" t="s">
        <v>263</v>
      </c>
      <c r="K255" s="190">
        <v>12</v>
      </c>
      <c r="L255" s="266"/>
      <c r="M255" s="266"/>
      <c r="N255" s="266">
        <f>ROUND(L255*K255,3)</f>
        <v>0</v>
      </c>
      <c r="O255" s="252"/>
      <c r="P255" s="252"/>
      <c r="Q255" s="252"/>
      <c r="R255" s="150"/>
      <c r="T255" s="151" t="s">
        <v>5</v>
      </c>
      <c r="U255" s="45" t="s">
        <v>37</v>
      </c>
      <c r="V255" s="152">
        <v>0</v>
      </c>
      <c r="W255" s="152">
        <f>V255*K255</f>
        <v>0</v>
      </c>
      <c r="X255" s="152">
        <v>1</v>
      </c>
      <c r="Y255" s="152">
        <f>X255*K255</f>
        <v>12</v>
      </c>
      <c r="Z255" s="152">
        <v>0</v>
      </c>
      <c r="AA255" s="153">
        <f>Z255*K255</f>
        <v>0</v>
      </c>
      <c r="AR255" s="23" t="s">
        <v>291</v>
      </c>
      <c r="AT255" s="23" t="s">
        <v>267</v>
      </c>
      <c r="AU255" s="23" t="s">
        <v>80</v>
      </c>
      <c r="AY255" s="23" t="s">
        <v>128</v>
      </c>
      <c r="BE255" s="154">
        <f>IF(U255="základná",N255,0)</f>
        <v>0</v>
      </c>
      <c r="BF255" s="154">
        <f>IF(U255="znížená",N255,0)</f>
        <v>0</v>
      </c>
      <c r="BG255" s="154">
        <f>IF(U255="zákl. prenesená",N255,0)</f>
        <v>0</v>
      </c>
      <c r="BH255" s="154">
        <f>IF(U255="zníž. prenesená",N255,0)</f>
        <v>0</v>
      </c>
      <c r="BI255" s="154">
        <f>IF(U255="nulová",N255,0)</f>
        <v>0</v>
      </c>
      <c r="BJ255" s="23" t="s">
        <v>80</v>
      </c>
      <c r="BK255" s="155">
        <f>ROUND(L255*K255,3)</f>
        <v>0</v>
      </c>
      <c r="BL255" s="23" t="s">
        <v>210</v>
      </c>
      <c r="BM255" s="23" t="s">
        <v>397</v>
      </c>
    </row>
    <row r="256" spans="2:65" s="11" customFormat="1" ht="25.5" customHeight="1">
      <c r="B256" s="156"/>
      <c r="C256" s="157"/>
      <c r="D256" s="157"/>
      <c r="E256" s="158" t="s">
        <v>5</v>
      </c>
      <c r="F256" s="253" t="s">
        <v>398</v>
      </c>
      <c r="G256" s="254"/>
      <c r="H256" s="254"/>
      <c r="I256" s="254"/>
      <c r="J256" s="157"/>
      <c r="K256" s="159">
        <v>12</v>
      </c>
      <c r="L256" s="157"/>
      <c r="M256" s="157"/>
      <c r="N256" s="157"/>
      <c r="O256" s="157"/>
      <c r="P256" s="157"/>
      <c r="Q256" s="157"/>
      <c r="R256" s="160"/>
      <c r="T256" s="161"/>
      <c r="U256" s="157"/>
      <c r="V256" s="157"/>
      <c r="W256" s="157"/>
      <c r="X256" s="157"/>
      <c r="Y256" s="157"/>
      <c r="Z256" s="157"/>
      <c r="AA256" s="162"/>
      <c r="AT256" s="163" t="s">
        <v>136</v>
      </c>
      <c r="AU256" s="163" t="s">
        <v>80</v>
      </c>
      <c r="AV256" s="11" t="s">
        <v>80</v>
      </c>
      <c r="AW256" s="11" t="s">
        <v>137</v>
      </c>
      <c r="AX256" s="11" t="s">
        <v>76</v>
      </c>
      <c r="AY256" s="163" t="s">
        <v>128</v>
      </c>
    </row>
    <row r="257" spans="2:65" s="1" customFormat="1" ht="38.25" customHeight="1">
      <c r="B257" s="145"/>
      <c r="C257" s="187" t="s">
        <v>399</v>
      </c>
      <c r="D257" s="187" t="s">
        <v>267</v>
      </c>
      <c r="E257" s="188" t="s">
        <v>400</v>
      </c>
      <c r="F257" s="265" t="s">
        <v>401</v>
      </c>
      <c r="G257" s="265"/>
      <c r="H257" s="265"/>
      <c r="I257" s="265"/>
      <c r="J257" s="189" t="s">
        <v>402</v>
      </c>
      <c r="K257" s="190">
        <v>36</v>
      </c>
      <c r="L257" s="266"/>
      <c r="M257" s="266"/>
      <c r="N257" s="266">
        <f>ROUND(L257*K257,3)</f>
        <v>0</v>
      </c>
      <c r="O257" s="252"/>
      <c r="P257" s="252"/>
      <c r="Q257" s="252"/>
      <c r="R257" s="150"/>
      <c r="T257" s="151" t="s">
        <v>5</v>
      </c>
      <c r="U257" s="45" t="s">
        <v>37</v>
      </c>
      <c r="V257" s="152">
        <v>0</v>
      </c>
      <c r="W257" s="152">
        <f>V257*K257</f>
        <v>0</v>
      </c>
      <c r="X257" s="152">
        <v>1</v>
      </c>
      <c r="Y257" s="152">
        <f>X257*K257</f>
        <v>36</v>
      </c>
      <c r="Z257" s="152">
        <v>0</v>
      </c>
      <c r="AA257" s="153">
        <f>Z257*K257</f>
        <v>0</v>
      </c>
      <c r="AR257" s="23" t="s">
        <v>291</v>
      </c>
      <c r="AT257" s="23" t="s">
        <v>267</v>
      </c>
      <c r="AU257" s="23" t="s">
        <v>80</v>
      </c>
      <c r="AY257" s="23" t="s">
        <v>128</v>
      </c>
      <c r="BE257" s="154">
        <f>IF(U257="základná",N257,0)</f>
        <v>0</v>
      </c>
      <c r="BF257" s="154">
        <f>IF(U257="znížená",N257,0)</f>
        <v>0</v>
      </c>
      <c r="BG257" s="154">
        <f>IF(U257="zákl. prenesená",N257,0)</f>
        <v>0</v>
      </c>
      <c r="BH257" s="154">
        <f>IF(U257="zníž. prenesená",N257,0)</f>
        <v>0</v>
      </c>
      <c r="BI257" s="154">
        <f>IF(U257="nulová",N257,0)</f>
        <v>0</v>
      </c>
      <c r="BJ257" s="23" t="s">
        <v>80</v>
      </c>
      <c r="BK257" s="155">
        <f>ROUND(L257*K257,3)</f>
        <v>0</v>
      </c>
      <c r="BL257" s="23" t="s">
        <v>210</v>
      </c>
      <c r="BM257" s="23" t="s">
        <v>403</v>
      </c>
    </row>
    <row r="258" spans="2:65" s="11" customFormat="1" ht="25.5" customHeight="1">
      <c r="B258" s="156"/>
      <c r="C258" s="157"/>
      <c r="D258" s="157"/>
      <c r="E258" s="158" t="s">
        <v>5</v>
      </c>
      <c r="F258" s="253" t="s">
        <v>404</v>
      </c>
      <c r="G258" s="254"/>
      <c r="H258" s="254"/>
      <c r="I258" s="254"/>
      <c r="J258" s="157"/>
      <c r="K258" s="159">
        <v>36</v>
      </c>
      <c r="L258" s="157"/>
      <c r="M258" s="157"/>
      <c r="N258" s="157"/>
      <c r="O258" s="157"/>
      <c r="P258" s="157"/>
      <c r="Q258" s="157"/>
      <c r="R258" s="160"/>
      <c r="T258" s="161"/>
      <c r="U258" s="157"/>
      <c r="V258" s="157"/>
      <c r="W258" s="157"/>
      <c r="X258" s="157"/>
      <c r="Y258" s="157"/>
      <c r="Z258" s="157"/>
      <c r="AA258" s="162"/>
      <c r="AT258" s="163" t="s">
        <v>136</v>
      </c>
      <c r="AU258" s="163" t="s">
        <v>80</v>
      </c>
      <c r="AV258" s="11" t="s">
        <v>80</v>
      </c>
      <c r="AW258" s="11" t="s">
        <v>137</v>
      </c>
      <c r="AX258" s="11" t="s">
        <v>76</v>
      </c>
      <c r="AY258" s="163" t="s">
        <v>128</v>
      </c>
    </row>
    <row r="259" spans="2:65" s="1" customFormat="1" ht="25.5" customHeight="1">
      <c r="B259" s="145"/>
      <c r="C259" s="187" t="s">
        <v>405</v>
      </c>
      <c r="D259" s="187" t="s">
        <v>267</v>
      </c>
      <c r="E259" s="188" t="s">
        <v>406</v>
      </c>
      <c r="F259" s="265" t="s">
        <v>407</v>
      </c>
      <c r="G259" s="265"/>
      <c r="H259" s="265"/>
      <c r="I259" s="265"/>
      <c r="J259" s="189" t="s">
        <v>263</v>
      </c>
      <c r="K259" s="190">
        <v>48</v>
      </c>
      <c r="L259" s="266"/>
      <c r="M259" s="266"/>
      <c r="N259" s="266">
        <f>ROUND(L259*K259,3)</f>
        <v>0</v>
      </c>
      <c r="O259" s="252"/>
      <c r="P259" s="252"/>
      <c r="Q259" s="252"/>
      <c r="R259" s="150"/>
      <c r="T259" s="151" t="s">
        <v>5</v>
      </c>
      <c r="U259" s="45" t="s">
        <v>37</v>
      </c>
      <c r="V259" s="152">
        <v>0</v>
      </c>
      <c r="W259" s="152">
        <f>V259*K259</f>
        <v>0</v>
      </c>
      <c r="X259" s="152">
        <v>1</v>
      </c>
      <c r="Y259" s="152">
        <f>X259*K259</f>
        <v>48</v>
      </c>
      <c r="Z259" s="152">
        <v>0</v>
      </c>
      <c r="AA259" s="153">
        <f>Z259*K259</f>
        <v>0</v>
      </c>
      <c r="AR259" s="23" t="s">
        <v>291</v>
      </c>
      <c r="AT259" s="23" t="s">
        <v>267</v>
      </c>
      <c r="AU259" s="23" t="s">
        <v>80</v>
      </c>
      <c r="AY259" s="23" t="s">
        <v>128</v>
      </c>
      <c r="BE259" s="154">
        <f>IF(U259="základná",N259,0)</f>
        <v>0</v>
      </c>
      <c r="BF259" s="154">
        <f>IF(U259="znížená",N259,0)</f>
        <v>0</v>
      </c>
      <c r="BG259" s="154">
        <f>IF(U259="zákl. prenesená",N259,0)</f>
        <v>0</v>
      </c>
      <c r="BH259" s="154">
        <f>IF(U259="zníž. prenesená",N259,0)</f>
        <v>0</v>
      </c>
      <c r="BI259" s="154">
        <f>IF(U259="nulová",N259,0)</f>
        <v>0</v>
      </c>
      <c r="BJ259" s="23" t="s">
        <v>80</v>
      </c>
      <c r="BK259" s="155">
        <f>ROUND(L259*K259,3)</f>
        <v>0</v>
      </c>
      <c r="BL259" s="23" t="s">
        <v>210</v>
      </c>
      <c r="BM259" s="23" t="s">
        <v>408</v>
      </c>
    </row>
    <row r="260" spans="2:65" s="11" customFormat="1" ht="25.5" customHeight="1">
      <c r="B260" s="156"/>
      <c r="C260" s="157"/>
      <c r="D260" s="157"/>
      <c r="E260" s="158" t="s">
        <v>5</v>
      </c>
      <c r="F260" s="253" t="s">
        <v>409</v>
      </c>
      <c r="G260" s="254"/>
      <c r="H260" s="254"/>
      <c r="I260" s="254"/>
      <c r="J260" s="157"/>
      <c r="K260" s="159">
        <v>48</v>
      </c>
      <c r="L260" s="157"/>
      <c r="M260" s="157"/>
      <c r="N260" s="157"/>
      <c r="O260" s="157"/>
      <c r="P260" s="157"/>
      <c r="Q260" s="157"/>
      <c r="R260" s="160"/>
      <c r="T260" s="161"/>
      <c r="U260" s="157"/>
      <c r="V260" s="157"/>
      <c r="W260" s="157"/>
      <c r="X260" s="157"/>
      <c r="Y260" s="157"/>
      <c r="Z260" s="157"/>
      <c r="AA260" s="162"/>
      <c r="AT260" s="163" t="s">
        <v>136</v>
      </c>
      <c r="AU260" s="163" t="s">
        <v>80</v>
      </c>
      <c r="AV260" s="11" t="s">
        <v>80</v>
      </c>
      <c r="AW260" s="11" t="s">
        <v>137</v>
      </c>
      <c r="AX260" s="11" t="s">
        <v>76</v>
      </c>
      <c r="AY260" s="163" t="s">
        <v>128</v>
      </c>
    </row>
    <row r="261" spans="2:65" s="1" customFormat="1" ht="25.5" customHeight="1">
      <c r="B261" s="145"/>
      <c r="C261" s="187" t="s">
        <v>410</v>
      </c>
      <c r="D261" s="187" t="s">
        <v>267</v>
      </c>
      <c r="E261" s="188" t="s">
        <v>411</v>
      </c>
      <c r="F261" s="265" t="s">
        <v>412</v>
      </c>
      <c r="G261" s="265"/>
      <c r="H261" s="265"/>
      <c r="I261" s="265"/>
      <c r="J261" s="189" t="s">
        <v>263</v>
      </c>
      <c r="K261" s="190">
        <v>48</v>
      </c>
      <c r="L261" s="266"/>
      <c r="M261" s="266"/>
      <c r="N261" s="266">
        <f>ROUND(L261*K261,3)</f>
        <v>0</v>
      </c>
      <c r="O261" s="252"/>
      <c r="P261" s="252"/>
      <c r="Q261" s="252"/>
      <c r="R261" s="150"/>
      <c r="T261" s="151" t="s">
        <v>5</v>
      </c>
      <c r="U261" s="45" t="s">
        <v>37</v>
      </c>
      <c r="V261" s="152">
        <v>0</v>
      </c>
      <c r="W261" s="152">
        <f>V261*K261</f>
        <v>0</v>
      </c>
      <c r="X261" s="152">
        <v>1</v>
      </c>
      <c r="Y261" s="152">
        <f>X261*K261</f>
        <v>48</v>
      </c>
      <c r="Z261" s="152">
        <v>0</v>
      </c>
      <c r="AA261" s="153">
        <f>Z261*K261</f>
        <v>0</v>
      </c>
      <c r="AR261" s="23" t="s">
        <v>291</v>
      </c>
      <c r="AT261" s="23" t="s">
        <v>267</v>
      </c>
      <c r="AU261" s="23" t="s">
        <v>80</v>
      </c>
      <c r="AY261" s="23" t="s">
        <v>128</v>
      </c>
      <c r="BE261" s="154">
        <f>IF(U261="základná",N261,0)</f>
        <v>0</v>
      </c>
      <c r="BF261" s="154">
        <f>IF(U261="znížená",N261,0)</f>
        <v>0</v>
      </c>
      <c r="BG261" s="154">
        <f>IF(U261="zákl. prenesená",N261,0)</f>
        <v>0</v>
      </c>
      <c r="BH261" s="154">
        <f>IF(U261="zníž. prenesená",N261,0)</f>
        <v>0</v>
      </c>
      <c r="BI261" s="154">
        <f>IF(U261="nulová",N261,0)</f>
        <v>0</v>
      </c>
      <c r="BJ261" s="23" t="s">
        <v>80</v>
      </c>
      <c r="BK261" s="155">
        <f>ROUND(L261*K261,3)</f>
        <v>0</v>
      </c>
      <c r="BL261" s="23" t="s">
        <v>210</v>
      </c>
      <c r="BM261" s="23" t="s">
        <v>413</v>
      </c>
    </row>
    <row r="262" spans="2:65" s="11" customFormat="1" ht="25.5" customHeight="1">
      <c r="B262" s="156"/>
      <c r="C262" s="157"/>
      <c r="D262" s="157"/>
      <c r="E262" s="158" t="s">
        <v>5</v>
      </c>
      <c r="F262" s="253" t="s">
        <v>414</v>
      </c>
      <c r="G262" s="254"/>
      <c r="H262" s="254"/>
      <c r="I262" s="254"/>
      <c r="J262" s="157"/>
      <c r="K262" s="159">
        <v>48</v>
      </c>
      <c r="L262" s="157"/>
      <c r="M262" s="157"/>
      <c r="N262" s="157"/>
      <c r="O262" s="157"/>
      <c r="P262" s="157"/>
      <c r="Q262" s="157"/>
      <c r="R262" s="160"/>
      <c r="T262" s="161"/>
      <c r="U262" s="157"/>
      <c r="V262" s="157"/>
      <c r="W262" s="157"/>
      <c r="X262" s="157"/>
      <c r="Y262" s="157"/>
      <c r="Z262" s="157"/>
      <c r="AA262" s="162"/>
      <c r="AT262" s="163" t="s">
        <v>136</v>
      </c>
      <c r="AU262" s="163" t="s">
        <v>80</v>
      </c>
      <c r="AV262" s="11" t="s">
        <v>80</v>
      </c>
      <c r="AW262" s="11" t="s">
        <v>137</v>
      </c>
      <c r="AX262" s="11" t="s">
        <v>76</v>
      </c>
      <c r="AY262" s="163" t="s">
        <v>128</v>
      </c>
    </row>
    <row r="263" spans="2:65" s="1" customFormat="1" ht="25.5" customHeight="1">
      <c r="B263" s="145"/>
      <c r="C263" s="187" t="s">
        <v>415</v>
      </c>
      <c r="D263" s="187" t="s">
        <v>267</v>
      </c>
      <c r="E263" s="188" t="s">
        <v>416</v>
      </c>
      <c r="F263" s="265" t="s">
        <v>417</v>
      </c>
      <c r="G263" s="265"/>
      <c r="H263" s="265"/>
      <c r="I263" s="265"/>
      <c r="J263" s="189" t="s">
        <v>263</v>
      </c>
      <c r="K263" s="190">
        <v>144</v>
      </c>
      <c r="L263" s="266"/>
      <c r="M263" s="266"/>
      <c r="N263" s="266">
        <f>ROUND(L263*K263,3)</f>
        <v>0</v>
      </c>
      <c r="O263" s="252"/>
      <c r="P263" s="252"/>
      <c r="Q263" s="252"/>
      <c r="R263" s="150"/>
      <c r="T263" s="151" t="s">
        <v>5</v>
      </c>
      <c r="U263" s="45" t="s">
        <v>37</v>
      </c>
      <c r="V263" s="152">
        <v>0</v>
      </c>
      <c r="W263" s="152">
        <f>V263*K263</f>
        <v>0</v>
      </c>
      <c r="X263" s="152">
        <v>1</v>
      </c>
      <c r="Y263" s="152">
        <f>X263*K263</f>
        <v>144</v>
      </c>
      <c r="Z263" s="152">
        <v>0</v>
      </c>
      <c r="AA263" s="153">
        <f>Z263*K263</f>
        <v>0</v>
      </c>
      <c r="AR263" s="23" t="s">
        <v>291</v>
      </c>
      <c r="AT263" s="23" t="s">
        <v>267</v>
      </c>
      <c r="AU263" s="23" t="s">
        <v>80</v>
      </c>
      <c r="AY263" s="23" t="s">
        <v>128</v>
      </c>
      <c r="BE263" s="154">
        <f>IF(U263="základná",N263,0)</f>
        <v>0</v>
      </c>
      <c r="BF263" s="154">
        <f>IF(U263="znížená",N263,0)</f>
        <v>0</v>
      </c>
      <c r="BG263" s="154">
        <f>IF(U263="zákl. prenesená",N263,0)</f>
        <v>0</v>
      </c>
      <c r="BH263" s="154">
        <f>IF(U263="zníž. prenesená",N263,0)</f>
        <v>0</v>
      </c>
      <c r="BI263" s="154">
        <f>IF(U263="nulová",N263,0)</f>
        <v>0</v>
      </c>
      <c r="BJ263" s="23" t="s">
        <v>80</v>
      </c>
      <c r="BK263" s="155">
        <f>ROUND(L263*K263,3)</f>
        <v>0</v>
      </c>
      <c r="BL263" s="23" t="s">
        <v>210</v>
      </c>
      <c r="BM263" s="23" t="s">
        <v>418</v>
      </c>
    </row>
    <row r="264" spans="2:65" s="11" customFormat="1" ht="25.5" customHeight="1">
      <c r="B264" s="156"/>
      <c r="C264" s="157"/>
      <c r="D264" s="157"/>
      <c r="E264" s="158" t="s">
        <v>5</v>
      </c>
      <c r="F264" s="253" t="s">
        <v>419</v>
      </c>
      <c r="G264" s="254"/>
      <c r="H264" s="254"/>
      <c r="I264" s="254"/>
      <c r="J264" s="157"/>
      <c r="K264" s="159">
        <v>144</v>
      </c>
      <c r="L264" s="157"/>
      <c r="M264" s="157"/>
      <c r="N264" s="157"/>
      <c r="O264" s="157"/>
      <c r="P264" s="157"/>
      <c r="Q264" s="157"/>
      <c r="R264" s="160"/>
      <c r="T264" s="161"/>
      <c r="U264" s="157"/>
      <c r="V264" s="157"/>
      <c r="W264" s="157"/>
      <c r="X264" s="157"/>
      <c r="Y264" s="157"/>
      <c r="Z264" s="157"/>
      <c r="AA264" s="162"/>
      <c r="AT264" s="163" t="s">
        <v>136</v>
      </c>
      <c r="AU264" s="163" t="s">
        <v>80</v>
      </c>
      <c r="AV264" s="11" t="s">
        <v>80</v>
      </c>
      <c r="AW264" s="11" t="s">
        <v>137</v>
      </c>
      <c r="AX264" s="11" t="s">
        <v>76</v>
      </c>
      <c r="AY264" s="163" t="s">
        <v>128</v>
      </c>
    </row>
    <row r="265" spans="2:65" s="1" customFormat="1" ht="25.5" customHeight="1">
      <c r="B265" s="145"/>
      <c r="C265" s="187" t="s">
        <v>420</v>
      </c>
      <c r="D265" s="187" t="s">
        <v>267</v>
      </c>
      <c r="E265" s="188" t="s">
        <v>421</v>
      </c>
      <c r="F265" s="265" t="s">
        <v>422</v>
      </c>
      <c r="G265" s="265"/>
      <c r="H265" s="265"/>
      <c r="I265" s="265"/>
      <c r="J265" s="189" t="s">
        <v>263</v>
      </c>
      <c r="K265" s="190">
        <v>144</v>
      </c>
      <c r="L265" s="266"/>
      <c r="M265" s="266"/>
      <c r="N265" s="266">
        <f>ROUND(L265*K265,3)</f>
        <v>0</v>
      </c>
      <c r="O265" s="252"/>
      <c r="P265" s="252"/>
      <c r="Q265" s="252"/>
      <c r="R265" s="150"/>
      <c r="T265" s="151" t="s">
        <v>5</v>
      </c>
      <c r="U265" s="45" t="s">
        <v>37</v>
      </c>
      <c r="V265" s="152">
        <v>0</v>
      </c>
      <c r="W265" s="152">
        <f>V265*K265</f>
        <v>0</v>
      </c>
      <c r="X265" s="152">
        <v>1</v>
      </c>
      <c r="Y265" s="152">
        <f>X265*K265</f>
        <v>144</v>
      </c>
      <c r="Z265" s="152">
        <v>0</v>
      </c>
      <c r="AA265" s="153">
        <f>Z265*K265</f>
        <v>0</v>
      </c>
      <c r="AR265" s="23" t="s">
        <v>291</v>
      </c>
      <c r="AT265" s="23" t="s">
        <v>267</v>
      </c>
      <c r="AU265" s="23" t="s">
        <v>80</v>
      </c>
      <c r="AY265" s="23" t="s">
        <v>128</v>
      </c>
      <c r="BE265" s="154">
        <f>IF(U265="základná",N265,0)</f>
        <v>0</v>
      </c>
      <c r="BF265" s="154">
        <f>IF(U265="znížená",N265,0)</f>
        <v>0</v>
      </c>
      <c r="BG265" s="154">
        <f>IF(U265="zákl. prenesená",N265,0)</f>
        <v>0</v>
      </c>
      <c r="BH265" s="154">
        <f>IF(U265="zníž. prenesená",N265,0)</f>
        <v>0</v>
      </c>
      <c r="BI265" s="154">
        <f>IF(U265="nulová",N265,0)</f>
        <v>0</v>
      </c>
      <c r="BJ265" s="23" t="s">
        <v>80</v>
      </c>
      <c r="BK265" s="155">
        <f>ROUND(L265*K265,3)</f>
        <v>0</v>
      </c>
      <c r="BL265" s="23" t="s">
        <v>210</v>
      </c>
      <c r="BM265" s="23" t="s">
        <v>423</v>
      </c>
    </row>
    <row r="266" spans="2:65" s="11" customFormat="1" ht="25.5" customHeight="1">
      <c r="B266" s="156"/>
      <c r="C266" s="157"/>
      <c r="D266" s="157"/>
      <c r="E266" s="158" t="s">
        <v>5</v>
      </c>
      <c r="F266" s="253" t="s">
        <v>424</v>
      </c>
      <c r="G266" s="254"/>
      <c r="H266" s="254"/>
      <c r="I266" s="254"/>
      <c r="J266" s="157"/>
      <c r="K266" s="159">
        <v>144</v>
      </c>
      <c r="L266" s="157"/>
      <c r="M266" s="157"/>
      <c r="N266" s="157"/>
      <c r="O266" s="157"/>
      <c r="P266" s="157"/>
      <c r="Q266" s="157"/>
      <c r="R266" s="160"/>
      <c r="T266" s="191"/>
      <c r="U266" s="192"/>
      <c r="V266" s="192"/>
      <c r="W266" s="192"/>
      <c r="X266" s="192"/>
      <c r="Y266" s="192"/>
      <c r="Z266" s="192"/>
      <c r="AA266" s="193"/>
      <c r="AT266" s="163" t="s">
        <v>136</v>
      </c>
      <c r="AU266" s="163" t="s">
        <v>80</v>
      </c>
      <c r="AV266" s="11" t="s">
        <v>80</v>
      </c>
      <c r="AW266" s="11" t="s">
        <v>137</v>
      </c>
      <c r="AX266" s="11" t="s">
        <v>76</v>
      </c>
      <c r="AY266" s="163" t="s">
        <v>128</v>
      </c>
    </row>
    <row r="267" spans="2:65" s="1" customFormat="1" ht="6.95" customHeight="1">
      <c r="B267" s="60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2"/>
    </row>
  </sheetData>
  <mergeCells count="327">
    <mergeCell ref="H1:K1"/>
    <mergeCell ref="S2:AC2"/>
    <mergeCell ref="F264:I264"/>
    <mergeCell ref="F265:I265"/>
    <mergeCell ref="L265:M265"/>
    <mergeCell ref="N265:Q265"/>
    <mergeCell ref="F266:I266"/>
    <mergeCell ref="N122:Q122"/>
    <mergeCell ref="N123:Q123"/>
    <mergeCell ref="N124:Q124"/>
    <mergeCell ref="N170:Q170"/>
    <mergeCell ref="N195:Q195"/>
    <mergeCell ref="N199:Q199"/>
    <mergeCell ref="N212:Q212"/>
    <mergeCell ref="N220:Q220"/>
    <mergeCell ref="N242:Q242"/>
    <mergeCell ref="N244:Q244"/>
    <mergeCell ref="N245:Q245"/>
    <mergeCell ref="N252:Q252"/>
    <mergeCell ref="F259:I259"/>
    <mergeCell ref="L259:M259"/>
    <mergeCell ref="N259:Q259"/>
    <mergeCell ref="F260:I260"/>
    <mergeCell ref="F261:I261"/>
    <mergeCell ref="L261:M261"/>
    <mergeCell ref="N261:Q261"/>
    <mergeCell ref="F262:I262"/>
    <mergeCell ref="F263:I263"/>
    <mergeCell ref="L263:M263"/>
    <mergeCell ref="N263:Q263"/>
    <mergeCell ref="F254:I254"/>
    <mergeCell ref="F255:I255"/>
    <mergeCell ref="L255:M255"/>
    <mergeCell ref="N255:Q255"/>
    <mergeCell ref="F256:I256"/>
    <mergeCell ref="F257:I257"/>
    <mergeCell ref="L257:M257"/>
    <mergeCell ref="N257:Q257"/>
    <mergeCell ref="F258:I258"/>
    <mergeCell ref="F249:I249"/>
    <mergeCell ref="F250:I250"/>
    <mergeCell ref="L250:M250"/>
    <mergeCell ref="N250:Q250"/>
    <mergeCell ref="F251:I251"/>
    <mergeCell ref="L251:M251"/>
    <mergeCell ref="N251:Q251"/>
    <mergeCell ref="F253:I253"/>
    <mergeCell ref="L253:M253"/>
    <mergeCell ref="N253:Q253"/>
    <mergeCell ref="F241:I241"/>
    <mergeCell ref="F243:I243"/>
    <mergeCell ref="L243:M243"/>
    <mergeCell ref="N243:Q243"/>
    <mergeCell ref="F246:I246"/>
    <mergeCell ref="L246:M246"/>
    <mergeCell ref="N246:Q246"/>
    <mergeCell ref="F247:I247"/>
    <mergeCell ref="F248:I248"/>
    <mergeCell ref="F236:I236"/>
    <mergeCell ref="L236:M236"/>
    <mergeCell ref="N236:Q236"/>
    <mergeCell ref="F237:I237"/>
    <mergeCell ref="F238:I238"/>
    <mergeCell ref="F239:I239"/>
    <mergeCell ref="F240:I240"/>
    <mergeCell ref="L240:M240"/>
    <mergeCell ref="N240:Q240"/>
    <mergeCell ref="F232:I232"/>
    <mergeCell ref="F233:I233"/>
    <mergeCell ref="L233:M233"/>
    <mergeCell ref="N233:Q233"/>
    <mergeCell ref="F234:I234"/>
    <mergeCell ref="L234:M234"/>
    <mergeCell ref="N234:Q234"/>
    <mergeCell ref="F235:I235"/>
    <mergeCell ref="L235:M235"/>
    <mergeCell ref="N235:Q235"/>
    <mergeCell ref="F227:I227"/>
    <mergeCell ref="F228:I228"/>
    <mergeCell ref="L228:M228"/>
    <mergeCell ref="N228:Q228"/>
    <mergeCell ref="F229:I229"/>
    <mergeCell ref="L229:M229"/>
    <mergeCell ref="N229:Q229"/>
    <mergeCell ref="F230:I230"/>
    <mergeCell ref="F231:I231"/>
    <mergeCell ref="L231:M231"/>
    <mergeCell ref="N231:Q231"/>
    <mergeCell ref="F222:I222"/>
    <mergeCell ref="F223:I223"/>
    <mergeCell ref="F224:I224"/>
    <mergeCell ref="F225:I225"/>
    <mergeCell ref="L225:M225"/>
    <mergeCell ref="N225:Q225"/>
    <mergeCell ref="F226:I226"/>
    <mergeCell ref="L226:M226"/>
    <mergeCell ref="N226:Q226"/>
    <mergeCell ref="F217:I217"/>
    <mergeCell ref="L217:M217"/>
    <mergeCell ref="N217:Q217"/>
    <mergeCell ref="F218:I218"/>
    <mergeCell ref="F219:I219"/>
    <mergeCell ref="L219:M219"/>
    <mergeCell ref="N219:Q219"/>
    <mergeCell ref="F221:I221"/>
    <mergeCell ref="L221:M221"/>
    <mergeCell ref="N221:Q221"/>
    <mergeCell ref="F211:I211"/>
    <mergeCell ref="F213:I213"/>
    <mergeCell ref="L213:M213"/>
    <mergeCell ref="N213:Q213"/>
    <mergeCell ref="F214:I214"/>
    <mergeCell ref="F215:I215"/>
    <mergeCell ref="L215:M215"/>
    <mergeCell ref="N215:Q215"/>
    <mergeCell ref="F216:I216"/>
    <mergeCell ref="F206:I206"/>
    <mergeCell ref="L206:M206"/>
    <mergeCell ref="N206:Q206"/>
    <mergeCell ref="F207:I207"/>
    <mergeCell ref="F208:I208"/>
    <mergeCell ref="L208:M208"/>
    <mergeCell ref="N208:Q208"/>
    <mergeCell ref="F209:I209"/>
    <mergeCell ref="F210:I210"/>
    <mergeCell ref="L210:M210"/>
    <mergeCell ref="N210:Q210"/>
    <mergeCell ref="F201:I201"/>
    <mergeCell ref="F202:I202"/>
    <mergeCell ref="L202:M202"/>
    <mergeCell ref="N202:Q202"/>
    <mergeCell ref="F203:I203"/>
    <mergeCell ref="F204:I204"/>
    <mergeCell ref="L204:M204"/>
    <mergeCell ref="N204:Q204"/>
    <mergeCell ref="F205:I205"/>
    <mergeCell ref="F194:I194"/>
    <mergeCell ref="F196:I196"/>
    <mergeCell ref="L196:M196"/>
    <mergeCell ref="N196:Q196"/>
    <mergeCell ref="F197:I197"/>
    <mergeCell ref="F198:I198"/>
    <mergeCell ref="L198:M198"/>
    <mergeCell ref="N198:Q198"/>
    <mergeCell ref="F200:I200"/>
    <mergeCell ref="L200:M200"/>
    <mergeCell ref="N200:Q200"/>
    <mergeCell ref="F189:I189"/>
    <mergeCell ref="F190:I190"/>
    <mergeCell ref="F191:I191"/>
    <mergeCell ref="F192:I192"/>
    <mergeCell ref="L192:M192"/>
    <mergeCell ref="N192:Q192"/>
    <mergeCell ref="F193:I193"/>
    <mergeCell ref="L193:M193"/>
    <mergeCell ref="N193:Q193"/>
    <mergeCell ref="F182:I182"/>
    <mergeCell ref="F183:I183"/>
    <mergeCell ref="L183:M183"/>
    <mergeCell ref="N183:Q183"/>
    <mergeCell ref="F184:I184"/>
    <mergeCell ref="F185:I185"/>
    <mergeCell ref="F186:I186"/>
    <mergeCell ref="F187:I187"/>
    <mergeCell ref="F188:I188"/>
    <mergeCell ref="L188:M188"/>
    <mergeCell ref="N188:Q188"/>
    <mergeCell ref="F177:I177"/>
    <mergeCell ref="L177:M177"/>
    <mergeCell ref="N177:Q177"/>
    <mergeCell ref="F178:I178"/>
    <mergeCell ref="F179:I179"/>
    <mergeCell ref="L179:M179"/>
    <mergeCell ref="N179:Q179"/>
    <mergeCell ref="F180:I180"/>
    <mergeCell ref="F181:I181"/>
    <mergeCell ref="L181:M181"/>
    <mergeCell ref="N181:Q181"/>
    <mergeCell ref="F172:I172"/>
    <mergeCell ref="F173:I173"/>
    <mergeCell ref="L173:M173"/>
    <mergeCell ref="N173:Q173"/>
    <mergeCell ref="F174:I174"/>
    <mergeCell ref="F175:I175"/>
    <mergeCell ref="L175:M175"/>
    <mergeCell ref="N175:Q175"/>
    <mergeCell ref="F176:I176"/>
    <mergeCell ref="F166:I166"/>
    <mergeCell ref="L166:M166"/>
    <mergeCell ref="N166:Q166"/>
    <mergeCell ref="F167:I167"/>
    <mergeCell ref="F168:I168"/>
    <mergeCell ref="L168:M168"/>
    <mergeCell ref="N168:Q168"/>
    <mergeCell ref="F169:I169"/>
    <mergeCell ref="F171:I171"/>
    <mergeCell ref="L171:M171"/>
    <mergeCell ref="N171:Q171"/>
    <mergeCell ref="F161:I161"/>
    <mergeCell ref="L161:M161"/>
    <mergeCell ref="N161:Q161"/>
    <mergeCell ref="F162:I162"/>
    <mergeCell ref="F163:I163"/>
    <mergeCell ref="F164:I164"/>
    <mergeCell ref="L164:M164"/>
    <mergeCell ref="N164:Q164"/>
    <mergeCell ref="F165:I165"/>
    <mergeCell ref="F156:I156"/>
    <mergeCell ref="F157:I157"/>
    <mergeCell ref="L157:M157"/>
    <mergeCell ref="N157:Q157"/>
    <mergeCell ref="F158:I158"/>
    <mergeCell ref="L158:M158"/>
    <mergeCell ref="N158:Q158"/>
    <mergeCell ref="F159:I159"/>
    <mergeCell ref="F160:I160"/>
    <mergeCell ref="F147:I147"/>
    <mergeCell ref="F148:I148"/>
    <mergeCell ref="F149:I149"/>
    <mergeCell ref="F150:I150"/>
    <mergeCell ref="F151:I151"/>
    <mergeCell ref="F152:I152"/>
    <mergeCell ref="F153:I153"/>
    <mergeCell ref="F154:I154"/>
    <mergeCell ref="F155:I155"/>
    <mergeCell ref="F141:I141"/>
    <mergeCell ref="F142:I142"/>
    <mergeCell ref="F143:I143"/>
    <mergeCell ref="F144:I144"/>
    <mergeCell ref="F145:I145"/>
    <mergeCell ref="L145:M145"/>
    <mergeCell ref="N145:Q145"/>
    <mergeCell ref="F146:I146"/>
    <mergeCell ref="L146:M146"/>
    <mergeCell ref="N146:Q146"/>
    <mergeCell ref="F136:I136"/>
    <mergeCell ref="F137:I137"/>
    <mergeCell ref="F138:I138"/>
    <mergeCell ref="L138:M138"/>
    <mergeCell ref="N138:Q138"/>
    <mergeCell ref="F139:I139"/>
    <mergeCell ref="L139:M139"/>
    <mergeCell ref="N139:Q139"/>
    <mergeCell ref="F140:I140"/>
    <mergeCell ref="F131:I131"/>
    <mergeCell ref="L131:M131"/>
    <mergeCell ref="N131:Q131"/>
    <mergeCell ref="F132:I132"/>
    <mergeCell ref="F133:I133"/>
    <mergeCell ref="L133:M133"/>
    <mergeCell ref="N133:Q133"/>
    <mergeCell ref="F134:I134"/>
    <mergeCell ref="F135:I135"/>
    <mergeCell ref="F126:I126"/>
    <mergeCell ref="F127:I127"/>
    <mergeCell ref="L127:M127"/>
    <mergeCell ref="N127:Q127"/>
    <mergeCell ref="F128:I128"/>
    <mergeCell ref="F129:I129"/>
    <mergeCell ref="L129:M129"/>
    <mergeCell ref="N129:Q129"/>
    <mergeCell ref="F130:I130"/>
    <mergeCell ref="M116:P116"/>
    <mergeCell ref="M118:Q118"/>
    <mergeCell ref="M119:Q119"/>
    <mergeCell ref="F121:I121"/>
    <mergeCell ref="L121:M121"/>
    <mergeCell ref="N121:Q121"/>
    <mergeCell ref="F125:I125"/>
    <mergeCell ref="L125:M125"/>
    <mergeCell ref="N125:Q125"/>
    <mergeCell ref="N98:Q98"/>
    <mergeCell ref="N99:Q99"/>
    <mergeCell ref="N100:Q100"/>
    <mergeCell ref="N102:Q102"/>
    <mergeCell ref="L104:Q104"/>
    <mergeCell ref="C110:Q110"/>
    <mergeCell ref="F112:P112"/>
    <mergeCell ref="F113:P113"/>
    <mergeCell ref="F114:P114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C2:Q2"/>
    <mergeCell ref="C4:Q4"/>
    <mergeCell ref="F6:P6"/>
    <mergeCell ref="F7:P7"/>
    <mergeCell ref="F8:P8"/>
    <mergeCell ref="O10:P10"/>
    <mergeCell ref="O12:P12"/>
    <mergeCell ref="O13:P13"/>
    <mergeCell ref="O15:P15"/>
  </mergeCells>
  <hyperlinks>
    <hyperlink ref="F1:G1" location="C2" display="1) Krycí list rozpočtu" xr:uid="{00000000-0004-0000-0100-000000000000}"/>
    <hyperlink ref="H1:K1" location="C87" display="2) Rekapitulácia rozpočtu" xr:uid="{00000000-0004-0000-0100-000001000000}"/>
    <hyperlink ref="L1" location="C121" display="3) Rozpočet" xr:uid="{00000000-0004-0000-0100-000002000000}"/>
    <hyperlink ref="S1:T1" location="'Rekapitulácia stavby'!C2" display="Rekapitulácia stavby" xr:uid="{00000000-0004-0000-01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1 - SEKTOR - XXII  nové u...</vt:lpstr>
      <vt:lpstr>'1 - SEKTOR - XXII  nové u...'!Názvy_tlače</vt:lpstr>
      <vt:lpstr>'Rekapitulácia stavby'!Názvy_tlače</vt:lpstr>
      <vt:lpstr>'1 - SEKTOR - XXII  nové u...'!Oblasť_tlače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MATIA-PC\Maria</dc:creator>
  <cp:lastModifiedBy>Noskovičová Zuzana, Ing.</cp:lastModifiedBy>
  <dcterms:created xsi:type="dcterms:W3CDTF">2017-10-27T18:11:26Z</dcterms:created>
  <dcterms:modified xsi:type="dcterms:W3CDTF">2022-04-25T07:32:42Z</dcterms:modified>
</cp:coreProperties>
</file>