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zapletal.MUBPH\Desktop\Ul. Podlesí\VŘ\"/>
    </mc:Choice>
  </mc:AlternateContent>
  <bookViews>
    <workbookView xWindow="150" yWindow="585" windowWidth="28455" windowHeight="14505" activeTab="1"/>
  </bookViews>
  <sheets>
    <sheet name="Rekapitulace stavby" sheetId="1" r:id="rId1"/>
    <sheet name="2018_21 - Rekonstrukce ko..." sheetId="2" r:id="rId2"/>
  </sheets>
  <definedNames>
    <definedName name="_xlnm.Print_Titles" localSheetId="1">'2018_21 - Rekonstrukce ko...'!$112:$112</definedName>
    <definedName name="_xlnm.Print_Titles" localSheetId="0">'Rekapitulace stavby'!$84:$84</definedName>
    <definedName name="_xlnm.Print_Area" localSheetId="1">'2018_21 - Rekonstrukce ko...'!$C$4:$Q$68,'2018_21 - Rekonstrukce ko...'!$C$74:$Q$97,'2018_21 - Rekonstrukce ko...'!$C$103:$Q$159</definedName>
    <definedName name="_xlnm.Print_Area" localSheetId="0">'Rekapitulace stavby'!$C$4:$AP$69,'Rekapitulace stavby'!$C$75:$AP$89</definedName>
  </definedNames>
  <calcPr calcId="152511"/>
</workbook>
</file>

<file path=xl/calcChain.xml><?xml version="1.0" encoding="utf-8"?>
<calcChain xmlns="http://schemas.openxmlformats.org/spreadsheetml/2006/main">
  <c r="BK134" i="2" l="1"/>
  <c r="BI134" i="2"/>
  <c r="BH134" i="2"/>
  <c r="BG134" i="2"/>
  <c r="BF134" i="2"/>
  <c r="AA134" i="2"/>
  <c r="Y134" i="2"/>
  <c r="W134" i="2"/>
  <c r="N134" i="2"/>
  <c r="BE134" i="2" s="1"/>
  <c r="BK138" i="2" l="1"/>
  <c r="BI138" i="2"/>
  <c r="BH138" i="2"/>
  <c r="BG138" i="2"/>
  <c r="BF138" i="2"/>
  <c r="AA138" i="2"/>
  <c r="Y138" i="2"/>
  <c r="W138" i="2"/>
  <c r="N138" i="2"/>
  <c r="BE138" i="2" s="1"/>
  <c r="AY87" i="1" l="1"/>
  <c r="AX87" i="1"/>
  <c r="BI159" i="2"/>
  <c r="BH159" i="2"/>
  <c r="BG159" i="2"/>
  <c r="BF159" i="2"/>
  <c r="AA159" i="2"/>
  <c r="AA158" i="2" s="1"/>
  <c r="Y159" i="2"/>
  <c r="Y158" i="2" s="1"/>
  <c r="W159" i="2"/>
  <c r="W158" i="2" s="1"/>
  <c r="BK159" i="2"/>
  <c r="BK158" i="2" s="1"/>
  <c r="N158" i="2" s="1"/>
  <c r="N97" i="2" s="1"/>
  <c r="N159" i="2"/>
  <c r="BE159" i="2" s="1"/>
  <c r="BI157" i="2"/>
  <c r="BH157" i="2"/>
  <c r="BG157" i="2"/>
  <c r="BF157" i="2"/>
  <c r="AA157" i="2"/>
  <c r="AA156" i="2" s="1"/>
  <c r="Y157" i="2"/>
  <c r="Y156" i="2" s="1"/>
  <c r="W157" i="2"/>
  <c r="W156" i="2" s="1"/>
  <c r="BK157" i="2"/>
  <c r="BK156" i="2" s="1"/>
  <c r="N156" i="2" s="1"/>
  <c r="N96" i="2" s="1"/>
  <c r="N157" i="2"/>
  <c r="BE157" i="2" s="1"/>
  <c r="BI155" i="2"/>
  <c r="BH155" i="2"/>
  <c r="BG155" i="2"/>
  <c r="BF155" i="2"/>
  <c r="AA155" i="2"/>
  <c r="AA154" i="2" s="1"/>
  <c r="Y155" i="2"/>
  <c r="Y154" i="2" s="1"/>
  <c r="W155" i="2"/>
  <c r="W154" i="2" s="1"/>
  <c r="BK155" i="2"/>
  <c r="BK154" i="2" s="1"/>
  <c r="N154" i="2" s="1"/>
  <c r="N95" i="2" s="1"/>
  <c r="N155" i="2"/>
  <c r="BE155" i="2" s="1"/>
  <c r="BI153" i="2"/>
  <c r="BH153" i="2"/>
  <c r="BG153" i="2"/>
  <c r="BF153" i="2"/>
  <c r="AA153" i="2"/>
  <c r="AA152" i="2" s="1"/>
  <c r="Y153" i="2"/>
  <c r="Y152" i="2" s="1"/>
  <c r="W153" i="2"/>
  <c r="W152" i="2" s="1"/>
  <c r="BK153" i="2"/>
  <c r="BK152" i="2" s="1"/>
  <c r="N153" i="2"/>
  <c r="BE153" i="2" s="1"/>
  <c r="BI150" i="2"/>
  <c r="BH150" i="2"/>
  <c r="BG150" i="2"/>
  <c r="BF150" i="2"/>
  <c r="AA150" i="2"/>
  <c r="AA149" i="2" s="1"/>
  <c r="Y150" i="2"/>
  <c r="Y149" i="2" s="1"/>
  <c r="W150" i="2"/>
  <c r="W149" i="2" s="1"/>
  <c r="BK150" i="2"/>
  <c r="BK149" i="2" s="1"/>
  <c r="N149" i="2" s="1"/>
  <c r="N92" i="2" s="1"/>
  <c r="N150" i="2"/>
  <c r="BE150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Y143" i="2"/>
  <c r="W143" i="2"/>
  <c r="BK143" i="2"/>
  <c r="N143" i="2"/>
  <c r="BE143" i="2" s="1"/>
  <c r="BI141" i="2"/>
  <c r="BH141" i="2"/>
  <c r="BG141" i="2"/>
  <c r="BF141" i="2"/>
  <c r="AA141" i="2"/>
  <c r="Y141" i="2"/>
  <c r="W141" i="2"/>
  <c r="BK141" i="2"/>
  <c r="N141" i="2"/>
  <c r="BE141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29" i="2"/>
  <c r="BH129" i="2"/>
  <c r="BG129" i="2"/>
  <c r="BF129" i="2"/>
  <c r="AA129" i="2"/>
  <c r="Y129" i="2"/>
  <c r="W129" i="2"/>
  <c r="BK129" i="2"/>
  <c r="N129" i="2"/>
  <c r="BE129" i="2" s="1"/>
  <c r="BI128" i="2"/>
  <c r="BH128" i="2"/>
  <c r="BG128" i="2"/>
  <c r="BF128" i="2"/>
  <c r="AA128" i="2"/>
  <c r="Y128" i="2"/>
  <c r="W128" i="2"/>
  <c r="BK128" i="2"/>
  <c r="N128" i="2"/>
  <c r="BE128" i="2" s="1"/>
  <c r="BI127" i="2"/>
  <c r="BH127" i="2"/>
  <c r="BG127" i="2"/>
  <c r="BF127" i="2"/>
  <c r="AA127" i="2"/>
  <c r="Y127" i="2"/>
  <c r="W127" i="2"/>
  <c r="BK127" i="2"/>
  <c r="N127" i="2"/>
  <c r="BE127" i="2" s="1"/>
  <c r="BI125" i="2"/>
  <c r="BH125" i="2"/>
  <c r="BG125" i="2"/>
  <c r="BF125" i="2"/>
  <c r="AA125" i="2"/>
  <c r="Y125" i="2"/>
  <c r="W125" i="2"/>
  <c r="BK125" i="2"/>
  <c r="N125" i="2"/>
  <c r="BE125" i="2" s="1"/>
  <c r="BI124" i="2"/>
  <c r="BH124" i="2"/>
  <c r="BG124" i="2"/>
  <c r="BF124" i="2"/>
  <c r="AA124" i="2"/>
  <c r="Y124" i="2"/>
  <c r="W124" i="2"/>
  <c r="BK124" i="2"/>
  <c r="N124" i="2"/>
  <c r="BE124" i="2" s="1"/>
  <c r="BI123" i="2"/>
  <c r="BH123" i="2"/>
  <c r="BG123" i="2"/>
  <c r="BF123" i="2"/>
  <c r="AA123" i="2"/>
  <c r="Y123" i="2"/>
  <c r="W123" i="2"/>
  <c r="BK123" i="2"/>
  <c r="N123" i="2"/>
  <c r="BE123" i="2" s="1"/>
  <c r="BI122" i="2"/>
  <c r="BH122" i="2"/>
  <c r="BG122" i="2"/>
  <c r="BF122" i="2"/>
  <c r="AA122" i="2"/>
  <c r="Y122" i="2"/>
  <c r="W122" i="2"/>
  <c r="BK122" i="2"/>
  <c r="N122" i="2"/>
  <c r="BE122" i="2" s="1"/>
  <c r="BI120" i="2"/>
  <c r="BH120" i="2"/>
  <c r="BG120" i="2"/>
  <c r="BF120" i="2"/>
  <c r="AA120" i="2"/>
  <c r="Y120" i="2"/>
  <c r="W120" i="2"/>
  <c r="BK120" i="2"/>
  <c r="N120" i="2"/>
  <c r="BE120" i="2" s="1"/>
  <c r="BI119" i="2"/>
  <c r="BH119" i="2"/>
  <c r="BG119" i="2"/>
  <c r="BF119" i="2"/>
  <c r="AA119" i="2"/>
  <c r="Y119" i="2"/>
  <c r="W119" i="2"/>
  <c r="BK119" i="2"/>
  <c r="N119" i="2"/>
  <c r="BE119" i="2" s="1"/>
  <c r="BI118" i="2"/>
  <c r="BH118" i="2"/>
  <c r="BG118" i="2"/>
  <c r="BF118" i="2"/>
  <c r="AA118" i="2"/>
  <c r="Y118" i="2"/>
  <c r="W118" i="2"/>
  <c r="BK118" i="2"/>
  <c r="N118" i="2"/>
  <c r="BE118" i="2" s="1"/>
  <c r="BI117" i="2"/>
  <c r="BH117" i="2"/>
  <c r="BG117" i="2"/>
  <c r="BF117" i="2"/>
  <c r="AA117" i="2"/>
  <c r="Y117" i="2"/>
  <c r="W117" i="2"/>
  <c r="BK117" i="2"/>
  <c r="N117" i="2"/>
  <c r="BE117" i="2" s="1"/>
  <c r="BI116" i="2"/>
  <c r="BH116" i="2"/>
  <c r="BG116" i="2"/>
  <c r="BF116" i="2"/>
  <c r="AA116" i="2"/>
  <c r="Y116" i="2"/>
  <c r="W116" i="2"/>
  <c r="BK116" i="2"/>
  <c r="N116" i="2"/>
  <c r="BE116" i="2" s="1"/>
  <c r="M109" i="2"/>
  <c r="F109" i="2"/>
  <c r="F107" i="2"/>
  <c r="F105" i="2"/>
  <c r="M80" i="2"/>
  <c r="F80" i="2"/>
  <c r="F78" i="2"/>
  <c r="F76" i="2"/>
  <c r="O20" i="2"/>
  <c r="E20" i="2"/>
  <c r="M110" i="2" s="1"/>
  <c r="O19" i="2"/>
  <c r="O14" i="2"/>
  <c r="E14" i="2"/>
  <c r="F81" i="2" s="1"/>
  <c r="O13" i="2"/>
  <c r="O8" i="2"/>
  <c r="M107" i="2" s="1"/>
  <c r="AM82" i="1"/>
  <c r="L82" i="1"/>
  <c r="AM81" i="1"/>
  <c r="L81" i="1"/>
  <c r="AM79" i="1"/>
  <c r="L79" i="1"/>
  <c r="L77" i="1"/>
  <c r="L76" i="1"/>
  <c r="AA126" i="2" l="1"/>
  <c r="BK142" i="2"/>
  <c r="N142" i="2" s="1"/>
  <c r="N91" i="2" s="1"/>
  <c r="AA142" i="2"/>
  <c r="Y121" i="2"/>
  <c r="AA130" i="2"/>
  <c r="BK130" i="2"/>
  <c r="N130" i="2" s="1"/>
  <c r="N90" i="2" s="1"/>
  <c r="W130" i="2"/>
  <c r="AA121" i="2"/>
  <c r="BK121" i="2"/>
  <c r="N121" i="2" s="1"/>
  <c r="N88" i="2" s="1"/>
  <c r="BK115" i="2"/>
  <c r="N115" i="2" s="1"/>
  <c r="N87" i="2" s="1"/>
  <c r="M81" i="2"/>
  <c r="BD87" i="1"/>
  <c r="BD86" i="1" s="1"/>
  <c r="W34" i="1" s="1"/>
  <c r="W115" i="2"/>
  <c r="BK126" i="2"/>
  <c r="N126" i="2" s="1"/>
  <c r="N89" i="2" s="1"/>
  <c r="W142" i="2"/>
  <c r="M78" i="2"/>
  <c r="F110" i="2"/>
  <c r="Y115" i="2"/>
  <c r="H33" i="2"/>
  <c r="BC87" i="1" s="1"/>
  <c r="BC86" i="1" s="1"/>
  <c r="W33" i="1" s="1"/>
  <c r="W121" i="2"/>
  <c r="W126" i="2"/>
  <c r="Y130" i="2"/>
  <c r="Y142" i="2"/>
  <c r="H32" i="2"/>
  <c r="BB87" i="1" s="1"/>
  <c r="BB86" i="1" s="1"/>
  <c r="AX86" i="1" s="1"/>
  <c r="AA115" i="2"/>
  <c r="Y126" i="2"/>
  <c r="AA151" i="2"/>
  <c r="Y151" i="2"/>
  <c r="W151" i="2"/>
  <c r="BK151" i="2"/>
  <c r="N151" i="2" s="1"/>
  <c r="N93" i="2" s="1"/>
  <c r="N152" i="2"/>
  <c r="N94" i="2" s="1"/>
  <c r="Y114" i="2" l="1"/>
  <c r="Y113" i="2" s="1"/>
  <c r="AA114" i="2"/>
  <c r="AA113" i="2" s="1"/>
  <c r="BK114" i="2"/>
  <c r="N114" i="2" s="1"/>
  <c r="AY86" i="1"/>
  <c r="W32" i="1"/>
  <c r="W114" i="2"/>
  <c r="W113" i="2" s="1"/>
  <c r="AU87" i="1" s="1"/>
  <c r="AU86" i="1" s="1"/>
  <c r="N86" i="2" l="1"/>
  <c r="N113" i="2"/>
  <c r="BK113" i="2"/>
  <c r="BA87" i="1" l="1"/>
  <c r="BA86" i="1" s="1"/>
  <c r="AS87" i="1" l="1"/>
  <c r="AS86" i="1" s="1"/>
  <c r="AW87" i="1"/>
  <c r="AW86" i="1"/>
  <c r="AK31" i="1" s="1"/>
  <c r="W31" i="1"/>
  <c r="N85" i="2" l="1"/>
  <c r="M26" i="2" s="1"/>
  <c r="H30" i="2" l="1"/>
  <c r="M28" i="2"/>
  <c r="AG87" i="1" s="1"/>
  <c r="AN87" i="1" s="1"/>
  <c r="M30" i="2" l="1"/>
  <c r="L35" i="2" s="1"/>
  <c r="AZ87" i="1"/>
  <c r="AZ86" i="1" s="1"/>
  <c r="AV86" i="1" s="1"/>
  <c r="AT86" i="1" s="1"/>
  <c r="AG86" i="1"/>
  <c r="AV87" i="1" l="1"/>
  <c r="AT87" i="1" s="1"/>
  <c r="AN86" i="1"/>
  <c r="AK26" i="1"/>
  <c r="AK28" i="1" s="1"/>
  <c r="W30" i="1" l="1"/>
  <c r="AK30" i="1"/>
  <c r="AK36" i="1" l="1"/>
</calcChain>
</file>

<file path=xl/sharedStrings.xml><?xml version="1.0" encoding="utf-8"?>
<sst xmlns="http://schemas.openxmlformats.org/spreadsheetml/2006/main" count="763" uniqueCount="240">
  <si>
    <t>2012</t>
  </si>
  <si>
    <t>List obsahuje: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</si>
  <si>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</si>
  <si>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</si>
  <si>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</si>
  <si>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</si>
  <si>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</si>
  <si>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</si>
  <si>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</si>
  <si>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</si>
  <si>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</si>
  <si>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</si>
  <si>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</si>
  <si>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</si>
  <si>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</si>
  <si>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2018_21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</si>
  <si>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</si>
  <si>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</si>
  <si>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Rekonstrukce komunikace v ulici Podlesí</t>
  </si>
  <si>
    <t>JKSO:</t>
  </si>
  <si>
    <t>CC-CZ:</t>
  </si>
  <si>
    <t>Místo:</t>
  </si>
  <si>
    <t>Bystřice pod Hostýnem, Rychlov</t>
  </si>
  <si>
    <t>Datum:</t>
  </si>
  <si>
    <t>1. 10. 2018</t>
  </si>
  <si>
    <t>Objednatel:</t>
  </si>
  <si>
    <t>IČ:</t>
  </si>
  <si>
    <t>00287113</t>
  </si>
  <si>
    <t>Město Bystřice pod Hostýnem</t>
  </si>
  <si>
    <t>DIČ:</t>
  </si>
  <si>
    <t>Zhotovitel:</t>
  </si>
  <si>
    <t>Vyplň údaj</t>
  </si>
  <si>
    <t>Projektant:</t>
  </si>
  <si>
    <t>Ing. Tomáš Olša</t>
  </si>
  <si>
    <t>True</t>
  </si>
  <si>
    <t>Zpracovatel:</t>
  </si>
  <si>
    <t xml:space="preserve"> </t>
  </si>
  <si>
    <t>Poznámka:</t>
  </si>
  <si>
    <t>Náklady z rozpočtů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</si>
  <si>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</si>
  <si>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</si>
  <si>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</si>
  <si>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</si>
  <si>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</si>
  <si>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</si>
  <si>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</si>
  <si>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</si>
  <si>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</si>
  <si>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</si>
  <si>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</si>
  <si>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</si>
  <si>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</si>
  <si>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</si>
  <si>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</si>
  <si>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</si>
  <si>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</si>
  <si>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</si>
  <si>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</si>
  <si>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</si>
  <si>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</si>
  <si>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</si>
  <si>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</si>
  <si>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</si>
  <si>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</si>
  <si>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</si>
  <si>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</si>
  <si>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</si>
  <si>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</si>
  <si>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</si>
  <si>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</si>
  <si>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</si>
  <si>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</si>
  <si>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</si>
  <si>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</si>
  <si>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</si>
  <si>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</si>
  <si>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</si>
  <si>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</si>
  <si>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{48dacbd8-afcf-4915-8aca-d8158b8b10e9}</t>
  </si>
  <si>
    <t>{00000000-0000-0000-0000-000000000000}</t>
  </si>
  <si>
    <t>1</t>
  </si>
  <si>
    <t>###NOINSERT###</t>
  </si>
  <si>
    <t>Zpět na list:</t>
  </si>
  <si>
    <t>2</t>
  </si>
  <si>
    <t>KRYCÍ LIST ROZPOČTU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</si>
  <si>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</si>
  <si>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</si>
  <si>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</si>
  <si>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</si>
  <si>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</si>
  <si>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</si>
  <si>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</si>
  <si>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</si>
  <si>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</si>
  <si>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</si>
  <si>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</si>
  <si>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</si>
  <si>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</si>
  <si>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</si>
  <si>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</si>
  <si>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</si>
  <si>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</si>
  <si>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</si>
  <si>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</si>
  <si>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</si>
  <si>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</si>
  <si>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</si>
  <si>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</si>
  <si>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</si>
  <si>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</si>
  <si>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</si>
  <si>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</si>
  <si>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</si>
  <si>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</si>
  <si>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</si>
  <si>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</si>
  <si>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</si>
  <si>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</si>
  <si>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</si>
  <si>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113154363</t>
  </si>
  <si>
    <t>m2</t>
  </si>
  <si>
    <t>4</t>
  </si>
  <si>
    <t>2092368325</t>
  </si>
  <si>
    <t>5</t>
  </si>
  <si>
    <t>113201112</t>
  </si>
  <si>
    <t>Vytrhání obrub  s vybouráním lože, s přemístěním hmot na skládku na vzdálenost do 3 m nebo s naložením na dopravní prostředek silničních ležatých</t>
  </si>
  <si>
    <t>m</t>
  </si>
  <si>
    <t>-1900406251</t>
  </si>
  <si>
    <t>181111131</t>
  </si>
  <si>
    <t>Plošná úprava terénu v zemině tř. 1 až 4 s urovnáním povrchu bez doplnění ornice souvislé plochy do 500 m2 při nerovnostech terénu přes 150 do 200 mm v rovině nebo na svahu do 1:5</t>
  </si>
  <si>
    <t>1566282616</t>
  </si>
  <si>
    <t>181411131</t>
  </si>
  <si>
    <t>Založení trávníku na půdě předem připravené plochy do 1000 m2 výsevem včetně utažení parkového v rovině nebo na svahu do 1:5</t>
  </si>
  <si>
    <t>-1670519292</t>
  </si>
  <si>
    <t>M</t>
  </si>
  <si>
    <t>00572470</t>
  </si>
  <si>
    <t>osivo směs travní univerzál</t>
  </si>
  <si>
    <t>kg</t>
  </si>
  <si>
    <t>8</t>
  </si>
  <si>
    <t>1601443151</t>
  </si>
  <si>
    <t>567533131</t>
  </si>
  <si>
    <t>Recyklace asfaltu za studena, tl 0,25 m, do 5000 m2 vč. 4% pojiva</t>
  </si>
  <si>
    <t>1068438701</t>
  </si>
  <si>
    <t>573211112</t>
  </si>
  <si>
    <t>Postřik spojovací PS bez posypu kamenivem z asfaltu silničního, v množství 0,70 kg/m2, včetně urovnání podkladu po odfrézování krytu</t>
  </si>
  <si>
    <t>-1492263427</t>
  </si>
  <si>
    <t>577154121</t>
  </si>
  <si>
    <t>Asfaltový beton vrstva obrusná ACO 11 (ABS)  s rozprostřením a se zhutněním z nemodifikovaného asfaltu v pruhu šířky přes 3 m tř. I, po zhutnění tl. 60 mm</t>
  </si>
  <si>
    <t>-854628990</t>
  </si>
  <si>
    <t>596841120</t>
  </si>
  <si>
    <t>1359304807</t>
  </si>
  <si>
    <t>899231111</t>
  </si>
  <si>
    <t>Výšková úprava uličního vstupu nebo vpusti do 200 mm zvýšením/snížením mříže</t>
  </si>
  <si>
    <t>kus</t>
  </si>
  <si>
    <t>-604790215</t>
  </si>
  <si>
    <t>899331111</t>
  </si>
  <si>
    <t>Výšková úprava uličního vstupu nebo vpusti do 200 mm zvýšením/snížením poklopu</t>
  </si>
  <si>
    <t>596072067</t>
  </si>
  <si>
    <t>899431111</t>
  </si>
  <si>
    <t>Výšková úprava uličního vstupu nebo vpusti do 200 mm  zvýšením/snížením krycího hrnce, šoupěte nebo hydrantu bez úpravy armatur</t>
  </si>
  <si>
    <t>-991495554</t>
  </si>
  <si>
    <t>919735111</t>
  </si>
  <si>
    <t>Řezání stávajícího živičného krytu nebo podkladu  hloubky do 50 mm</t>
  </si>
  <si>
    <t>190506992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</si>
  <si>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</si>
  <si>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</si>
  <si>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1094193753</t>
  </si>
  <si>
    <t>59217029</t>
  </si>
  <si>
    <t>obrubník betonový silniční nájezdový 100x15x15 cm</t>
  </si>
  <si>
    <t>760053403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</si>
  <si>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</si>
  <si>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</si>
  <si>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-1132575536</t>
  </si>
  <si>
    <t>59217016</t>
  </si>
  <si>
    <t>obrubník betonový chodníkový 100x8x25 cm</t>
  </si>
  <si>
    <t>1160098497</t>
  </si>
  <si>
    <t>938902431</t>
  </si>
  <si>
    <t>Čištění svodnice s odstraněním travnatého porostu nebo nánosu, s naložením na dopravní prostředek nebo s přemístěním na hromady na vzdálenost do 20 m strojně tlakovou vodou tloušťky nánosu přes 50 do 75%</t>
  </si>
  <si>
    <t>-809851081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</si>
  <si>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</si>
  <si>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</si>
  <si>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-1245023222</t>
  </si>
  <si>
    <t>938908411</t>
  </si>
  <si>
    <t>Čištění vozovek splachováním vodou povrchu podkladu nebo krytu živičného, betonového nebo dlážděného</t>
  </si>
  <si>
    <t>-1261474293</t>
  </si>
  <si>
    <t>23</t>
  </si>
  <si>
    <t>919732211</t>
  </si>
  <si>
    <t>Styčná pracovní spára při napojení nového živičného povrchu na stávající se zalitím za tepla modifikovanou asfaltovou hmotou s posypem vápenným hydrátem šířky do 15 mm, hloubky do 50 mm včetně prořezání spáry</t>
  </si>
  <si>
    <t>-1369512608</t>
  </si>
  <si>
    <t>997221551</t>
  </si>
  <si>
    <t>Vodorovná doprava suti bez naložení, ale se složením a s hrubým urovnáním ze sypkých materiálů, na vzdálenost do 1 km</t>
  </si>
  <si>
    <t>t</t>
  </si>
  <si>
    <t>1412627552</t>
  </si>
  <si>
    <t>997221559</t>
  </si>
  <si>
    <t>Vodorovná doprava suti bez naložení, ale se složením a s hrubým urovnáním Příplatek k ceně za každý další i započatý 1 km přes 1 km</t>
  </si>
  <si>
    <t>2096742503</t>
  </si>
  <si>
    <t>997221845</t>
  </si>
  <si>
    <t>Poplatek za uložení stavebního odpadu na skládce (skládkovné) z asfaltových povrchů.</t>
  </si>
  <si>
    <t>1180921563</t>
  </si>
  <si>
    <t>997221561</t>
  </si>
  <si>
    <t>Vodorovná doprava suti  bez naložení, ale se složením a s hrubým urovnáním z kusových materiálů, na vzdálenost do 1 km</t>
  </si>
  <si>
    <t>-276468353</t>
  </si>
  <si>
    <t>997221569</t>
  </si>
  <si>
    <t>Vodorovná doprava suti  bez naložení, ale se složením a s hrubým urovnáním Příplatek k ceně za každý další i započatý 1 km přes 1 km</t>
  </si>
  <si>
    <t>1009101030</t>
  </si>
  <si>
    <t>997221815</t>
  </si>
  <si>
    <t>Poplatek za uložení stavebního odpadu na skládce (skládkovné) z prostého betonu zatříděného do Katalogu odpadů pod kódem 170 101</t>
  </si>
  <si>
    <t>2106528479</t>
  </si>
  <si>
    <t>998225111</t>
  </si>
  <si>
    <t>Přesun hmot pro komunikace s krytem z kameniva, monolitickým betonovým nebo živičným dopravní vzdálenost do 200 m jakékoliv délky objektu</t>
  </si>
  <si>
    <t>1313112517</t>
  </si>
  <si>
    <t>010001000</t>
  </si>
  <si>
    <t>soubor</t>
  </si>
  <si>
    <t>1024</t>
  </si>
  <si>
    <t>937021058</t>
  </si>
  <si>
    <t>020001000</t>
  </si>
  <si>
    <t>Příprava staveniště</t>
  </si>
  <si>
    <t>-835395736</t>
  </si>
  <si>
    <t>030001000</t>
  </si>
  <si>
    <t>Zařízení staveniště, zřízení, provoz a odstranění</t>
  </si>
  <si>
    <t>67984174</t>
  </si>
  <si>
    <t>070001000</t>
  </si>
  <si>
    <t>Provozní vlivy, provizorní dopravní značení</t>
  </si>
  <si>
    <t>293368097</t>
  </si>
  <si>
    <t>1) Souhrnný list stavby</t>
  </si>
  <si>
    <t>2) Rekapitulace objektů</t>
  </si>
  <si>
    <t>/</t>
  </si>
  <si>
    <t>1) Krycí list rozpočtu</t>
  </si>
  <si>
    <t>2) Rekapitulace rozpočtu</t>
  </si>
  <si>
    <t>3) Rozpočet</t>
  </si>
  <si>
    <t>Rekapitulace stavby</t>
  </si>
  <si>
    <t>Frézování živičného podkladu nebo krytu s naložením na dopravní prostředek plochy přes 1 000 do 10 000 m2 s překážkami v trase pruhu šířky přes 1 m do 2 m, tloušťky vrstvy 60 mm</t>
  </si>
  <si>
    <t>Kladení dlažby z betonových nebo kameninových dlaždic komunikací pro pěší s vyplněním spár a se smetením přebytečného materiálu na vzdálenost do 3 m s ložem z cementové malty tl. do 30 mm velikosti dlaždic do 0,09 m2 (bez zámku), pro plochy do 50 m2. Bude použit stávající materiál</t>
  </si>
  <si>
    <t>Průzkumné, geodetické a projektové práce,zkoušky únosnosti</t>
  </si>
  <si>
    <t xml:space="preserve">    VRN1 - Průzkumné, geodetické a projektové práce,zkoušky únosnosti</t>
  </si>
  <si>
    <t>916232215</t>
  </si>
  <si>
    <t>Lože pod obrubníky, krajníky nebo obruby z betonu prostého tř. C 16/20</t>
  </si>
  <si>
    <t>m3</t>
  </si>
  <si>
    <t>59217030</t>
  </si>
  <si>
    <t>obrubník betonový silniční  100x15x25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</si>
</sst>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4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8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4" fillId="0" borderId="16" xfId="0" applyNumberFormat="1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166" fontId="24" fillId="0" borderId="17" xfId="0" applyNumberFormat="1" applyFont="1" applyBorder="1" applyAlignment="1">
      <alignment vertical="center"/>
    </xf>
    <xf numFmtId="4" fontId="24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0" fillId="6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29" fillId="0" borderId="25" xfId="0" applyFont="1" applyBorder="1" applyAlignment="1" applyProtection="1">
      <alignment horizontal="center" vertical="center"/>
      <protection locked="0"/>
    </xf>
    <xf numFmtId="49" fontId="29" fillId="0" borderId="25" xfId="0" applyNumberFormat="1" applyFont="1" applyBorder="1" applyAlignment="1" applyProtection="1">
      <alignment horizontal="left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167" fontId="29" fillId="0" borderId="25" xfId="0" applyNumberFormat="1" applyFont="1" applyBorder="1" applyAlignment="1" applyProtection="1">
      <alignment vertical="center"/>
      <protection locked="0"/>
    </xf>
    <xf numFmtId="0" fontId="31" fillId="0" borderId="0" xfId="1" applyFont="1" applyAlignment="1" applyProtection="1">
      <alignment horizontal="center" vertical="center"/>
    </xf>
    <xf numFmtId="0" fontId="34" fillId="2" borderId="0" xfId="1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33" fillId="2" borderId="0" xfId="0" applyFont="1" applyFill="1" applyAlignment="1" applyProtection="1">
      <alignment vertical="center"/>
    </xf>
    <xf numFmtId="0" fontId="32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4" fontId="21" fillId="0" borderId="0" xfId="0" applyNumberFormat="1" applyFont="1" applyBorder="1" applyAlignment="1">
      <alignment horizontal="right" vertical="center"/>
    </xf>
    <xf numFmtId="4" fontId="2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4" fontId="15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0" fillId="0" borderId="25" xfId="0" applyNumberFormat="1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34" fillId="2" borderId="0" xfId="1" applyFont="1" applyFill="1" applyAlignment="1" applyProtection="1">
      <alignment horizontal="center"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3" xfId="0" applyFont="1" applyBorder="1" applyAlignment="1" applyProtection="1">
      <alignment horizontal="left" vertical="center" wrapText="1"/>
      <protection locked="0"/>
    </xf>
    <xf numFmtId="0" fontId="29" fillId="0" borderId="24" xfId="0" applyFont="1" applyBorder="1" applyAlignment="1" applyProtection="1">
      <alignment horizontal="left" vertical="center" wrapText="1"/>
      <protection locked="0"/>
    </xf>
    <xf numFmtId="4" fontId="29" fillId="4" borderId="22" xfId="0" applyNumberFormat="1" applyFont="1" applyFill="1" applyBorder="1" applyAlignment="1" applyProtection="1">
      <alignment vertical="center"/>
      <protection locked="0"/>
    </xf>
    <xf numFmtId="4" fontId="29" fillId="4" borderId="24" xfId="0" applyNumberFormat="1" applyFont="1" applyFill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4" fontId="29" fillId="0" borderId="23" xfId="0" applyNumberFormat="1" applyFont="1" applyBorder="1" applyAlignment="1" applyProtection="1">
      <alignment vertical="center"/>
      <protection locked="0"/>
    </xf>
    <xf numFmtId="4" fontId="29" fillId="0" borderId="24" xfId="0" applyNumberFormat="1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horizontal="left" vertical="center" wrapText="1"/>
      <protection locked="0"/>
    </xf>
    <xf numFmtId="0" fontId="29" fillId="0" borderId="25" xfId="0" applyFont="1" applyBorder="1" applyAlignment="1" applyProtection="1">
      <alignment vertical="center"/>
      <protection locked="0"/>
    </xf>
    <xf numFmtId="4" fontId="29" fillId="4" borderId="25" xfId="0" applyNumberFormat="1" applyFont="1" applyFill="1" applyBorder="1" applyAlignment="1" applyProtection="1">
      <alignment vertical="center"/>
      <protection locked="0"/>
    </xf>
    <xf numFmtId="4" fontId="29" fillId="0" borderId="25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 wrapText="1"/>
    </xf>
    <xf numFmtId="4" fontId="21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04A15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Data\System\Temp\radAA9E2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rad04A15.tmp" descr="C:\KrosData\System\Temp\rad04A15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AA9E2.tmp" descr="C:\KrosData\System\Temp\radAA9E2.tmp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0"/>
  <sheetViews>
    <sheetView showGridLines="0" workbookViewId="0">
      <pane ySplit="1" topLeftCell="A59" activePane="bottomLeft" state="frozen"/>
      <selection pane="bottomLeft" activeCell="AN87" sqref="AN87:AP8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41" t="s">
        <v>0</v>
      </c>
      <c r="B1" s="142"/>
      <c r="C1" s="142"/>
      <c r="D1" s="143" t="s">
        <v>1</v>
      </c>
      <c r="E1" s="142"/>
      <c r="F1" s="142"/>
      <c r="G1" s="142"/>
      <c r="H1" s="142"/>
      <c r="I1" s="142"/>
      <c r="J1" s="142"/>
      <c r="K1" s="140" t="s">
        <v>224</v>
      </c>
      <c r="L1" s="140"/>
      <c r="M1" s="140"/>
      <c r="N1" s="140"/>
      <c r="O1" s="140"/>
      <c r="P1" s="140"/>
      <c r="Q1" s="140"/>
      <c r="R1" s="140"/>
      <c r="S1" s="140"/>
      <c r="T1" s="142"/>
      <c r="U1" s="142"/>
      <c r="V1" s="142"/>
      <c r="W1" s="140" t="s">
        <v>225</v>
      </c>
      <c r="X1" s="140"/>
      <c r="Y1" s="140"/>
      <c r="Z1" s="140"/>
      <c r="AA1" s="140"/>
      <c r="AB1" s="140"/>
      <c r="AC1" s="140"/>
      <c r="AD1" s="140"/>
      <c r="AE1" s="140"/>
      <c r="AF1" s="140"/>
      <c r="AG1" s="142"/>
      <c r="AH1" s="142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0" t="s">
        <v>2</v>
      </c>
      <c r="BB1" s="10" t="s">
        <v>3</v>
      </c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T1" s="12" t="s">
        <v>4</v>
      </c>
      <c r="BU1" s="12" t="s">
        <v>4</v>
      </c>
    </row>
    <row r="2" spans="1:73" ht="36.950000000000003" customHeight="1" x14ac:dyDescent="0.3">
      <c r="C2" s="175" t="s">
        <v>5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R2" s="149" t="s">
        <v>6</v>
      </c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S2" s="13" t="s">
        <v>7</v>
      </c>
      <c r="BT2" s="13" t="s">
        <v>8</v>
      </c>
    </row>
    <row r="3" spans="1:73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6"/>
      <c r="BS3" s="13" t="s">
        <v>7</v>
      </c>
      <c r="BT3" s="13" t="s">
        <v>9</v>
      </c>
    </row>
    <row r="4" spans="1:73" ht="36.950000000000003" customHeight="1" x14ac:dyDescent="0.3">
      <c r="B4" s="17"/>
      <c r="C4" s="151" t="s">
        <v>10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9"/>
      <c r="AS4" s="20" t="s">
        <v>11</v>
      </c>
      <c r="BE4" s="21" t="s">
        <v>12</v>
      </c>
      <c r="BS4" s="13" t="s">
        <v>13</v>
      </c>
    </row>
    <row r="5" spans="1:73" ht="14.45" customHeight="1" x14ac:dyDescent="0.3">
      <c r="B5" s="17"/>
      <c r="C5" s="18"/>
      <c r="D5" s="22" t="s">
        <v>14</v>
      </c>
      <c r="E5" s="18"/>
      <c r="F5" s="18"/>
      <c r="G5" s="18"/>
      <c r="H5" s="18"/>
      <c r="I5" s="18"/>
      <c r="J5" s="18"/>
      <c r="K5" s="180" t="s">
        <v>15</v>
      </c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8"/>
      <c r="AQ5" s="19"/>
      <c r="BE5" s="177" t="s">
        <v>16</v>
      </c>
      <c r="BS5" s="13" t="s">
        <v>7</v>
      </c>
    </row>
    <row r="6" spans="1:73" ht="36.950000000000003" customHeight="1" x14ac:dyDescent="0.3">
      <c r="B6" s="17"/>
      <c r="C6" s="18"/>
      <c r="D6" s="24" t="s">
        <v>17</v>
      </c>
      <c r="E6" s="18"/>
      <c r="F6" s="18"/>
      <c r="G6" s="18"/>
      <c r="H6" s="18"/>
      <c r="I6" s="18"/>
      <c r="J6" s="18"/>
      <c r="K6" s="181" t="s">
        <v>18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8"/>
      <c r="AQ6" s="19"/>
      <c r="BE6" s="150"/>
      <c r="BS6" s="13" t="s">
        <v>7</v>
      </c>
    </row>
    <row r="7" spans="1:73" ht="14.45" customHeight="1" x14ac:dyDescent="0.3">
      <c r="B7" s="17"/>
      <c r="C7" s="18"/>
      <c r="D7" s="25" t="s">
        <v>19</v>
      </c>
      <c r="E7" s="18"/>
      <c r="F7" s="18"/>
      <c r="G7" s="18"/>
      <c r="H7" s="18"/>
      <c r="I7" s="18"/>
      <c r="J7" s="18"/>
      <c r="K7" s="23" t="s">
        <v>3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5" t="s">
        <v>20</v>
      </c>
      <c r="AL7" s="18"/>
      <c r="AM7" s="18"/>
      <c r="AN7" s="23" t="s">
        <v>3</v>
      </c>
      <c r="AO7" s="18"/>
      <c r="AP7" s="18"/>
      <c r="AQ7" s="19"/>
      <c r="BE7" s="150"/>
      <c r="BS7" s="13" t="s">
        <v>7</v>
      </c>
    </row>
    <row r="8" spans="1:73" ht="14.45" customHeight="1" x14ac:dyDescent="0.3">
      <c r="B8" s="17"/>
      <c r="C8" s="18"/>
      <c r="D8" s="25" t="s">
        <v>21</v>
      </c>
      <c r="E8" s="18"/>
      <c r="F8" s="18"/>
      <c r="G8" s="18"/>
      <c r="H8" s="18"/>
      <c r="I8" s="18"/>
      <c r="J8" s="18"/>
      <c r="K8" s="23" t="s">
        <v>22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5" t="s">
        <v>23</v>
      </c>
      <c r="AL8" s="18"/>
      <c r="AM8" s="18"/>
      <c r="AN8" s="26" t="s">
        <v>24</v>
      </c>
      <c r="AO8" s="18"/>
      <c r="AP8" s="18"/>
      <c r="AQ8" s="19"/>
      <c r="BE8" s="150"/>
      <c r="BS8" s="13" t="s">
        <v>7</v>
      </c>
    </row>
    <row r="9" spans="1:73" ht="14.45" customHeight="1" x14ac:dyDescent="0.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9"/>
      <c r="BE9" s="150"/>
      <c r="BS9" s="13" t="s">
        <v>7</v>
      </c>
    </row>
    <row r="10" spans="1:73" ht="14.45" customHeight="1" x14ac:dyDescent="0.3">
      <c r="B10" s="17"/>
      <c r="C10" s="18"/>
      <c r="D10" s="25" t="s">
        <v>25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5" t="s">
        <v>26</v>
      </c>
      <c r="AL10" s="18"/>
      <c r="AM10" s="18"/>
      <c r="AN10" s="23" t="s">
        <v>27</v>
      </c>
      <c r="AO10" s="18"/>
      <c r="AP10" s="18"/>
      <c r="AQ10" s="19"/>
      <c r="BE10" s="150"/>
      <c r="BS10" s="13" t="s">
        <v>7</v>
      </c>
    </row>
    <row r="11" spans="1:73" ht="18.399999999999999" customHeight="1" x14ac:dyDescent="0.3">
      <c r="B11" s="17"/>
      <c r="C11" s="18"/>
      <c r="D11" s="18"/>
      <c r="E11" s="23" t="s">
        <v>28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5" t="s">
        <v>29</v>
      </c>
      <c r="AL11" s="18"/>
      <c r="AM11" s="18"/>
      <c r="AN11" s="23" t="s">
        <v>3</v>
      </c>
      <c r="AO11" s="18"/>
      <c r="AP11" s="18"/>
      <c r="AQ11" s="19"/>
      <c r="BE11" s="150"/>
      <c r="BS11" s="13" t="s">
        <v>7</v>
      </c>
    </row>
    <row r="12" spans="1:73" ht="6.95" customHeight="1" x14ac:dyDescent="0.3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9"/>
      <c r="BE12" s="150"/>
      <c r="BS12" s="13" t="s">
        <v>7</v>
      </c>
    </row>
    <row r="13" spans="1:73" ht="14.45" customHeight="1" x14ac:dyDescent="0.3">
      <c r="B13" s="17"/>
      <c r="C13" s="18"/>
      <c r="D13" s="25" t="s">
        <v>30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5" t="s">
        <v>26</v>
      </c>
      <c r="AL13" s="18"/>
      <c r="AM13" s="18"/>
      <c r="AN13" s="27" t="s">
        <v>31</v>
      </c>
      <c r="AO13" s="18"/>
      <c r="AP13" s="18"/>
      <c r="AQ13" s="19"/>
      <c r="BE13" s="150"/>
      <c r="BS13" s="13" t="s">
        <v>7</v>
      </c>
    </row>
    <row r="14" spans="1:73" ht="15" x14ac:dyDescent="0.3">
      <c r="B14" s="17"/>
      <c r="C14" s="18"/>
      <c r="D14" s="18"/>
      <c r="E14" s="182" t="s">
        <v>31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25" t="s">
        <v>29</v>
      </c>
      <c r="AL14" s="18"/>
      <c r="AM14" s="18"/>
      <c r="AN14" s="27" t="s">
        <v>31</v>
      </c>
      <c r="AO14" s="18"/>
      <c r="AP14" s="18"/>
      <c r="AQ14" s="19"/>
      <c r="BE14" s="150"/>
      <c r="BS14" s="13" t="s">
        <v>7</v>
      </c>
    </row>
    <row r="15" spans="1:73" ht="6.95" customHeight="1" x14ac:dyDescent="0.3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9"/>
      <c r="BE15" s="150"/>
      <c r="BS15" s="13" t="s">
        <v>4</v>
      </c>
    </row>
    <row r="16" spans="1:73" ht="14.45" customHeight="1" x14ac:dyDescent="0.3">
      <c r="B16" s="17"/>
      <c r="C16" s="18"/>
      <c r="D16" s="25" t="s">
        <v>32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5" t="s">
        <v>26</v>
      </c>
      <c r="AL16" s="18"/>
      <c r="AM16" s="18"/>
      <c r="AN16" s="23" t="s">
        <v>3</v>
      </c>
      <c r="AO16" s="18"/>
      <c r="AP16" s="18"/>
      <c r="AQ16" s="19"/>
      <c r="BE16" s="150"/>
      <c r="BS16" s="13" t="s">
        <v>4</v>
      </c>
    </row>
    <row r="17" spans="2:71" ht="18.399999999999999" customHeight="1" x14ac:dyDescent="0.3">
      <c r="B17" s="17"/>
      <c r="C17" s="18"/>
      <c r="D17" s="18"/>
      <c r="E17" s="23" t="s">
        <v>33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5" t="s">
        <v>29</v>
      </c>
      <c r="AL17" s="18"/>
      <c r="AM17" s="18"/>
      <c r="AN17" s="23" t="s">
        <v>3</v>
      </c>
      <c r="AO17" s="18"/>
      <c r="AP17" s="18"/>
      <c r="AQ17" s="19"/>
      <c r="BE17" s="150"/>
      <c r="BS17" s="13" t="s">
        <v>34</v>
      </c>
    </row>
    <row r="18" spans="2:71" ht="6.95" customHeigh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9"/>
      <c r="BE18" s="150"/>
      <c r="BS18" s="13" t="s">
        <v>7</v>
      </c>
    </row>
    <row r="19" spans="2:71" ht="14.45" customHeight="1" x14ac:dyDescent="0.3">
      <c r="B19" s="17"/>
      <c r="C19" s="18"/>
      <c r="D19" s="25" t="s">
        <v>35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5" t="s">
        <v>26</v>
      </c>
      <c r="AL19" s="18"/>
      <c r="AM19" s="18"/>
      <c r="AN19" s="23" t="s">
        <v>3</v>
      </c>
      <c r="AO19" s="18"/>
      <c r="AP19" s="18"/>
      <c r="AQ19" s="19"/>
      <c r="BE19" s="150"/>
      <c r="BS19" s="13" t="s">
        <v>7</v>
      </c>
    </row>
    <row r="20" spans="2:71" ht="18.399999999999999" customHeight="1" x14ac:dyDescent="0.3">
      <c r="B20" s="17"/>
      <c r="C20" s="18"/>
      <c r="D20" s="18"/>
      <c r="E20" s="23" t="s">
        <v>36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5" t="s">
        <v>29</v>
      </c>
      <c r="AL20" s="18"/>
      <c r="AM20" s="18"/>
      <c r="AN20" s="23" t="s">
        <v>3</v>
      </c>
      <c r="AO20" s="18"/>
      <c r="AP20" s="18"/>
      <c r="AQ20" s="19"/>
      <c r="BE20" s="150"/>
    </row>
    <row r="21" spans="2:71" ht="6.95" customHeight="1" x14ac:dyDescent="0.3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  <c r="BE21" s="150"/>
    </row>
    <row r="22" spans="2:71" ht="15" x14ac:dyDescent="0.3">
      <c r="B22" s="17"/>
      <c r="C22" s="18"/>
      <c r="D22" s="25" t="s">
        <v>37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  <c r="BE22" s="150"/>
    </row>
    <row r="23" spans="2:71" ht="22.5" customHeight="1" x14ac:dyDescent="0.3">
      <c r="B23" s="17"/>
      <c r="C23" s="18"/>
      <c r="D23" s="18"/>
      <c r="E23" s="183" t="s">
        <v>3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8"/>
      <c r="AP23" s="18"/>
      <c r="AQ23" s="19"/>
      <c r="BE23" s="150"/>
    </row>
    <row r="24" spans="2:71" ht="6.95" customHeight="1" x14ac:dyDescent="0.3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  <c r="BE24" s="150"/>
    </row>
    <row r="25" spans="2:71" ht="6.95" customHeight="1" x14ac:dyDescent="0.3">
      <c r="B25" s="17"/>
      <c r="C25" s="1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8"/>
      <c r="AQ25" s="19"/>
      <c r="BE25" s="150"/>
    </row>
    <row r="26" spans="2:71" ht="14.45" customHeight="1" x14ac:dyDescent="0.3">
      <c r="B26" s="17"/>
      <c r="C26" s="18"/>
      <c r="D26" s="29" t="s">
        <v>38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4">
        <f>ROUND(AG86,2)</f>
        <v>0</v>
      </c>
      <c r="AL26" s="176"/>
      <c r="AM26" s="176"/>
      <c r="AN26" s="176"/>
      <c r="AO26" s="176"/>
      <c r="AP26" s="18"/>
      <c r="AQ26" s="19"/>
      <c r="BE26" s="150"/>
    </row>
    <row r="27" spans="2:71" s="1" customFormat="1" ht="6.95" customHeight="1" x14ac:dyDescent="0.3"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2"/>
      <c r="BE27" s="178"/>
    </row>
    <row r="28" spans="2:71" s="1" customFormat="1" ht="25.9" customHeight="1" x14ac:dyDescent="0.3">
      <c r="B28" s="30"/>
      <c r="C28" s="31"/>
      <c r="D28" s="33" t="s">
        <v>39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185">
        <f>AK26</f>
        <v>0</v>
      </c>
      <c r="AL28" s="186"/>
      <c r="AM28" s="186"/>
      <c r="AN28" s="186"/>
      <c r="AO28" s="186"/>
      <c r="AP28" s="31"/>
      <c r="AQ28" s="32"/>
      <c r="BE28" s="178"/>
    </row>
    <row r="29" spans="2:71" s="1" customFormat="1" ht="6.95" customHeight="1" x14ac:dyDescent="0.3"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2"/>
      <c r="BE29" s="178"/>
    </row>
    <row r="30" spans="2:71" s="2" customFormat="1" ht="14.45" customHeight="1" x14ac:dyDescent="0.3">
      <c r="B30" s="35"/>
      <c r="C30" s="36"/>
      <c r="D30" s="37" t="s">
        <v>40</v>
      </c>
      <c r="E30" s="36"/>
      <c r="F30" s="37" t="s">
        <v>41</v>
      </c>
      <c r="G30" s="36"/>
      <c r="H30" s="36"/>
      <c r="I30" s="36"/>
      <c r="J30" s="36"/>
      <c r="K30" s="36"/>
      <c r="L30" s="159">
        <v>0.21</v>
      </c>
      <c r="M30" s="160"/>
      <c r="N30" s="160"/>
      <c r="O30" s="160"/>
      <c r="P30" s="36"/>
      <c r="Q30" s="36"/>
      <c r="R30" s="36"/>
      <c r="S30" s="36"/>
      <c r="T30" s="39" t="s">
        <v>42</v>
      </c>
      <c r="U30" s="36"/>
      <c r="V30" s="36"/>
      <c r="W30" s="161">
        <f>ROUND(AZ86+SUM(CD89:CD89),2)</f>
        <v>0</v>
      </c>
      <c r="X30" s="160"/>
      <c r="Y30" s="160"/>
      <c r="Z30" s="160"/>
      <c r="AA30" s="160"/>
      <c r="AB30" s="160"/>
      <c r="AC30" s="160"/>
      <c r="AD30" s="160"/>
      <c r="AE30" s="160"/>
      <c r="AF30" s="36"/>
      <c r="AG30" s="36"/>
      <c r="AH30" s="36"/>
      <c r="AI30" s="36"/>
      <c r="AJ30" s="36"/>
      <c r="AK30" s="161">
        <f>ROUND(AV86+SUM(BY89:BY89),2)</f>
        <v>0</v>
      </c>
      <c r="AL30" s="160"/>
      <c r="AM30" s="160"/>
      <c r="AN30" s="160"/>
      <c r="AO30" s="160"/>
      <c r="AP30" s="36"/>
      <c r="AQ30" s="40"/>
      <c r="BE30" s="179"/>
    </row>
    <row r="31" spans="2:71" s="2" customFormat="1" ht="14.45" customHeight="1" x14ac:dyDescent="0.3">
      <c r="B31" s="35"/>
      <c r="C31" s="36"/>
      <c r="D31" s="36"/>
      <c r="E31" s="36"/>
      <c r="F31" s="37" t="s">
        <v>43</v>
      </c>
      <c r="G31" s="36"/>
      <c r="H31" s="36"/>
      <c r="I31" s="36"/>
      <c r="J31" s="36"/>
      <c r="K31" s="36"/>
      <c r="L31" s="159">
        <v>0.15</v>
      </c>
      <c r="M31" s="160"/>
      <c r="N31" s="160"/>
      <c r="O31" s="160"/>
      <c r="P31" s="36"/>
      <c r="Q31" s="36"/>
      <c r="R31" s="36"/>
      <c r="S31" s="36"/>
      <c r="T31" s="39" t="s">
        <v>42</v>
      </c>
      <c r="U31" s="36"/>
      <c r="V31" s="36"/>
      <c r="W31" s="161">
        <f>ROUND(BA86+SUM(CE89:CE89),2)</f>
        <v>0</v>
      </c>
      <c r="X31" s="160"/>
      <c r="Y31" s="160"/>
      <c r="Z31" s="160"/>
      <c r="AA31" s="160"/>
      <c r="AB31" s="160"/>
      <c r="AC31" s="160"/>
      <c r="AD31" s="160"/>
      <c r="AE31" s="160"/>
      <c r="AF31" s="36"/>
      <c r="AG31" s="36"/>
      <c r="AH31" s="36"/>
      <c r="AI31" s="36"/>
      <c r="AJ31" s="36"/>
      <c r="AK31" s="161">
        <f>ROUND(AW86+SUM(BZ89:BZ89),2)</f>
        <v>0</v>
      </c>
      <c r="AL31" s="160"/>
      <c r="AM31" s="160"/>
      <c r="AN31" s="160"/>
      <c r="AO31" s="160"/>
      <c r="AP31" s="36"/>
      <c r="AQ31" s="40"/>
      <c r="BE31" s="179"/>
    </row>
    <row r="32" spans="2:71" s="2" customFormat="1" ht="14.45" hidden="1" customHeight="1" x14ac:dyDescent="0.3">
      <c r="B32" s="35"/>
      <c r="C32" s="36"/>
      <c r="D32" s="36"/>
      <c r="E32" s="36"/>
      <c r="F32" s="37" t="s">
        <v>44</v>
      </c>
      <c r="G32" s="36"/>
      <c r="H32" s="36"/>
      <c r="I32" s="36"/>
      <c r="J32" s="36"/>
      <c r="K32" s="36"/>
      <c r="L32" s="159">
        <v>0.21</v>
      </c>
      <c r="M32" s="160"/>
      <c r="N32" s="160"/>
      <c r="O32" s="160"/>
      <c r="P32" s="36"/>
      <c r="Q32" s="36"/>
      <c r="R32" s="36"/>
      <c r="S32" s="36"/>
      <c r="T32" s="39" t="s">
        <v>42</v>
      </c>
      <c r="U32" s="36"/>
      <c r="V32" s="36"/>
      <c r="W32" s="161" t="e">
        <f>ROUND(BB86+SUM(CF89:CF89),2)</f>
        <v>#REF!</v>
      </c>
      <c r="X32" s="160"/>
      <c r="Y32" s="160"/>
      <c r="Z32" s="160"/>
      <c r="AA32" s="160"/>
      <c r="AB32" s="160"/>
      <c r="AC32" s="160"/>
      <c r="AD32" s="160"/>
      <c r="AE32" s="160"/>
      <c r="AF32" s="36"/>
      <c r="AG32" s="36"/>
      <c r="AH32" s="36"/>
      <c r="AI32" s="36"/>
      <c r="AJ32" s="36"/>
      <c r="AK32" s="161">
        <v>0</v>
      </c>
      <c r="AL32" s="160"/>
      <c r="AM32" s="160"/>
      <c r="AN32" s="160"/>
      <c r="AO32" s="160"/>
      <c r="AP32" s="36"/>
      <c r="AQ32" s="40"/>
      <c r="BE32" s="179"/>
    </row>
    <row r="33" spans="2:57" s="2" customFormat="1" ht="14.45" hidden="1" customHeight="1" x14ac:dyDescent="0.3">
      <c r="B33" s="35"/>
      <c r="C33" s="36"/>
      <c r="D33" s="36"/>
      <c r="E33" s="36"/>
      <c r="F33" s="37" t="s">
        <v>45</v>
      </c>
      <c r="G33" s="36"/>
      <c r="H33" s="36"/>
      <c r="I33" s="36"/>
      <c r="J33" s="36"/>
      <c r="K33" s="36"/>
      <c r="L33" s="159">
        <v>0.15</v>
      </c>
      <c r="M33" s="160"/>
      <c r="N33" s="160"/>
      <c r="O33" s="160"/>
      <c r="P33" s="36"/>
      <c r="Q33" s="36"/>
      <c r="R33" s="36"/>
      <c r="S33" s="36"/>
      <c r="T33" s="39" t="s">
        <v>42</v>
      </c>
      <c r="U33" s="36"/>
      <c r="V33" s="36"/>
      <c r="W33" s="161" t="e">
        <f>ROUND(BC86+SUM(CG89:CG89),2)</f>
        <v>#REF!</v>
      </c>
      <c r="X33" s="160"/>
      <c r="Y33" s="160"/>
      <c r="Z33" s="160"/>
      <c r="AA33" s="160"/>
      <c r="AB33" s="160"/>
      <c r="AC33" s="160"/>
      <c r="AD33" s="160"/>
      <c r="AE33" s="160"/>
      <c r="AF33" s="36"/>
      <c r="AG33" s="36"/>
      <c r="AH33" s="36"/>
      <c r="AI33" s="36"/>
      <c r="AJ33" s="36"/>
      <c r="AK33" s="161">
        <v>0</v>
      </c>
      <c r="AL33" s="160"/>
      <c r="AM33" s="160"/>
      <c r="AN33" s="160"/>
      <c r="AO33" s="160"/>
      <c r="AP33" s="36"/>
      <c r="AQ33" s="40"/>
      <c r="BE33" s="179"/>
    </row>
    <row r="34" spans="2:57" s="2" customFormat="1" ht="14.45" hidden="1" customHeight="1" x14ac:dyDescent="0.3">
      <c r="B34" s="35"/>
      <c r="C34" s="36"/>
      <c r="D34" s="36"/>
      <c r="E34" s="36"/>
      <c r="F34" s="37" t="s">
        <v>46</v>
      </c>
      <c r="G34" s="36"/>
      <c r="H34" s="36"/>
      <c r="I34" s="36"/>
      <c r="J34" s="36"/>
      <c r="K34" s="36"/>
      <c r="L34" s="159">
        <v>0</v>
      </c>
      <c r="M34" s="160"/>
      <c r="N34" s="160"/>
      <c r="O34" s="160"/>
      <c r="P34" s="36"/>
      <c r="Q34" s="36"/>
      <c r="R34" s="36"/>
      <c r="S34" s="36"/>
      <c r="T34" s="39" t="s">
        <v>42</v>
      </c>
      <c r="U34" s="36"/>
      <c r="V34" s="36"/>
      <c r="W34" s="161" t="e">
        <f>ROUND(BD86+SUM(CH89:CH89),2)</f>
        <v>#REF!</v>
      </c>
      <c r="X34" s="160"/>
      <c r="Y34" s="160"/>
      <c r="Z34" s="160"/>
      <c r="AA34" s="160"/>
      <c r="AB34" s="160"/>
      <c r="AC34" s="160"/>
      <c r="AD34" s="160"/>
      <c r="AE34" s="160"/>
      <c r="AF34" s="36"/>
      <c r="AG34" s="36"/>
      <c r="AH34" s="36"/>
      <c r="AI34" s="36"/>
      <c r="AJ34" s="36"/>
      <c r="AK34" s="161">
        <v>0</v>
      </c>
      <c r="AL34" s="160"/>
      <c r="AM34" s="160"/>
      <c r="AN34" s="160"/>
      <c r="AO34" s="160"/>
      <c r="AP34" s="36"/>
      <c r="AQ34" s="40"/>
    </row>
    <row r="35" spans="2:57" s="1" customFormat="1" ht="6.95" customHeight="1" x14ac:dyDescent="0.3"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</row>
    <row r="36" spans="2:57" s="1" customFormat="1" ht="25.9" customHeight="1" x14ac:dyDescent="0.3">
      <c r="B36" s="30"/>
      <c r="C36" s="41"/>
      <c r="D36" s="42" t="s">
        <v>47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 t="s">
        <v>48</v>
      </c>
      <c r="U36" s="43"/>
      <c r="V36" s="43"/>
      <c r="W36" s="43"/>
      <c r="X36" s="162" t="s">
        <v>49</v>
      </c>
      <c r="Y36" s="163"/>
      <c r="Z36" s="163"/>
      <c r="AA36" s="163"/>
      <c r="AB36" s="163"/>
      <c r="AC36" s="43"/>
      <c r="AD36" s="43"/>
      <c r="AE36" s="43"/>
      <c r="AF36" s="43"/>
      <c r="AG36" s="43"/>
      <c r="AH36" s="43"/>
      <c r="AI36" s="43"/>
      <c r="AJ36" s="43"/>
      <c r="AK36" s="164">
        <f>SUM(AK28:AK34)</f>
        <v>0</v>
      </c>
      <c r="AL36" s="163"/>
      <c r="AM36" s="163"/>
      <c r="AN36" s="163"/>
      <c r="AO36" s="165"/>
      <c r="AP36" s="41"/>
      <c r="AQ36" s="32"/>
    </row>
    <row r="37" spans="2:57" s="1" customFormat="1" ht="14.45" customHeight="1" x14ac:dyDescent="0.3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2"/>
    </row>
    <row r="38" spans="2:57" x14ac:dyDescent="0.3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9"/>
    </row>
    <row r="39" spans="2:57" x14ac:dyDescent="0.3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9"/>
    </row>
    <row r="40" spans="2:57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2:57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</row>
    <row r="42" spans="2:57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9"/>
    </row>
    <row r="43" spans="2:57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9"/>
    </row>
    <row r="44" spans="2:57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</row>
    <row r="45" spans="2:57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</row>
    <row r="46" spans="2:57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</row>
    <row r="47" spans="2:57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9"/>
    </row>
    <row r="48" spans="2:57" s="1" customFormat="1" ht="15" x14ac:dyDescent="0.3">
      <c r="B48" s="30"/>
      <c r="C48" s="31"/>
      <c r="D48" s="45" t="s">
        <v>50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7"/>
      <c r="AA48" s="31"/>
      <c r="AB48" s="31"/>
      <c r="AC48" s="45" t="s">
        <v>51</v>
      </c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31"/>
      <c r="AQ48" s="32"/>
    </row>
    <row r="49" spans="2:43" x14ac:dyDescent="0.3">
      <c r="B49" s="17"/>
      <c r="C49" s="18"/>
      <c r="D49" s="4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49"/>
      <c r="AA49" s="18"/>
      <c r="AB49" s="18"/>
      <c r="AC49" s="4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49"/>
      <c r="AP49" s="18"/>
      <c r="AQ49" s="19"/>
    </row>
    <row r="50" spans="2:43" x14ac:dyDescent="0.3">
      <c r="B50" s="17"/>
      <c r="C50" s="18"/>
      <c r="D50" s="4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49"/>
      <c r="AA50" s="18"/>
      <c r="AB50" s="18"/>
      <c r="AC50" s="4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49"/>
      <c r="AP50" s="18"/>
      <c r="AQ50" s="19"/>
    </row>
    <row r="51" spans="2:43" x14ac:dyDescent="0.3">
      <c r="B51" s="17"/>
      <c r="C51" s="18"/>
      <c r="D51" s="4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49"/>
      <c r="AA51" s="18"/>
      <c r="AB51" s="18"/>
      <c r="AC51" s="4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49"/>
      <c r="AP51" s="18"/>
      <c r="AQ51" s="19"/>
    </row>
    <row r="52" spans="2:43" x14ac:dyDescent="0.3">
      <c r="B52" s="17"/>
      <c r="C52" s="18"/>
      <c r="D52" s="4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9"/>
      <c r="AA52" s="18"/>
      <c r="AB52" s="18"/>
      <c r="AC52" s="4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49"/>
      <c r="AP52" s="18"/>
      <c r="AQ52" s="19"/>
    </row>
    <row r="53" spans="2:43" x14ac:dyDescent="0.3">
      <c r="B53" s="17"/>
      <c r="C53" s="18"/>
      <c r="D53" s="4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9"/>
      <c r="AA53" s="18"/>
      <c r="AB53" s="18"/>
      <c r="AC53" s="4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49"/>
      <c r="AP53" s="18"/>
      <c r="AQ53" s="19"/>
    </row>
    <row r="54" spans="2:43" x14ac:dyDescent="0.3">
      <c r="B54" s="17"/>
      <c r="C54" s="18"/>
      <c r="D54" s="4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9"/>
      <c r="AA54" s="18"/>
      <c r="AB54" s="18"/>
      <c r="AC54" s="4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49"/>
      <c r="AP54" s="18"/>
      <c r="AQ54" s="19"/>
    </row>
    <row r="55" spans="2:43" x14ac:dyDescent="0.3">
      <c r="B55" s="17"/>
      <c r="C55" s="18"/>
      <c r="D55" s="4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9"/>
      <c r="AA55" s="18"/>
      <c r="AB55" s="18"/>
      <c r="AC55" s="4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49"/>
      <c r="AP55" s="18"/>
      <c r="AQ55" s="19"/>
    </row>
    <row r="56" spans="2:43" x14ac:dyDescent="0.3">
      <c r="B56" s="17"/>
      <c r="C56" s="18"/>
      <c r="D56" s="4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9"/>
      <c r="AA56" s="18"/>
      <c r="AB56" s="18"/>
      <c r="AC56" s="4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49"/>
      <c r="AP56" s="18"/>
      <c r="AQ56" s="19"/>
    </row>
    <row r="57" spans="2:43" s="1" customFormat="1" ht="15" x14ac:dyDescent="0.3">
      <c r="B57" s="30"/>
      <c r="C57" s="31"/>
      <c r="D57" s="50" t="s">
        <v>52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2" t="s">
        <v>53</v>
      </c>
      <c r="S57" s="51"/>
      <c r="T57" s="51"/>
      <c r="U57" s="51"/>
      <c r="V57" s="51"/>
      <c r="W57" s="51"/>
      <c r="X57" s="51"/>
      <c r="Y57" s="51"/>
      <c r="Z57" s="53"/>
      <c r="AA57" s="31"/>
      <c r="AB57" s="31"/>
      <c r="AC57" s="50" t="s">
        <v>52</v>
      </c>
      <c r="AD57" s="51"/>
      <c r="AE57" s="51"/>
      <c r="AF57" s="51"/>
      <c r="AG57" s="51"/>
      <c r="AH57" s="51"/>
      <c r="AI57" s="51"/>
      <c r="AJ57" s="51"/>
      <c r="AK57" s="51"/>
      <c r="AL57" s="51"/>
      <c r="AM57" s="52" t="s">
        <v>53</v>
      </c>
      <c r="AN57" s="51"/>
      <c r="AO57" s="53"/>
      <c r="AP57" s="31"/>
      <c r="AQ57" s="32"/>
    </row>
    <row r="58" spans="2:43" x14ac:dyDescent="0.3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9"/>
    </row>
    <row r="59" spans="2:43" s="1" customFormat="1" ht="15" x14ac:dyDescent="0.3">
      <c r="B59" s="30"/>
      <c r="C59" s="31"/>
      <c r="D59" s="45" t="s">
        <v>54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7"/>
      <c r="AA59" s="31"/>
      <c r="AB59" s="31"/>
      <c r="AC59" s="45" t="s">
        <v>55</v>
      </c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7"/>
      <c r="AP59" s="31"/>
      <c r="AQ59" s="32"/>
    </row>
    <row r="60" spans="2:43" x14ac:dyDescent="0.3">
      <c r="B60" s="17"/>
      <c r="C60" s="18"/>
      <c r="D60" s="4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49"/>
      <c r="AA60" s="18"/>
      <c r="AB60" s="18"/>
      <c r="AC60" s="4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49"/>
      <c r="AP60" s="18"/>
      <c r="AQ60" s="19"/>
    </row>
    <row r="61" spans="2:43" x14ac:dyDescent="0.3">
      <c r="B61" s="17"/>
      <c r="C61" s="18"/>
      <c r="D61" s="4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49"/>
      <c r="AA61" s="18"/>
      <c r="AB61" s="18"/>
      <c r="AC61" s="4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49"/>
      <c r="AP61" s="18"/>
      <c r="AQ61" s="19"/>
    </row>
    <row r="62" spans="2:43" x14ac:dyDescent="0.3">
      <c r="B62" s="17"/>
      <c r="C62" s="18"/>
      <c r="D62" s="4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49"/>
      <c r="AA62" s="18"/>
      <c r="AB62" s="18"/>
      <c r="AC62" s="4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49"/>
      <c r="AP62" s="18"/>
      <c r="AQ62" s="19"/>
    </row>
    <row r="63" spans="2:43" x14ac:dyDescent="0.3">
      <c r="B63" s="17"/>
      <c r="C63" s="18"/>
      <c r="D63" s="4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49"/>
      <c r="AA63" s="18"/>
      <c r="AB63" s="18"/>
      <c r="AC63" s="4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49"/>
      <c r="AP63" s="18"/>
      <c r="AQ63" s="19"/>
    </row>
    <row r="64" spans="2:43" x14ac:dyDescent="0.3">
      <c r="B64" s="17"/>
      <c r="C64" s="18"/>
      <c r="D64" s="4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49"/>
      <c r="AA64" s="18"/>
      <c r="AB64" s="18"/>
      <c r="AC64" s="4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49"/>
      <c r="AP64" s="18"/>
      <c r="AQ64" s="19"/>
    </row>
    <row r="65" spans="2:43" x14ac:dyDescent="0.3">
      <c r="B65" s="17"/>
      <c r="C65" s="18"/>
      <c r="D65" s="4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49"/>
      <c r="AA65" s="18"/>
      <c r="AB65" s="18"/>
      <c r="AC65" s="4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49"/>
      <c r="AP65" s="18"/>
      <c r="AQ65" s="19"/>
    </row>
    <row r="66" spans="2:43" x14ac:dyDescent="0.3">
      <c r="B66" s="17"/>
      <c r="C66" s="18"/>
      <c r="D66" s="4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49"/>
      <c r="AA66" s="18"/>
      <c r="AB66" s="18"/>
      <c r="AC66" s="4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49"/>
      <c r="AP66" s="18"/>
      <c r="AQ66" s="19"/>
    </row>
    <row r="67" spans="2:43" x14ac:dyDescent="0.3">
      <c r="B67" s="17"/>
      <c r="C67" s="18"/>
      <c r="D67" s="4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49"/>
      <c r="AA67" s="18"/>
      <c r="AB67" s="18"/>
      <c r="AC67" s="4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49"/>
      <c r="AP67" s="18"/>
      <c r="AQ67" s="19"/>
    </row>
    <row r="68" spans="2:43" s="1" customFormat="1" ht="15" x14ac:dyDescent="0.3">
      <c r="B68" s="30"/>
      <c r="C68" s="31"/>
      <c r="D68" s="50" t="s">
        <v>52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2" t="s">
        <v>53</v>
      </c>
      <c r="S68" s="51"/>
      <c r="T68" s="51"/>
      <c r="U68" s="51"/>
      <c r="V68" s="51"/>
      <c r="W68" s="51"/>
      <c r="X68" s="51"/>
      <c r="Y68" s="51"/>
      <c r="Z68" s="53"/>
      <c r="AA68" s="31"/>
      <c r="AB68" s="31"/>
      <c r="AC68" s="50" t="s">
        <v>52</v>
      </c>
      <c r="AD68" s="51"/>
      <c r="AE68" s="51"/>
      <c r="AF68" s="51"/>
      <c r="AG68" s="51"/>
      <c r="AH68" s="51"/>
      <c r="AI68" s="51"/>
      <c r="AJ68" s="51"/>
      <c r="AK68" s="51"/>
      <c r="AL68" s="51"/>
      <c r="AM68" s="52" t="s">
        <v>53</v>
      </c>
      <c r="AN68" s="51"/>
      <c r="AO68" s="53"/>
      <c r="AP68" s="31"/>
      <c r="AQ68" s="32"/>
    </row>
    <row r="69" spans="2:43" s="1" customFormat="1" ht="6.95" customHeight="1" x14ac:dyDescent="0.3"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2"/>
    </row>
    <row r="70" spans="2:43" s="1" customFormat="1" ht="6.95" customHeight="1" x14ac:dyDescent="0.3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6"/>
    </row>
    <row r="74" spans="2:43" s="1" customFormat="1" ht="6.95" customHeight="1" x14ac:dyDescent="0.3"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9"/>
    </row>
    <row r="75" spans="2:43" s="1" customFormat="1" ht="36.950000000000003" customHeight="1" x14ac:dyDescent="0.3">
      <c r="B75" s="30"/>
      <c r="C75" s="151" t="s">
        <v>56</v>
      </c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32"/>
    </row>
    <row r="76" spans="2:43" s="3" customFormat="1" ht="14.45" customHeight="1" x14ac:dyDescent="0.3">
      <c r="B76" s="60"/>
      <c r="C76" s="25" t="s">
        <v>14</v>
      </c>
      <c r="D76" s="61"/>
      <c r="E76" s="61"/>
      <c r="F76" s="61"/>
      <c r="G76" s="61"/>
      <c r="H76" s="61"/>
      <c r="I76" s="61"/>
      <c r="J76" s="61"/>
      <c r="K76" s="61"/>
      <c r="L76" s="61" t="str">
        <f>K5</f>
        <v>2018_21</v>
      </c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2"/>
    </row>
    <row r="77" spans="2:43" s="4" customFormat="1" ht="36.950000000000003" customHeight="1" x14ac:dyDescent="0.3">
      <c r="B77" s="63"/>
      <c r="C77" s="64" t="s">
        <v>17</v>
      </c>
      <c r="D77" s="65"/>
      <c r="E77" s="65"/>
      <c r="F77" s="65"/>
      <c r="G77" s="65"/>
      <c r="H77" s="65"/>
      <c r="I77" s="65"/>
      <c r="J77" s="65"/>
      <c r="K77" s="65"/>
      <c r="L77" s="153" t="str">
        <f>K6</f>
        <v>Rekonstrukce komunikace v ulici Podlesí</v>
      </c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65"/>
      <c r="AQ77" s="66"/>
    </row>
    <row r="78" spans="2:43" s="1" customFormat="1" ht="6.95" customHeight="1" x14ac:dyDescent="0.3"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2"/>
    </row>
    <row r="79" spans="2:43" s="1" customFormat="1" ht="15" x14ac:dyDescent="0.3">
      <c r="B79" s="30"/>
      <c r="C79" s="25" t="s">
        <v>21</v>
      </c>
      <c r="D79" s="31"/>
      <c r="E79" s="31"/>
      <c r="F79" s="31"/>
      <c r="G79" s="31"/>
      <c r="H79" s="31"/>
      <c r="I79" s="31"/>
      <c r="J79" s="31"/>
      <c r="K79" s="31"/>
      <c r="L79" s="67" t="str">
        <f>IF(K8="","",K8)</f>
        <v>Bystřice pod Hostýnem, Rychlov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25" t="s">
        <v>23</v>
      </c>
      <c r="AJ79" s="31"/>
      <c r="AK79" s="31"/>
      <c r="AL79" s="31"/>
      <c r="AM79" s="68" t="str">
        <f>IF(AN8= "","",AN8)</f>
        <v>1. 10. 2018</v>
      </c>
      <c r="AN79" s="31"/>
      <c r="AO79" s="31"/>
      <c r="AP79" s="31"/>
      <c r="AQ79" s="32"/>
    </row>
    <row r="80" spans="2:43" s="1" customFormat="1" ht="6.95" customHeight="1" x14ac:dyDescent="0.3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2"/>
    </row>
    <row r="81" spans="1:76" s="1" customFormat="1" ht="15" x14ac:dyDescent="0.3">
      <c r="B81" s="30"/>
      <c r="C81" s="25" t="s">
        <v>25</v>
      </c>
      <c r="D81" s="31"/>
      <c r="E81" s="31"/>
      <c r="F81" s="31"/>
      <c r="G81" s="31"/>
      <c r="H81" s="31"/>
      <c r="I81" s="31"/>
      <c r="J81" s="31"/>
      <c r="K81" s="31"/>
      <c r="L81" s="61" t="str">
        <f>IF(E11= "","",E11)</f>
        <v>Město Bystřice pod Hostýnem</v>
      </c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25" t="s">
        <v>32</v>
      </c>
      <c r="AJ81" s="31"/>
      <c r="AK81" s="31"/>
      <c r="AL81" s="31"/>
      <c r="AM81" s="155" t="str">
        <f>IF(E17="","",E17)</f>
        <v>Ing. Tomáš Olša</v>
      </c>
      <c r="AN81" s="152"/>
      <c r="AO81" s="152"/>
      <c r="AP81" s="152"/>
      <c r="AQ81" s="32"/>
      <c r="AS81" s="156" t="s">
        <v>57</v>
      </c>
      <c r="AT81" s="157"/>
      <c r="AU81" s="46"/>
      <c r="AV81" s="46"/>
      <c r="AW81" s="46"/>
      <c r="AX81" s="46"/>
      <c r="AY81" s="46"/>
      <c r="AZ81" s="46"/>
      <c r="BA81" s="46"/>
      <c r="BB81" s="46"/>
      <c r="BC81" s="46"/>
      <c r="BD81" s="47"/>
    </row>
    <row r="82" spans="1:76" s="1" customFormat="1" ht="15" x14ac:dyDescent="0.3">
      <c r="B82" s="30"/>
      <c r="C82" s="25" t="s">
        <v>30</v>
      </c>
      <c r="D82" s="31"/>
      <c r="E82" s="31"/>
      <c r="F82" s="31"/>
      <c r="G82" s="31"/>
      <c r="H82" s="31"/>
      <c r="I82" s="31"/>
      <c r="J82" s="31"/>
      <c r="K82" s="31"/>
      <c r="L82" s="61" t="str">
        <f>IF(E14= "Vyplň údaj","",E14)</f>
        <v/>
      </c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25" t="s">
        <v>35</v>
      </c>
      <c r="AJ82" s="31"/>
      <c r="AK82" s="31"/>
      <c r="AL82" s="31"/>
      <c r="AM82" s="155" t="str">
        <f>IF(E20="","",E20)</f>
        <v xml:space="preserve"> </v>
      </c>
      <c r="AN82" s="152"/>
      <c r="AO82" s="152"/>
      <c r="AP82" s="152"/>
      <c r="AQ82" s="32"/>
      <c r="AS82" s="158"/>
      <c r="AT82" s="152"/>
      <c r="AU82" s="31"/>
      <c r="AV82" s="31"/>
      <c r="AW82" s="31"/>
      <c r="AX82" s="31"/>
      <c r="AY82" s="31"/>
      <c r="AZ82" s="31"/>
      <c r="BA82" s="31"/>
      <c r="BB82" s="31"/>
      <c r="BC82" s="31"/>
      <c r="BD82" s="69"/>
    </row>
    <row r="83" spans="1:76" s="1" customFormat="1" ht="10.9" customHeight="1" x14ac:dyDescent="0.3"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2"/>
      <c r="AS83" s="158"/>
      <c r="AT83" s="152"/>
      <c r="AU83" s="31"/>
      <c r="AV83" s="31"/>
      <c r="AW83" s="31"/>
      <c r="AX83" s="31"/>
      <c r="AY83" s="31"/>
      <c r="AZ83" s="31"/>
      <c r="BA83" s="31"/>
      <c r="BB83" s="31"/>
      <c r="BC83" s="31"/>
      <c r="BD83" s="69"/>
    </row>
    <row r="84" spans="1:76" s="1" customFormat="1" ht="29.25" customHeight="1" x14ac:dyDescent="0.3">
      <c r="B84" s="30"/>
      <c r="C84" s="166" t="s">
        <v>58</v>
      </c>
      <c r="D84" s="167"/>
      <c r="E84" s="167"/>
      <c r="F84" s="167"/>
      <c r="G84" s="167"/>
      <c r="H84" s="70"/>
      <c r="I84" s="168" t="s">
        <v>59</v>
      </c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8" t="s">
        <v>60</v>
      </c>
      <c r="AH84" s="167"/>
      <c r="AI84" s="167"/>
      <c r="AJ84" s="167"/>
      <c r="AK84" s="167"/>
      <c r="AL84" s="167"/>
      <c r="AM84" s="167"/>
      <c r="AN84" s="168" t="s">
        <v>61</v>
      </c>
      <c r="AO84" s="167"/>
      <c r="AP84" s="169"/>
      <c r="AQ84" s="32"/>
      <c r="AS84" s="71" t="s">
        <v>62</v>
      </c>
      <c r="AT84" s="72" t="s">
        <v>63</v>
      </c>
      <c r="AU84" s="72" t="s">
        <v>64</v>
      </c>
      <c r="AV84" s="72" t="s">
        <v>65</v>
      </c>
      <c r="AW84" s="72" t="s">
        <v>66</v>
      </c>
      <c r="AX84" s="72" t="s">
        <v>67</v>
      </c>
      <c r="AY84" s="72" t="s">
        <v>68</v>
      </c>
      <c r="AZ84" s="72" t="s">
        <v>69</v>
      </c>
      <c r="BA84" s="72" t="s">
        <v>70</v>
      </c>
      <c r="BB84" s="72" t="s">
        <v>71</v>
      </c>
      <c r="BC84" s="72" t="s">
        <v>72</v>
      </c>
      <c r="BD84" s="73" t="s">
        <v>73</v>
      </c>
    </row>
    <row r="85" spans="1:76" s="1" customFormat="1" ht="10.9" customHeight="1" x14ac:dyDescent="0.3"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2"/>
      <c r="AS85" s="74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7"/>
    </row>
    <row r="86" spans="1:76" s="4" customFormat="1" ht="32.450000000000003" customHeight="1" x14ac:dyDescent="0.3">
      <c r="B86" s="63"/>
      <c r="C86" s="75" t="s">
        <v>74</v>
      </c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173">
        <f>ROUND(AG87,2)</f>
        <v>0</v>
      </c>
      <c r="AH86" s="173"/>
      <c r="AI86" s="173"/>
      <c r="AJ86" s="173"/>
      <c r="AK86" s="173"/>
      <c r="AL86" s="173"/>
      <c r="AM86" s="173"/>
      <c r="AN86" s="174">
        <f>SUM(AG86,AT86)</f>
        <v>0</v>
      </c>
      <c r="AO86" s="174"/>
      <c r="AP86" s="174"/>
      <c r="AQ86" s="66"/>
      <c r="AS86" s="77" t="e">
        <f>ROUND(AS87,2)</f>
        <v>#REF!</v>
      </c>
      <c r="AT86" s="78">
        <f>ROUND(SUM(AV86:AW86),2)</f>
        <v>0</v>
      </c>
      <c r="AU86" s="79" t="e">
        <f>ROUND(AU87,5)</f>
        <v>#REF!</v>
      </c>
      <c r="AV86" s="78">
        <f>ROUND(AZ86*L30,2)</f>
        <v>0</v>
      </c>
      <c r="AW86" s="78">
        <f>ROUND(BA86*L31,2)</f>
        <v>0</v>
      </c>
      <c r="AX86" s="78" t="e">
        <f>ROUND(BB86*L30,2)</f>
        <v>#REF!</v>
      </c>
      <c r="AY86" s="78" t="e">
        <f>ROUND(BC86*L31,2)</f>
        <v>#REF!</v>
      </c>
      <c r="AZ86" s="78">
        <f>ROUND(AZ87,2)</f>
        <v>0</v>
      </c>
      <c r="BA86" s="78">
        <f>ROUND(BA87,2)</f>
        <v>0</v>
      </c>
      <c r="BB86" s="78" t="e">
        <f>ROUND(BB87,2)</f>
        <v>#REF!</v>
      </c>
      <c r="BC86" s="78" t="e">
        <f>ROUND(BC87,2)</f>
        <v>#REF!</v>
      </c>
      <c r="BD86" s="80" t="e">
        <f>ROUND(BD87,2)</f>
        <v>#REF!</v>
      </c>
      <c r="BS86" s="81" t="s">
        <v>75</v>
      </c>
      <c r="BT86" s="81" t="s">
        <v>76</v>
      </c>
      <c r="BV86" s="81" t="s">
        <v>77</v>
      </c>
      <c r="BW86" s="81" t="s">
        <v>78</v>
      </c>
      <c r="BX86" s="81" t="s">
        <v>79</v>
      </c>
    </row>
    <row r="87" spans="1:76" s="5" customFormat="1" ht="37.5" customHeight="1" x14ac:dyDescent="0.3">
      <c r="A87" s="139" t="s">
        <v>226</v>
      </c>
      <c r="B87" s="82"/>
      <c r="C87" s="83"/>
      <c r="D87" s="172" t="s">
        <v>15</v>
      </c>
      <c r="E87" s="171"/>
      <c r="F87" s="171"/>
      <c r="G87" s="171"/>
      <c r="H87" s="171"/>
      <c r="I87" s="84"/>
      <c r="J87" s="172" t="s">
        <v>18</v>
      </c>
      <c r="K87" s="171"/>
      <c r="L87" s="171"/>
      <c r="M87" s="171"/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0">
        <f>'2018_21 - Rekonstrukce ko...'!M28</f>
        <v>0</v>
      </c>
      <c r="AH87" s="171"/>
      <c r="AI87" s="171"/>
      <c r="AJ87" s="171"/>
      <c r="AK87" s="171"/>
      <c r="AL87" s="171"/>
      <c r="AM87" s="171"/>
      <c r="AN87" s="170">
        <f>AG87*1.21</f>
        <v>0</v>
      </c>
      <c r="AO87" s="171"/>
      <c r="AP87" s="171"/>
      <c r="AQ87" s="85"/>
      <c r="AS87" s="86" t="e">
        <f>'2018_21 - Rekonstrukce ko...'!#REF!</f>
        <v>#REF!</v>
      </c>
      <c r="AT87" s="87">
        <f>ROUND(SUM(AV87:AW87),2)</f>
        <v>0</v>
      </c>
      <c r="AU87" s="88" t="e">
        <f>'2018_21 - Rekonstrukce ko...'!W113</f>
        <v>#REF!</v>
      </c>
      <c r="AV87" s="87">
        <f>'2018_21 - Rekonstrukce ko...'!M30</f>
        <v>0</v>
      </c>
      <c r="AW87" s="87">
        <f>'2018_21 - Rekonstrukce ko...'!M31</f>
        <v>0</v>
      </c>
      <c r="AX87" s="87">
        <f>'2018_21 - Rekonstrukce ko...'!M32</f>
        <v>0</v>
      </c>
      <c r="AY87" s="87">
        <f>'2018_21 - Rekonstrukce ko...'!M33</f>
        <v>0</v>
      </c>
      <c r="AZ87" s="87">
        <f>'2018_21 - Rekonstrukce ko...'!H30</f>
        <v>0</v>
      </c>
      <c r="BA87" s="87">
        <f>'2018_21 - Rekonstrukce ko...'!H31</f>
        <v>0</v>
      </c>
      <c r="BB87" s="87" t="e">
        <f>'2018_21 - Rekonstrukce ko...'!H32</f>
        <v>#REF!</v>
      </c>
      <c r="BC87" s="87" t="e">
        <f>'2018_21 - Rekonstrukce ko...'!H33</f>
        <v>#REF!</v>
      </c>
      <c r="BD87" s="89" t="e">
        <f>'2018_21 - Rekonstrukce ko...'!#REF!</f>
        <v>#REF!</v>
      </c>
      <c r="BT87" s="90" t="s">
        <v>80</v>
      </c>
      <c r="BU87" s="90" t="s">
        <v>81</v>
      </c>
      <c r="BV87" s="90" t="s">
        <v>77</v>
      </c>
      <c r="BW87" s="90" t="s">
        <v>78</v>
      </c>
      <c r="BX87" s="90" t="s">
        <v>79</v>
      </c>
    </row>
    <row r="88" spans="1:76" x14ac:dyDescent="0.3"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9"/>
    </row>
    <row r="89" spans="1:76" s="1" customFormat="1" ht="10.9" customHeight="1" x14ac:dyDescent="0.3"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2"/>
    </row>
    <row r="90" spans="1:76" s="1" customFormat="1" ht="6.95" customHeight="1" x14ac:dyDescent="0.3"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6"/>
    </row>
  </sheetData>
  <mergeCells count="42">
    <mergeCell ref="AK33:AO33"/>
    <mergeCell ref="C2:AP2"/>
    <mergeCell ref="C4:AP4"/>
    <mergeCell ref="BE5:BE33"/>
    <mergeCell ref="K5:AO5"/>
    <mergeCell ref="K6:AO6"/>
    <mergeCell ref="E14:AJ14"/>
    <mergeCell ref="E23:AN23"/>
    <mergeCell ref="AK26:AO26"/>
    <mergeCell ref="AK28:AO28"/>
    <mergeCell ref="L30:O30"/>
    <mergeCell ref="W30:AE30"/>
    <mergeCell ref="AK30:AO30"/>
    <mergeCell ref="L31:O31"/>
    <mergeCell ref="W31:AE31"/>
    <mergeCell ref="AK31:AO31"/>
    <mergeCell ref="C84:G84"/>
    <mergeCell ref="I84:AF84"/>
    <mergeCell ref="AG84:AM84"/>
    <mergeCell ref="AN84:AP84"/>
    <mergeCell ref="AN87:AP87"/>
    <mergeCell ref="AG87:AM87"/>
    <mergeCell ref="D87:H87"/>
    <mergeCell ref="J87:AF87"/>
    <mergeCell ref="AG86:AM86"/>
    <mergeCell ref="AN86:AP86"/>
    <mergeCell ref="AR2:BE2"/>
    <mergeCell ref="C75:AP75"/>
    <mergeCell ref="L77:AO77"/>
    <mergeCell ref="AM81:AP81"/>
    <mergeCell ref="AS81:AT83"/>
    <mergeCell ref="AM82:AP82"/>
    <mergeCell ref="L34:O34"/>
    <mergeCell ref="W34:AE34"/>
    <mergeCell ref="AK34:AO34"/>
    <mergeCell ref="X36:AB36"/>
    <mergeCell ref="AK36:AO36"/>
    <mergeCell ref="L32:O32"/>
    <mergeCell ref="W32:AE32"/>
    <mergeCell ref="AK32:AO32"/>
    <mergeCell ref="L33:O33"/>
    <mergeCell ref="W33:AE33"/>
  </mergeCells>
  <dataValidations count="2">
    <dataValidation type="list" allowBlank="1" showInputMessage="1" showErrorMessage="1" error="Povoleny jsou hodnoty základní, snížená, zákl. přenesená, sníž. přenesená, nulová." sqref="AU89">
      <formula1>"základní,snížená,zákl. přenesená,sníž. přenesená,nulová"</formula1>
    </dataValidation>
    <dataValidation type="list" allowBlank="1" showInputMessage="1" showErrorMessage="1" error="Povoleny jsou hodnoty stavební čast, technologická čast, investiční čast." sqref="AT89">
      <formula1>"stavební čast,technologická čast,investiční čast"</formula1>
    </dataValidation>
  </dataValidations>
  <hyperlinks>
    <hyperlink ref="K1:S1" location="C2" tooltip="Souhrnný list stavby" display="1) Souhrnný list stavby"/>
    <hyperlink ref="W1:AF1" location="C87" tooltip="Rekapitulace objektů" display="2) Rekapitulace objektů"/>
    <hyperlink ref="A87" location="'2018_21 - Rekonstrukce ko...'!C2" tooltip="2018_21 - Rekonstrukce ko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0"/>
  <sheetViews>
    <sheetView showGridLines="0" tabSelected="1" workbookViewId="0">
      <pane ySplit="1" topLeftCell="A111" activePane="bottomLeft" state="frozen"/>
      <selection pane="bottomLeft" activeCell="AC150" sqref="AC150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44"/>
      <c r="B1" s="142"/>
      <c r="C1" s="142"/>
      <c r="D1" s="143" t="s">
        <v>1</v>
      </c>
      <c r="E1" s="142"/>
      <c r="F1" s="140" t="s">
        <v>227</v>
      </c>
      <c r="G1" s="140"/>
      <c r="H1" s="189" t="s">
        <v>228</v>
      </c>
      <c r="I1" s="189"/>
      <c r="J1" s="189"/>
      <c r="K1" s="189"/>
      <c r="L1" s="140" t="s">
        <v>229</v>
      </c>
      <c r="M1" s="142"/>
      <c r="N1" s="142"/>
      <c r="O1" s="143" t="s">
        <v>82</v>
      </c>
      <c r="P1" s="142"/>
      <c r="Q1" s="142"/>
      <c r="R1" s="142"/>
      <c r="S1" s="140" t="s">
        <v>230</v>
      </c>
      <c r="T1" s="140"/>
      <c r="U1" s="144"/>
      <c r="V1" s="144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75" t="s">
        <v>5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S2" s="149" t="s">
        <v>6</v>
      </c>
      <c r="T2" s="150"/>
      <c r="U2" s="150"/>
      <c r="V2" s="150"/>
      <c r="W2" s="150"/>
      <c r="X2" s="150"/>
      <c r="Y2" s="150"/>
      <c r="Z2" s="150"/>
      <c r="AA2" s="150"/>
      <c r="AB2" s="150"/>
      <c r="AC2" s="150"/>
      <c r="AT2" s="13" t="s">
        <v>78</v>
      </c>
    </row>
    <row r="3" spans="1:66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AT3" s="13" t="s">
        <v>83</v>
      </c>
    </row>
    <row r="4" spans="1:66" ht="36.950000000000003" customHeight="1" x14ac:dyDescent="0.3">
      <c r="B4" s="17"/>
      <c r="C4" s="151" t="s">
        <v>84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9"/>
      <c r="T4" s="20" t="s">
        <v>11</v>
      </c>
      <c r="AT4" s="13" t="s">
        <v>4</v>
      </c>
    </row>
    <row r="5" spans="1:66" ht="6.95" customHeight="1" x14ac:dyDescent="0.3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66" s="1" customFormat="1" ht="32.85" customHeight="1" x14ac:dyDescent="0.3">
      <c r="B6" s="30"/>
      <c r="C6" s="31"/>
      <c r="D6" s="24" t="s">
        <v>17</v>
      </c>
      <c r="E6" s="31"/>
      <c r="F6" s="181" t="s">
        <v>18</v>
      </c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31"/>
      <c r="R6" s="32"/>
    </row>
    <row r="7" spans="1:66" s="1" customFormat="1" ht="14.45" customHeight="1" x14ac:dyDescent="0.3">
      <c r="B7" s="30"/>
      <c r="C7" s="31"/>
      <c r="D7" s="25" t="s">
        <v>19</v>
      </c>
      <c r="E7" s="31"/>
      <c r="F7" s="23" t="s">
        <v>3</v>
      </c>
      <c r="G7" s="31"/>
      <c r="H7" s="31"/>
      <c r="I7" s="31"/>
      <c r="J7" s="31"/>
      <c r="K7" s="31"/>
      <c r="L7" s="31"/>
      <c r="M7" s="25" t="s">
        <v>20</v>
      </c>
      <c r="N7" s="31"/>
      <c r="O7" s="23" t="s">
        <v>3</v>
      </c>
      <c r="P7" s="31"/>
      <c r="Q7" s="31"/>
      <c r="R7" s="32"/>
    </row>
    <row r="8" spans="1:66" s="1" customFormat="1" ht="14.45" customHeight="1" x14ac:dyDescent="0.3">
      <c r="B8" s="30"/>
      <c r="C8" s="31"/>
      <c r="D8" s="25" t="s">
        <v>21</v>
      </c>
      <c r="E8" s="31"/>
      <c r="F8" s="23" t="s">
        <v>22</v>
      </c>
      <c r="G8" s="31"/>
      <c r="H8" s="31"/>
      <c r="I8" s="31"/>
      <c r="J8" s="31"/>
      <c r="K8" s="31"/>
      <c r="L8" s="31"/>
      <c r="M8" s="25" t="s">
        <v>23</v>
      </c>
      <c r="N8" s="31"/>
      <c r="O8" s="227" t="str">
        <f>'Rekapitulace stavby'!AN8</f>
        <v>1. 10. 2018</v>
      </c>
      <c r="P8" s="152"/>
      <c r="Q8" s="31"/>
      <c r="R8" s="32"/>
    </row>
    <row r="9" spans="1:66" s="1" customFormat="1" ht="10.9" customHeight="1" x14ac:dyDescent="0.3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spans="1:66" s="1" customFormat="1" ht="14.45" customHeight="1" x14ac:dyDescent="0.3">
      <c r="B10" s="30"/>
      <c r="C10" s="31"/>
      <c r="D10" s="25" t="s">
        <v>25</v>
      </c>
      <c r="E10" s="31"/>
      <c r="F10" s="31"/>
      <c r="G10" s="31"/>
      <c r="H10" s="31"/>
      <c r="I10" s="31"/>
      <c r="J10" s="31"/>
      <c r="K10" s="31"/>
      <c r="L10" s="31"/>
      <c r="M10" s="25" t="s">
        <v>26</v>
      </c>
      <c r="N10" s="31"/>
      <c r="O10" s="180" t="s">
        <v>27</v>
      </c>
      <c r="P10" s="152"/>
      <c r="Q10" s="31"/>
      <c r="R10" s="32"/>
    </row>
    <row r="11" spans="1:66" s="1" customFormat="1" ht="18" customHeight="1" x14ac:dyDescent="0.3">
      <c r="B11" s="30"/>
      <c r="C11" s="31"/>
      <c r="D11" s="31"/>
      <c r="E11" s="23" t="s">
        <v>28</v>
      </c>
      <c r="F11" s="31"/>
      <c r="G11" s="31"/>
      <c r="H11" s="31"/>
      <c r="I11" s="31"/>
      <c r="J11" s="31"/>
      <c r="K11" s="31"/>
      <c r="L11" s="31"/>
      <c r="M11" s="25" t="s">
        <v>29</v>
      </c>
      <c r="N11" s="31"/>
      <c r="O11" s="180" t="s">
        <v>3</v>
      </c>
      <c r="P11" s="152"/>
      <c r="Q11" s="31"/>
      <c r="R11" s="32"/>
    </row>
    <row r="12" spans="1:66" s="1" customFormat="1" ht="6.95" customHeight="1" x14ac:dyDescent="0.3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</row>
    <row r="13" spans="1:66" s="1" customFormat="1" ht="14.45" customHeight="1" x14ac:dyDescent="0.3">
      <c r="B13" s="30"/>
      <c r="C13" s="31"/>
      <c r="D13" s="25" t="s">
        <v>30</v>
      </c>
      <c r="E13" s="31"/>
      <c r="F13" s="31"/>
      <c r="G13" s="31"/>
      <c r="H13" s="31"/>
      <c r="I13" s="31"/>
      <c r="J13" s="31"/>
      <c r="K13" s="31"/>
      <c r="L13" s="31"/>
      <c r="M13" s="25" t="s">
        <v>26</v>
      </c>
      <c r="N13" s="31"/>
      <c r="O13" s="228" t="str">
        <f>IF('Rekapitulace stavby'!AN13="","",'Rekapitulace stavby'!AN13)</f>
        <v>Vyplň údaj</v>
      </c>
      <c r="P13" s="152"/>
      <c r="Q13" s="31"/>
      <c r="R13" s="32"/>
    </row>
    <row r="14" spans="1:66" s="1" customFormat="1" ht="18" customHeight="1" x14ac:dyDescent="0.3">
      <c r="B14" s="30"/>
      <c r="C14" s="31"/>
      <c r="D14" s="31"/>
      <c r="E14" s="228" t="str">
        <f>IF('Rekapitulace stavby'!E14="","",'Rekapitulace stavby'!E14)</f>
        <v>Vyplň údaj</v>
      </c>
      <c r="F14" s="152"/>
      <c r="G14" s="152"/>
      <c r="H14" s="152"/>
      <c r="I14" s="152"/>
      <c r="J14" s="152"/>
      <c r="K14" s="152"/>
      <c r="L14" s="152"/>
      <c r="M14" s="25" t="s">
        <v>29</v>
      </c>
      <c r="N14" s="31"/>
      <c r="O14" s="228" t="str">
        <f>IF('Rekapitulace stavby'!AN14="","",'Rekapitulace stavby'!AN14)</f>
        <v>Vyplň údaj</v>
      </c>
      <c r="P14" s="152"/>
      <c r="Q14" s="31"/>
      <c r="R14" s="32"/>
    </row>
    <row r="15" spans="1:66" s="1" customFormat="1" ht="6.95" customHeight="1" x14ac:dyDescent="0.3"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</row>
    <row r="16" spans="1:66" s="1" customFormat="1" ht="14.45" customHeight="1" x14ac:dyDescent="0.3">
      <c r="B16" s="30"/>
      <c r="C16" s="31"/>
      <c r="D16" s="25" t="s">
        <v>32</v>
      </c>
      <c r="E16" s="31"/>
      <c r="F16" s="31"/>
      <c r="G16" s="31"/>
      <c r="H16" s="31"/>
      <c r="I16" s="31"/>
      <c r="J16" s="31"/>
      <c r="K16" s="31"/>
      <c r="L16" s="31"/>
      <c r="M16" s="25" t="s">
        <v>26</v>
      </c>
      <c r="N16" s="31"/>
      <c r="O16" s="180" t="s">
        <v>3</v>
      </c>
      <c r="P16" s="152"/>
      <c r="Q16" s="31"/>
      <c r="R16" s="32"/>
    </row>
    <row r="17" spans="2:18" s="1" customFormat="1" ht="18" customHeight="1" x14ac:dyDescent="0.3">
      <c r="B17" s="30"/>
      <c r="C17" s="31"/>
      <c r="D17" s="31"/>
      <c r="E17" s="23" t="s">
        <v>33</v>
      </c>
      <c r="F17" s="31"/>
      <c r="G17" s="31"/>
      <c r="H17" s="31"/>
      <c r="I17" s="31"/>
      <c r="J17" s="31"/>
      <c r="K17" s="31"/>
      <c r="L17" s="31"/>
      <c r="M17" s="25" t="s">
        <v>29</v>
      </c>
      <c r="N17" s="31"/>
      <c r="O17" s="180" t="s">
        <v>3</v>
      </c>
      <c r="P17" s="152"/>
      <c r="Q17" s="31"/>
      <c r="R17" s="32"/>
    </row>
    <row r="18" spans="2:18" s="1" customFormat="1" ht="6.95" customHeight="1" x14ac:dyDescent="0.3">
      <c r="B18" s="3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</row>
    <row r="19" spans="2:18" s="1" customFormat="1" ht="14.45" customHeight="1" x14ac:dyDescent="0.3">
      <c r="B19" s="30"/>
      <c r="C19" s="31"/>
      <c r="D19" s="25" t="s">
        <v>35</v>
      </c>
      <c r="E19" s="31"/>
      <c r="F19" s="31"/>
      <c r="G19" s="31"/>
      <c r="H19" s="31"/>
      <c r="I19" s="31"/>
      <c r="J19" s="31"/>
      <c r="K19" s="31"/>
      <c r="L19" s="31"/>
      <c r="M19" s="25" t="s">
        <v>26</v>
      </c>
      <c r="N19" s="31"/>
      <c r="O19" s="180" t="str">
        <f>IF('Rekapitulace stavby'!AN19="","",'Rekapitulace stavby'!AN19)</f>
        <v/>
      </c>
      <c r="P19" s="152"/>
      <c r="Q19" s="31"/>
      <c r="R19" s="32"/>
    </row>
    <row r="20" spans="2:18" s="1" customFormat="1" ht="18" customHeight="1" x14ac:dyDescent="0.3">
      <c r="B20" s="30"/>
      <c r="C20" s="31"/>
      <c r="D20" s="31"/>
      <c r="E20" s="23" t="str">
        <f>IF('Rekapitulace stavby'!E20="","",'Rekapitulace stavby'!E20)</f>
        <v xml:space="preserve"> </v>
      </c>
      <c r="F20" s="31"/>
      <c r="G20" s="31"/>
      <c r="H20" s="31"/>
      <c r="I20" s="31"/>
      <c r="J20" s="31"/>
      <c r="K20" s="31"/>
      <c r="L20" s="31"/>
      <c r="M20" s="25" t="s">
        <v>29</v>
      </c>
      <c r="N20" s="31"/>
      <c r="O20" s="180" t="str">
        <f>IF('Rekapitulace stavby'!AN20="","",'Rekapitulace stavby'!AN20)</f>
        <v/>
      </c>
      <c r="P20" s="152"/>
      <c r="Q20" s="31"/>
      <c r="R20" s="32"/>
    </row>
    <row r="21" spans="2:18" s="1" customFormat="1" ht="6.95" customHeight="1" x14ac:dyDescent="0.3"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2:18" s="1" customFormat="1" ht="14.45" customHeight="1" x14ac:dyDescent="0.3">
      <c r="B22" s="30"/>
      <c r="C22" s="31"/>
      <c r="D22" s="25" t="s">
        <v>37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2:18" s="1" customFormat="1" ht="22.5" customHeight="1" x14ac:dyDescent="0.3">
      <c r="B23" s="30"/>
      <c r="C23" s="31"/>
      <c r="D23" s="31"/>
      <c r="E23" s="183" t="s">
        <v>3</v>
      </c>
      <c r="F23" s="152"/>
      <c r="G23" s="152"/>
      <c r="H23" s="152"/>
      <c r="I23" s="152"/>
      <c r="J23" s="152"/>
      <c r="K23" s="152"/>
      <c r="L23" s="152"/>
      <c r="M23" s="31"/>
      <c r="N23" s="31"/>
      <c r="O23" s="31"/>
      <c r="P23" s="31"/>
      <c r="Q23" s="31"/>
      <c r="R23" s="32"/>
    </row>
    <row r="24" spans="2:18" s="1" customFormat="1" ht="6.95" customHeight="1" x14ac:dyDescent="0.3"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</row>
    <row r="25" spans="2:18" s="1" customFormat="1" ht="6.95" customHeight="1" x14ac:dyDescent="0.3">
      <c r="B25" s="30"/>
      <c r="C25" s="31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31"/>
      <c r="R25" s="32"/>
    </row>
    <row r="26" spans="2:18" s="1" customFormat="1" ht="14.45" customHeight="1" x14ac:dyDescent="0.3">
      <c r="B26" s="30"/>
      <c r="C26" s="31"/>
      <c r="D26" s="94" t="s">
        <v>85</v>
      </c>
      <c r="E26" s="31"/>
      <c r="F26" s="31"/>
      <c r="G26" s="31"/>
      <c r="H26" s="31"/>
      <c r="I26" s="31"/>
      <c r="J26" s="31"/>
      <c r="K26" s="31"/>
      <c r="L26" s="31"/>
      <c r="M26" s="184">
        <f>N85</f>
        <v>0</v>
      </c>
      <c r="N26" s="152"/>
      <c r="O26" s="152"/>
      <c r="P26" s="152"/>
      <c r="Q26" s="31"/>
      <c r="R26" s="32"/>
    </row>
    <row r="27" spans="2:18" s="1" customFormat="1" ht="6.95" customHeight="1" x14ac:dyDescent="0.3"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</row>
    <row r="28" spans="2:18" s="1" customFormat="1" ht="25.35" customHeight="1" x14ac:dyDescent="0.3">
      <c r="B28" s="30"/>
      <c r="C28" s="31"/>
      <c r="D28" s="95" t="s">
        <v>39</v>
      </c>
      <c r="E28" s="31"/>
      <c r="F28" s="31"/>
      <c r="G28" s="31"/>
      <c r="H28" s="31"/>
      <c r="I28" s="31"/>
      <c r="J28" s="31"/>
      <c r="K28" s="31"/>
      <c r="L28" s="31"/>
      <c r="M28" s="226">
        <f>M26</f>
        <v>0</v>
      </c>
      <c r="N28" s="152"/>
      <c r="O28" s="152"/>
      <c r="P28" s="152"/>
      <c r="Q28" s="31"/>
      <c r="R28" s="32"/>
    </row>
    <row r="29" spans="2:18" s="1" customFormat="1" ht="6.95" customHeight="1" x14ac:dyDescent="0.3">
      <c r="B29" s="30"/>
      <c r="C29" s="31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31"/>
      <c r="R29" s="32"/>
    </row>
    <row r="30" spans="2:18" s="1" customFormat="1" ht="14.45" customHeight="1" x14ac:dyDescent="0.3">
      <c r="B30" s="30"/>
      <c r="C30" s="31"/>
      <c r="D30" s="37" t="s">
        <v>40</v>
      </c>
      <c r="E30" s="37" t="s">
        <v>41</v>
      </c>
      <c r="F30" s="38">
        <v>0.21</v>
      </c>
      <c r="G30" s="96" t="s">
        <v>42</v>
      </c>
      <c r="H30" s="224">
        <f>M26</f>
        <v>0</v>
      </c>
      <c r="I30" s="152"/>
      <c r="J30" s="152"/>
      <c r="K30" s="31"/>
      <c r="L30" s="31"/>
      <c r="M30" s="224">
        <f>H30*1.21</f>
        <v>0</v>
      </c>
      <c r="N30" s="152"/>
      <c r="O30" s="152"/>
      <c r="P30" s="152"/>
      <c r="Q30" s="31"/>
      <c r="R30" s="32"/>
    </row>
    <row r="31" spans="2:18" s="1" customFormat="1" ht="14.45" customHeight="1" x14ac:dyDescent="0.3">
      <c r="B31" s="30"/>
      <c r="C31" s="31"/>
      <c r="D31" s="31"/>
      <c r="E31" s="37" t="s">
        <v>43</v>
      </c>
      <c r="F31" s="38">
        <v>0.15</v>
      </c>
      <c r="G31" s="96" t="s">
        <v>42</v>
      </c>
      <c r="H31" s="224">
        <v>0</v>
      </c>
      <c r="I31" s="152"/>
      <c r="J31" s="152"/>
      <c r="K31" s="31"/>
      <c r="L31" s="31"/>
      <c r="M31" s="224">
        <v>0</v>
      </c>
      <c r="N31" s="152"/>
      <c r="O31" s="152"/>
      <c r="P31" s="152"/>
      <c r="Q31" s="31"/>
      <c r="R31" s="32"/>
    </row>
    <row r="32" spans="2:18" s="1" customFormat="1" ht="14.45" hidden="1" customHeight="1" x14ac:dyDescent="0.3">
      <c r="B32" s="30"/>
      <c r="C32" s="31"/>
      <c r="D32" s="31"/>
      <c r="E32" s="37" t="s">
        <v>44</v>
      </c>
      <c r="F32" s="38">
        <v>0.21</v>
      </c>
      <c r="G32" s="96" t="s">
        <v>42</v>
      </c>
      <c r="H32" s="224" t="e">
        <f>ROUND((((SUM(#REF!)+SUM(BG113:BG159))+SUM(#REF!))),2)</f>
        <v>#REF!</v>
      </c>
      <c r="I32" s="152"/>
      <c r="J32" s="152"/>
      <c r="K32" s="31"/>
      <c r="L32" s="31"/>
      <c r="M32" s="224">
        <v>0</v>
      </c>
      <c r="N32" s="152"/>
      <c r="O32" s="152"/>
      <c r="P32" s="152"/>
      <c r="Q32" s="31"/>
      <c r="R32" s="32"/>
    </row>
    <row r="33" spans="2:18" s="1" customFormat="1" ht="14.45" hidden="1" customHeight="1" x14ac:dyDescent="0.3">
      <c r="B33" s="30"/>
      <c r="C33" s="31"/>
      <c r="D33" s="31"/>
      <c r="E33" s="37" t="s">
        <v>45</v>
      </c>
      <c r="F33" s="38">
        <v>0.15</v>
      </c>
      <c r="G33" s="96" t="s">
        <v>42</v>
      </c>
      <c r="H33" s="224" t="e">
        <f>ROUND((((SUM(#REF!)+SUM(BH113:BH159))+SUM(#REF!))),2)</f>
        <v>#REF!</v>
      </c>
      <c r="I33" s="152"/>
      <c r="J33" s="152"/>
      <c r="K33" s="31"/>
      <c r="L33" s="31"/>
      <c r="M33" s="224">
        <v>0</v>
      </c>
      <c r="N33" s="152"/>
      <c r="O33" s="152"/>
      <c r="P33" s="152"/>
      <c r="Q33" s="31"/>
      <c r="R33" s="32"/>
    </row>
    <row r="34" spans="2:18" s="1" customFormat="1" ht="6.95" customHeight="1" x14ac:dyDescent="0.3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2"/>
    </row>
    <row r="35" spans="2:18" s="1" customFormat="1" ht="25.35" customHeight="1" x14ac:dyDescent="0.3">
      <c r="B35" s="30"/>
      <c r="C35" s="93"/>
      <c r="D35" s="97" t="s">
        <v>47</v>
      </c>
      <c r="E35" s="70"/>
      <c r="F35" s="70"/>
      <c r="G35" s="98" t="s">
        <v>48</v>
      </c>
      <c r="H35" s="99" t="s">
        <v>49</v>
      </c>
      <c r="I35" s="70"/>
      <c r="J35" s="70"/>
      <c r="K35" s="70"/>
      <c r="L35" s="225">
        <f>ROUND(M30,2)</f>
        <v>0</v>
      </c>
      <c r="M35" s="167"/>
      <c r="N35" s="167"/>
      <c r="O35" s="167"/>
      <c r="P35" s="169"/>
      <c r="Q35" s="93"/>
      <c r="R35" s="32"/>
    </row>
    <row r="36" spans="2:18" s="1" customFormat="1" ht="14.45" customHeight="1" x14ac:dyDescent="0.3"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</row>
    <row r="37" spans="2:18" s="1" customFormat="1" ht="14.45" customHeight="1" x14ac:dyDescent="0.3"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2"/>
    </row>
    <row r="38" spans="2:18" x14ac:dyDescent="0.3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9"/>
    </row>
    <row r="39" spans="2:18" x14ac:dyDescent="0.3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9"/>
    </row>
    <row r="40" spans="2:18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</row>
    <row r="41" spans="2:18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</row>
    <row r="42" spans="2:18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</row>
    <row r="43" spans="2:18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</row>
    <row r="44" spans="2:18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</row>
    <row r="45" spans="2:18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6" spans="2:18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2:18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</row>
    <row r="48" spans="2:18" s="1" customFormat="1" ht="15" x14ac:dyDescent="0.3">
      <c r="B48" s="30"/>
      <c r="C48" s="31"/>
      <c r="D48" s="45" t="s">
        <v>50</v>
      </c>
      <c r="E48" s="46"/>
      <c r="F48" s="46"/>
      <c r="G48" s="46"/>
      <c r="H48" s="47"/>
      <c r="I48" s="31"/>
      <c r="J48" s="45" t="s">
        <v>51</v>
      </c>
      <c r="K48" s="46"/>
      <c r="L48" s="46"/>
      <c r="M48" s="46"/>
      <c r="N48" s="46"/>
      <c r="O48" s="46"/>
      <c r="P48" s="47"/>
      <c r="Q48" s="31"/>
      <c r="R48" s="32"/>
    </row>
    <row r="49" spans="2:18" x14ac:dyDescent="0.3">
      <c r="B49" s="17"/>
      <c r="C49" s="18"/>
      <c r="D49" s="48"/>
      <c r="E49" s="18"/>
      <c r="F49" s="18"/>
      <c r="G49" s="18"/>
      <c r="H49" s="49"/>
      <c r="I49" s="18"/>
      <c r="J49" s="48"/>
      <c r="K49" s="18"/>
      <c r="L49" s="18"/>
      <c r="M49" s="18"/>
      <c r="N49" s="18"/>
      <c r="O49" s="18"/>
      <c r="P49" s="49"/>
      <c r="Q49" s="18"/>
      <c r="R49" s="19"/>
    </row>
    <row r="50" spans="2:18" x14ac:dyDescent="0.3">
      <c r="B50" s="17"/>
      <c r="C50" s="18"/>
      <c r="D50" s="48"/>
      <c r="E50" s="18"/>
      <c r="F50" s="18"/>
      <c r="G50" s="18"/>
      <c r="H50" s="49"/>
      <c r="I50" s="18"/>
      <c r="J50" s="48"/>
      <c r="K50" s="18"/>
      <c r="L50" s="18"/>
      <c r="M50" s="18"/>
      <c r="N50" s="18"/>
      <c r="O50" s="18"/>
      <c r="P50" s="49"/>
      <c r="Q50" s="18"/>
      <c r="R50" s="19"/>
    </row>
    <row r="51" spans="2:18" x14ac:dyDescent="0.3">
      <c r="B51" s="17"/>
      <c r="C51" s="18"/>
      <c r="D51" s="48"/>
      <c r="E51" s="18"/>
      <c r="F51" s="18"/>
      <c r="G51" s="18"/>
      <c r="H51" s="49"/>
      <c r="I51" s="18"/>
      <c r="J51" s="48"/>
      <c r="K51" s="18"/>
      <c r="L51" s="18"/>
      <c r="M51" s="18"/>
      <c r="N51" s="18"/>
      <c r="O51" s="18"/>
      <c r="P51" s="49"/>
      <c r="Q51" s="18"/>
      <c r="R51" s="19"/>
    </row>
    <row r="52" spans="2:18" x14ac:dyDescent="0.3">
      <c r="B52" s="17"/>
      <c r="C52" s="18"/>
      <c r="D52" s="48"/>
      <c r="E52" s="18"/>
      <c r="F52" s="18"/>
      <c r="G52" s="18"/>
      <c r="H52" s="49"/>
      <c r="I52" s="18"/>
      <c r="J52" s="48"/>
      <c r="K52" s="18"/>
      <c r="L52" s="18"/>
      <c r="M52" s="18"/>
      <c r="N52" s="18"/>
      <c r="O52" s="18"/>
      <c r="P52" s="49"/>
      <c r="Q52" s="18"/>
      <c r="R52" s="19"/>
    </row>
    <row r="53" spans="2:18" x14ac:dyDescent="0.3">
      <c r="B53" s="17"/>
      <c r="C53" s="18"/>
      <c r="D53" s="48"/>
      <c r="E53" s="18"/>
      <c r="F53" s="18"/>
      <c r="G53" s="18"/>
      <c r="H53" s="49"/>
      <c r="I53" s="18"/>
      <c r="J53" s="48"/>
      <c r="K53" s="18"/>
      <c r="L53" s="18"/>
      <c r="M53" s="18"/>
      <c r="N53" s="18"/>
      <c r="O53" s="18"/>
      <c r="P53" s="49"/>
      <c r="Q53" s="18"/>
      <c r="R53" s="19"/>
    </row>
    <row r="54" spans="2:18" x14ac:dyDescent="0.3">
      <c r="B54" s="17"/>
      <c r="C54" s="18"/>
      <c r="D54" s="48"/>
      <c r="E54" s="18"/>
      <c r="F54" s="18"/>
      <c r="G54" s="18"/>
      <c r="H54" s="49"/>
      <c r="I54" s="18"/>
      <c r="J54" s="48"/>
      <c r="K54" s="18"/>
      <c r="L54" s="18"/>
      <c r="M54" s="18"/>
      <c r="N54" s="18"/>
      <c r="O54" s="18"/>
      <c r="P54" s="49"/>
      <c r="Q54" s="18"/>
      <c r="R54" s="19"/>
    </row>
    <row r="55" spans="2:18" x14ac:dyDescent="0.3">
      <c r="B55" s="17"/>
      <c r="C55" s="18"/>
      <c r="D55" s="48"/>
      <c r="E55" s="18"/>
      <c r="F55" s="18"/>
      <c r="G55" s="18"/>
      <c r="H55" s="49"/>
      <c r="I55" s="18"/>
      <c r="J55" s="48"/>
      <c r="K55" s="18"/>
      <c r="L55" s="18"/>
      <c r="M55" s="18"/>
      <c r="N55" s="18"/>
      <c r="O55" s="18"/>
      <c r="P55" s="49"/>
      <c r="Q55" s="18"/>
      <c r="R55" s="19"/>
    </row>
    <row r="56" spans="2:18" x14ac:dyDescent="0.3">
      <c r="B56" s="17"/>
      <c r="C56" s="18"/>
      <c r="D56" s="48"/>
      <c r="E56" s="18"/>
      <c r="F56" s="18"/>
      <c r="G56" s="18"/>
      <c r="H56" s="49"/>
      <c r="I56" s="18"/>
      <c r="J56" s="48"/>
      <c r="K56" s="18"/>
      <c r="L56" s="18"/>
      <c r="M56" s="18"/>
      <c r="N56" s="18"/>
      <c r="O56" s="18"/>
      <c r="P56" s="49"/>
      <c r="Q56" s="18"/>
      <c r="R56" s="19"/>
    </row>
    <row r="57" spans="2:18" s="1" customFormat="1" ht="15" x14ac:dyDescent="0.3">
      <c r="B57" s="30"/>
      <c r="C57" s="31"/>
      <c r="D57" s="50" t="s">
        <v>52</v>
      </c>
      <c r="E57" s="51"/>
      <c r="F57" s="51"/>
      <c r="G57" s="52" t="s">
        <v>53</v>
      </c>
      <c r="H57" s="53"/>
      <c r="I57" s="31"/>
      <c r="J57" s="50" t="s">
        <v>52</v>
      </c>
      <c r="K57" s="51"/>
      <c r="L57" s="51"/>
      <c r="M57" s="51"/>
      <c r="N57" s="52" t="s">
        <v>53</v>
      </c>
      <c r="O57" s="51"/>
      <c r="P57" s="53"/>
      <c r="Q57" s="31"/>
      <c r="R57" s="32"/>
    </row>
    <row r="58" spans="2:18" x14ac:dyDescent="0.3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</row>
    <row r="59" spans="2:18" s="1" customFormat="1" ht="15" x14ac:dyDescent="0.3">
      <c r="B59" s="30"/>
      <c r="C59" s="31"/>
      <c r="D59" s="45" t="s">
        <v>54</v>
      </c>
      <c r="E59" s="46"/>
      <c r="F59" s="46"/>
      <c r="G59" s="46"/>
      <c r="H59" s="47"/>
      <c r="I59" s="31"/>
      <c r="J59" s="45" t="s">
        <v>55</v>
      </c>
      <c r="K59" s="46"/>
      <c r="L59" s="46"/>
      <c r="M59" s="46"/>
      <c r="N59" s="46"/>
      <c r="O59" s="46"/>
      <c r="P59" s="47"/>
      <c r="Q59" s="31"/>
      <c r="R59" s="32"/>
    </row>
    <row r="60" spans="2:18" x14ac:dyDescent="0.3">
      <c r="B60" s="17"/>
      <c r="C60" s="18"/>
      <c r="D60" s="48"/>
      <c r="E60" s="18"/>
      <c r="F60" s="18"/>
      <c r="G60" s="18"/>
      <c r="H60" s="49"/>
      <c r="I60" s="18"/>
      <c r="J60" s="48"/>
      <c r="K60" s="18"/>
      <c r="L60" s="18"/>
      <c r="M60" s="18"/>
      <c r="N60" s="18"/>
      <c r="O60" s="18"/>
      <c r="P60" s="49"/>
      <c r="Q60" s="18"/>
      <c r="R60" s="19"/>
    </row>
    <row r="61" spans="2:18" x14ac:dyDescent="0.3">
      <c r="B61" s="17"/>
      <c r="C61" s="18"/>
      <c r="D61" s="48"/>
      <c r="E61" s="18"/>
      <c r="F61" s="18"/>
      <c r="G61" s="18"/>
      <c r="H61" s="49"/>
      <c r="I61" s="18"/>
      <c r="J61" s="48"/>
      <c r="K61" s="18"/>
      <c r="L61" s="18"/>
      <c r="M61" s="18"/>
      <c r="N61" s="18"/>
      <c r="O61" s="18"/>
      <c r="P61" s="49"/>
      <c r="Q61" s="18"/>
      <c r="R61" s="19"/>
    </row>
    <row r="62" spans="2:18" x14ac:dyDescent="0.3">
      <c r="B62" s="17"/>
      <c r="C62" s="18"/>
      <c r="D62" s="48"/>
      <c r="E62" s="18"/>
      <c r="F62" s="18"/>
      <c r="G62" s="18"/>
      <c r="H62" s="49"/>
      <c r="I62" s="18"/>
      <c r="J62" s="48"/>
      <c r="K62" s="18"/>
      <c r="L62" s="18"/>
      <c r="M62" s="18"/>
      <c r="N62" s="18"/>
      <c r="O62" s="18"/>
      <c r="P62" s="49"/>
      <c r="Q62" s="18"/>
      <c r="R62" s="19"/>
    </row>
    <row r="63" spans="2:18" x14ac:dyDescent="0.3">
      <c r="B63" s="17"/>
      <c r="C63" s="18"/>
      <c r="D63" s="48"/>
      <c r="E63" s="18"/>
      <c r="F63" s="18"/>
      <c r="G63" s="18"/>
      <c r="H63" s="49"/>
      <c r="I63" s="18"/>
      <c r="J63" s="48"/>
      <c r="K63" s="18"/>
      <c r="L63" s="18"/>
      <c r="M63" s="18"/>
      <c r="N63" s="18"/>
      <c r="O63" s="18"/>
      <c r="P63" s="49"/>
      <c r="Q63" s="18"/>
      <c r="R63" s="19"/>
    </row>
    <row r="64" spans="2:18" x14ac:dyDescent="0.3">
      <c r="B64" s="17"/>
      <c r="C64" s="18"/>
      <c r="D64" s="48"/>
      <c r="E64" s="18"/>
      <c r="F64" s="18"/>
      <c r="G64" s="18"/>
      <c r="H64" s="49"/>
      <c r="I64" s="18"/>
      <c r="J64" s="48"/>
      <c r="K64" s="18"/>
      <c r="L64" s="18"/>
      <c r="M64" s="18"/>
      <c r="N64" s="18"/>
      <c r="O64" s="18"/>
      <c r="P64" s="49"/>
      <c r="Q64" s="18"/>
      <c r="R64" s="19"/>
    </row>
    <row r="65" spans="2:18" x14ac:dyDescent="0.3">
      <c r="B65" s="17"/>
      <c r="C65" s="18"/>
      <c r="D65" s="48"/>
      <c r="E65" s="18"/>
      <c r="F65" s="18"/>
      <c r="G65" s="18"/>
      <c r="H65" s="49"/>
      <c r="I65" s="18"/>
      <c r="J65" s="48"/>
      <c r="K65" s="18"/>
      <c r="L65" s="18"/>
      <c r="M65" s="18"/>
      <c r="N65" s="18"/>
      <c r="O65" s="18"/>
      <c r="P65" s="49"/>
      <c r="Q65" s="18"/>
      <c r="R65" s="19"/>
    </row>
    <row r="66" spans="2:18" x14ac:dyDescent="0.3">
      <c r="B66" s="17"/>
      <c r="C66" s="18"/>
      <c r="D66" s="48"/>
      <c r="E66" s="18"/>
      <c r="F66" s="18"/>
      <c r="G66" s="18"/>
      <c r="H66" s="49"/>
      <c r="I66" s="18"/>
      <c r="J66" s="48"/>
      <c r="K66" s="18"/>
      <c r="L66" s="18"/>
      <c r="M66" s="18"/>
      <c r="N66" s="18"/>
      <c r="O66" s="18"/>
      <c r="P66" s="49"/>
      <c r="Q66" s="18"/>
      <c r="R66" s="19"/>
    </row>
    <row r="67" spans="2:18" x14ac:dyDescent="0.3">
      <c r="B67" s="17"/>
      <c r="C67" s="18"/>
      <c r="D67" s="48"/>
      <c r="E67" s="18"/>
      <c r="F67" s="18"/>
      <c r="G67" s="18"/>
      <c r="H67" s="49"/>
      <c r="I67" s="18"/>
      <c r="J67" s="48"/>
      <c r="K67" s="18"/>
      <c r="L67" s="18"/>
      <c r="M67" s="18"/>
      <c r="N67" s="18"/>
      <c r="O67" s="18"/>
      <c r="P67" s="49"/>
      <c r="Q67" s="18"/>
      <c r="R67" s="19"/>
    </row>
    <row r="68" spans="2:18" s="1" customFormat="1" ht="15" x14ac:dyDescent="0.3">
      <c r="B68" s="30"/>
      <c r="C68" s="31"/>
      <c r="D68" s="50" t="s">
        <v>52</v>
      </c>
      <c r="E68" s="51"/>
      <c r="F68" s="51"/>
      <c r="G68" s="52" t="s">
        <v>53</v>
      </c>
      <c r="H68" s="53"/>
      <c r="I68" s="31"/>
      <c r="J68" s="50" t="s">
        <v>52</v>
      </c>
      <c r="K68" s="51"/>
      <c r="L68" s="51"/>
      <c r="M68" s="51"/>
      <c r="N68" s="52" t="s">
        <v>53</v>
      </c>
      <c r="O68" s="51"/>
      <c r="P68" s="53"/>
      <c r="Q68" s="31"/>
      <c r="R68" s="32"/>
    </row>
    <row r="69" spans="2:18" s="1" customFormat="1" ht="14.45" customHeight="1" x14ac:dyDescent="0.3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/>
    </row>
    <row r="73" spans="2:18" s="1" customFormat="1" ht="6.95" customHeight="1" x14ac:dyDescent="0.3"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9"/>
    </row>
    <row r="74" spans="2:18" s="1" customFormat="1" ht="36.950000000000003" customHeight="1" x14ac:dyDescent="0.3">
      <c r="B74" s="30"/>
      <c r="C74" s="151" t="s">
        <v>86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32"/>
    </row>
    <row r="75" spans="2:18" s="1" customFormat="1" ht="6.95" customHeight="1" x14ac:dyDescent="0.3"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2"/>
    </row>
    <row r="76" spans="2:18" s="1" customFormat="1" ht="36.950000000000003" customHeight="1" x14ac:dyDescent="0.3">
      <c r="B76" s="30"/>
      <c r="C76" s="64" t="s">
        <v>17</v>
      </c>
      <c r="D76" s="31"/>
      <c r="E76" s="31"/>
      <c r="F76" s="153" t="str">
        <f>F6</f>
        <v>Rekonstrukce komunikace v ulici Podlesí</v>
      </c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31"/>
      <c r="R76" s="32"/>
    </row>
    <row r="77" spans="2:18" s="1" customFormat="1" ht="6.95" customHeight="1" x14ac:dyDescent="0.3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2"/>
    </row>
    <row r="78" spans="2:18" s="1" customFormat="1" ht="18" customHeight="1" x14ac:dyDescent="0.3">
      <c r="B78" s="30"/>
      <c r="C78" s="25" t="s">
        <v>21</v>
      </c>
      <c r="D78" s="31"/>
      <c r="E78" s="31"/>
      <c r="F78" s="23" t="str">
        <f>F8</f>
        <v>Bystřice pod Hostýnem, Rychlov</v>
      </c>
      <c r="G78" s="31"/>
      <c r="H78" s="31"/>
      <c r="I78" s="31"/>
      <c r="J78" s="31"/>
      <c r="K78" s="25" t="s">
        <v>23</v>
      </c>
      <c r="L78" s="31"/>
      <c r="M78" s="218" t="str">
        <f>IF(O8="","",O8)</f>
        <v>1. 10. 2018</v>
      </c>
      <c r="N78" s="152"/>
      <c r="O78" s="152"/>
      <c r="P78" s="152"/>
      <c r="Q78" s="31"/>
      <c r="R78" s="32"/>
    </row>
    <row r="79" spans="2:18" s="1" customFormat="1" ht="6.95" customHeight="1" x14ac:dyDescent="0.3"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2"/>
    </row>
    <row r="80" spans="2:18" s="1" customFormat="1" ht="15" x14ac:dyDescent="0.3">
      <c r="B80" s="30"/>
      <c r="C80" s="25" t="s">
        <v>25</v>
      </c>
      <c r="D80" s="31"/>
      <c r="E80" s="31"/>
      <c r="F80" s="23" t="str">
        <f>E11</f>
        <v>Město Bystřice pod Hostýnem</v>
      </c>
      <c r="G80" s="31"/>
      <c r="H80" s="31"/>
      <c r="I80" s="31"/>
      <c r="J80" s="31"/>
      <c r="K80" s="25" t="s">
        <v>32</v>
      </c>
      <c r="L80" s="31"/>
      <c r="M80" s="180" t="str">
        <f>E17</f>
        <v>Ing. Tomáš Olša</v>
      </c>
      <c r="N80" s="152"/>
      <c r="O80" s="152"/>
      <c r="P80" s="152"/>
      <c r="Q80" s="152"/>
      <c r="R80" s="32"/>
    </row>
    <row r="81" spans="2:47" s="1" customFormat="1" ht="14.45" customHeight="1" x14ac:dyDescent="0.3">
      <c r="B81" s="30"/>
      <c r="C81" s="25" t="s">
        <v>30</v>
      </c>
      <c r="D81" s="31"/>
      <c r="E81" s="31"/>
      <c r="F81" s="23" t="str">
        <f>IF(E14="","",E14)</f>
        <v>Vyplň údaj</v>
      </c>
      <c r="G81" s="31"/>
      <c r="H81" s="31"/>
      <c r="I81" s="31"/>
      <c r="J81" s="31"/>
      <c r="K81" s="25" t="s">
        <v>35</v>
      </c>
      <c r="L81" s="31"/>
      <c r="M81" s="180" t="str">
        <f>E20</f>
        <v xml:space="preserve"> </v>
      </c>
      <c r="N81" s="152"/>
      <c r="O81" s="152"/>
      <c r="P81" s="152"/>
      <c r="Q81" s="152"/>
      <c r="R81" s="32"/>
    </row>
    <row r="82" spans="2:47" s="1" customFormat="1" ht="10.35" customHeight="1" x14ac:dyDescent="0.3"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2"/>
    </row>
    <row r="83" spans="2:47" s="1" customFormat="1" ht="29.25" customHeight="1" x14ac:dyDescent="0.3">
      <c r="B83" s="30"/>
      <c r="C83" s="222" t="s">
        <v>87</v>
      </c>
      <c r="D83" s="223"/>
      <c r="E83" s="223"/>
      <c r="F83" s="223"/>
      <c r="G83" s="223"/>
      <c r="H83" s="93"/>
      <c r="I83" s="93"/>
      <c r="J83" s="93"/>
      <c r="K83" s="93"/>
      <c r="L83" s="93"/>
      <c r="M83" s="93"/>
      <c r="N83" s="222" t="s">
        <v>88</v>
      </c>
      <c r="O83" s="152"/>
      <c r="P83" s="152"/>
      <c r="Q83" s="152"/>
      <c r="R83" s="32"/>
    </row>
    <row r="84" spans="2:47" s="1" customFormat="1" ht="10.35" customHeight="1" x14ac:dyDescent="0.3"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2"/>
    </row>
    <row r="85" spans="2:47" s="1" customFormat="1" ht="29.25" customHeight="1" x14ac:dyDescent="0.3">
      <c r="B85" s="30"/>
      <c r="C85" s="100" t="s">
        <v>89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174">
        <f>N113</f>
        <v>0</v>
      </c>
      <c r="O85" s="152"/>
      <c r="P85" s="152"/>
      <c r="Q85" s="152"/>
      <c r="R85" s="32"/>
      <c r="AU85" s="13" t="s">
        <v>90</v>
      </c>
    </row>
    <row r="86" spans="2:47" s="6" customFormat="1" ht="24.95" customHeight="1" x14ac:dyDescent="0.3">
      <c r="B86" s="101"/>
      <c r="C86" s="102"/>
      <c r="D86" s="103" t="s">
        <v>91</v>
      </c>
      <c r="E86" s="102"/>
      <c r="F86" s="102"/>
      <c r="G86" s="102"/>
      <c r="H86" s="102"/>
      <c r="I86" s="102"/>
      <c r="J86" s="102"/>
      <c r="K86" s="102"/>
      <c r="L86" s="102"/>
      <c r="M86" s="102"/>
      <c r="N86" s="217">
        <f>N114</f>
        <v>0</v>
      </c>
      <c r="O86" s="221"/>
      <c r="P86" s="221"/>
      <c r="Q86" s="221"/>
      <c r="R86" s="104"/>
    </row>
    <row r="87" spans="2:47" s="7" customFormat="1" ht="19.899999999999999" customHeight="1" x14ac:dyDescent="0.3">
      <c r="B87" s="105"/>
      <c r="C87" s="106"/>
      <c r="D87" s="91" t="s">
        <v>92</v>
      </c>
      <c r="E87" s="106"/>
      <c r="F87" s="106"/>
      <c r="G87" s="106"/>
      <c r="H87" s="106"/>
      <c r="I87" s="106"/>
      <c r="J87" s="106"/>
      <c r="K87" s="106"/>
      <c r="L87" s="106"/>
      <c r="M87" s="106"/>
      <c r="N87" s="219">
        <f>N115</f>
        <v>0</v>
      </c>
      <c r="O87" s="220"/>
      <c r="P87" s="220"/>
      <c r="Q87" s="220"/>
      <c r="R87" s="107"/>
    </row>
    <row r="88" spans="2:47" s="7" customFormat="1" ht="19.899999999999999" customHeight="1" x14ac:dyDescent="0.3">
      <c r="B88" s="105"/>
      <c r="C88" s="106"/>
      <c r="D88" s="91" t="s">
        <v>93</v>
      </c>
      <c r="E88" s="106"/>
      <c r="F88" s="106"/>
      <c r="G88" s="106"/>
      <c r="H88" s="106"/>
      <c r="I88" s="106"/>
      <c r="J88" s="106"/>
      <c r="K88" s="106"/>
      <c r="L88" s="106"/>
      <c r="M88" s="106"/>
      <c r="N88" s="219">
        <f>N121</f>
        <v>0</v>
      </c>
      <c r="O88" s="220"/>
      <c r="P88" s="220"/>
      <c r="Q88" s="220"/>
      <c r="R88" s="107"/>
    </row>
    <row r="89" spans="2:47" s="7" customFormat="1" ht="19.899999999999999" customHeight="1" x14ac:dyDescent="0.3">
      <c r="B89" s="105"/>
      <c r="C89" s="106"/>
      <c r="D89" s="91" t="s">
        <v>94</v>
      </c>
      <c r="E89" s="106"/>
      <c r="F89" s="106"/>
      <c r="G89" s="106"/>
      <c r="H89" s="106"/>
      <c r="I89" s="106"/>
      <c r="J89" s="106"/>
      <c r="K89" s="106"/>
      <c r="L89" s="106"/>
      <c r="M89" s="106"/>
      <c r="N89" s="219">
        <f>N126</f>
        <v>0</v>
      </c>
      <c r="O89" s="220"/>
      <c r="P89" s="220"/>
      <c r="Q89" s="220"/>
      <c r="R89" s="107"/>
    </row>
    <row r="90" spans="2:47" s="7" customFormat="1" ht="19.899999999999999" customHeight="1" x14ac:dyDescent="0.3">
      <c r="B90" s="105"/>
      <c r="C90" s="106"/>
      <c r="D90" s="91" t="s">
        <v>95</v>
      </c>
      <c r="E90" s="106"/>
      <c r="F90" s="106"/>
      <c r="G90" s="106"/>
      <c r="H90" s="106"/>
      <c r="I90" s="106"/>
      <c r="J90" s="106"/>
      <c r="K90" s="106"/>
      <c r="L90" s="106"/>
      <c r="M90" s="106"/>
      <c r="N90" s="219">
        <f>N130</f>
        <v>0</v>
      </c>
      <c r="O90" s="220"/>
      <c r="P90" s="220"/>
      <c r="Q90" s="220"/>
      <c r="R90" s="107"/>
    </row>
    <row r="91" spans="2:47" s="7" customFormat="1" ht="19.899999999999999" customHeight="1" x14ac:dyDescent="0.3">
      <c r="B91" s="105"/>
      <c r="C91" s="106"/>
      <c r="D91" s="91" t="s">
        <v>96</v>
      </c>
      <c r="E91" s="106"/>
      <c r="F91" s="106"/>
      <c r="G91" s="106"/>
      <c r="H91" s="106"/>
      <c r="I91" s="106"/>
      <c r="J91" s="106"/>
      <c r="K91" s="106"/>
      <c r="L91" s="106"/>
      <c r="M91" s="106"/>
      <c r="N91" s="219">
        <f>N142</f>
        <v>0</v>
      </c>
      <c r="O91" s="220"/>
      <c r="P91" s="220"/>
      <c r="Q91" s="220"/>
      <c r="R91" s="107"/>
    </row>
    <row r="92" spans="2:47" s="7" customFormat="1" ht="19.899999999999999" customHeight="1" x14ac:dyDescent="0.3">
      <c r="B92" s="105"/>
      <c r="C92" s="106"/>
      <c r="D92" s="91" t="s">
        <v>97</v>
      </c>
      <c r="E92" s="106"/>
      <c r="F92" s="106"/>
      <c r="G92" s="106"/>
      <c r="H92" s="106"/>
      <c r="I92" s="106"/>
      <c r="J92" s="106"/>
      <c r="K92" s="106"/>
      <c r="L92" s="106"/>
      <c r="M92" s="106"/>
      <c r="N92" s="219">
        <f>N149</f>
        <v>0</v>
      </c>
      <c r="O92" s="220"/>
      <c r="P92" s="220"/>
      <c r="Q92" s="220"/>
      <c r="R92" s="107"/>
    </row>
    <row r="93" spans="2:47" s="6" customFormat="1" ht="24.95" customHeight="1" x14ac:dyDescent="0.3">
      <c r="B93" s="101"/>
      <c r="C93" s="102"/>
      <c r="D93" s="103" t="s">
        <v>98</v>
      </c>
      <c r="E93" s="102"/>
      <c r="F93" s="102"/>
      <c r="G93" s="102"/>
      <c r="H93" s="102"/>
      <c r="I93" s="102"/>
      <c r="J93" s="102"/>
      <c r="K93" s="102"/>
      <c r="L93" s="102"/>
      <c r="M93" s="102"/>
      <c r="N93" s="217">
        <f>N151</f>
        <v>0</v>
      </c>
      <c r="O93" s="221"/>
      <c r="P93" s="221"/>
      <c r="Q93" s="221"/>
      <c r="R93" s="104"/>
    </row>
    <row r="94" spans="2:47" s="7" customFormat="1" ht="19.899999999999999" customHeight="1" x14ac:dyDescent="0.3">
      <c r="B94" s="105"/>
      <c r="C94" s="106"/>
      <c r="D94" s="91" t="s">
        <v>234</v>
      </c>
      <c r="E94" s="106"/>
      <c r="F94" s="106"/>
      <c r="G94" s="106"/>
      <c r="H94" s="106"/>
      <c r="I94" s="106"/>
      <c r="J94" s="106"/>
      <c r="K94" s="106"/>
      <c r="L94" s="106"/>
      <c r="M94" s="106"/>
      <c r="N94" s="219">
        <f>N152</f>
        <v>0</v>
      </c>
      <c r="O94" s="220"/>
      <c r="P94" s="220"/>
      <c r="Q94" s="220"/>
      <c r="R94" s="107"/>
    </row>
    <row r="95" spans="2:47" s="7" customFormat="1" ht="19.899999999999999" customHeight="1" x14ac:dyDescent="0.3">
      <c r="B95" s="105"/>
      <c r="C95" s="106"/>
      <c r="D95" s="91" t="s">
        <v>100</v>
      </c>
      <c r="E95" s="106"/>
      <c r="F95" s="106"/>
      <c r="G95" s="106"/>
      <c r="H95" s="106"/>
      <c r="I95" s="106"/>
      <c r="J95" s="106"/>
      <c r="K95" s="106"/>
      <c r="L95" s="106"/>
      <c r="M95" s="106"/>
      <c r="N95" s="219">
        <f>N154</f>
        <v>0</v>
      </c>
      <c r="O95" s="220"/>
      <c r="P95" s="220"/>
      <c r="Q95" s="220"/>
      <c r="R95" s="107"/>
    </row>
    <row r="96" spans="2:47" s="7" customFormat="1" ht="19.899999999999999" customHeight="1" x14ac:dyDescent="0.3">
      <c r="B96" s="105"/>
      <c r="C96" s="106"/>
      <c r="D96" s="91" t="s">
        <v>101</v>
      </c>
      <c r="E96" s="106"/>
      <c r="F96" s="106"/>
      <c r="G96" s="106"/>
      <c r="H96" s="106"/>
      <c r="I96" s="106"/>
      <c r="J96" s="106"/>
      <c r="K96" s="106"/>
      <c r="L96" s="106"/>
      <c r="M96" s="106"/>
      <c r="N96" s="219">
        <f>N156</f>
        <v>0</v>
      </c>
      <c r="O96" s="220"/>
      <c r="P96" s="220"/>
      <c r="Q96" s="220"/>
      <c r="R96" s="107"/>
    </row>
    <row r="97" spans="2:27" s="7" customFormat="1" ht="19.899999999999999" customHeight="1" x14ac:dyDescent="0.3">
      <c r="B97" s="105"/>
      <c r="C97" s="106"/>
      <c r="D97" s="91" t="s">
        <v>102</v>
      </c>
      <c r="E97" s="106"/>
      <c r="F97" s="106"/>
      <c r="G97" s="106"/>
      <c r="H97" s="106"/>
      <c r="I97" s="106"/>
      <c r="J97" s="106"/>
      <c r="K97" s="106"/>
      <c r="L97" s="106"/>
      <c r="M97" s="106"/>
      <c r="N97" s="219">
        <f>N158</f>
        <v>0</v>
      </c>
      <c r="O97" s="220"/>
      <c r="P97" s="220"/>
      <c r="Q97" s="220"/>
      <c r="R97" s="107"/>
    </row>
    <row r="98" spans="2:27" s="1" customFormat="1" ht="6.95" customHeight="1" x14ac:dyDescent="0.3"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6"/>
    </row>
    <row r="102" spans="2:27" s="1" customFormat="1" ht="6.95" customHeight="1" x14ac:dyDescent="0.3">
      <c r="B102" s="57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9"/>
    </row>
    <row r="103" spans="2:27" s="1" customFormat="1" ht="36.950000000000003" customHeight="1" x14ac:dyDescent="0.3">
      <c r="B103" s="30"/>
      <c r="C103" s="151" t="s">
        <v>103</v>
      </c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32"/>
    </row>
    <row r="104" spans="2:27" s="1" customFormat="1" ht="6.95" customHeight="1" x14ac:dyDescent="0.3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2"/>
    </row>
    <row r="105" spans="2:27" s="1" customFormat="1" ht="36.950000000000003" customHeight="1" x14ac:dyDescent="0.3">
      <c r="B105" s="30"/>
      <c r="C105" s="64" t="s">
        <v>17</v>
      </c>
      <c r="D105" s="31"/>
      <c r="E105" s="31"/>
      <c r="F105" s="153" t="str">
        <f>F6</f>
        <v>Rekonstrukce komunikace v ulici Podlesí</v>
      </c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31"/>
      <c r="R105" s="32"/>
    </row>
    <row r="106" spans="2:27" s="1" customFormat="1" ht="6.95" customHeight="1" x14ac:dyDescent="0.3">
      <c r="B106" s="30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2"/>
    </row>
    <row r="107" spans="2:27" s="1" customFormat="1" ht="18" customHeight="1" x14ac:dyDescent="0.3">
      <c r="B107" s="30"/>
      <c r="C107" s="25" t="s">
        <v>21</v>
      </c>
      <c r="D107" s="31"/>
      <c r="E107" s="31"/>
      <c r="F107" s="23" t="str">
        <f>F8</f>
        <v>Bystřice pod Hostýnem, Rychlov</v>
      </c>
      <c r="G107" s="31"/>
      <c r="H107" s="31"/>
      <c r="I107" s="31"/>
      <c r="J107" s="31"/>
      <c r="K107" s="25" t="s">
        <v>23</v>
      </c>
      <c r="L107" s="31"/>
      <c r="M107" s="218" t="str">
        <f>IF(O8="","",O8)</f>
        <v>1. 10. 2018</v>
      </c>
      <c r="N107" s="152"/>
      <c r="O107" s="152"/>
      <c r="P107" s="152"/>
      <c r="Q107" s="31"/>
      <c r="R107" s="32"/>
    </row>
    <row r="108" spans="2:27" s="1" customFormat="1" ht="6.95" customHeight="1" x14ac:dyDescent="0.3"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2"/>
    </row>
    <row r="109" spans="2:27" s="1" customFormat="1" ht="15" x14ac:dyDescent="0.3">
      <c r="B109" s="30"/>
      <c r="C109" s="25" t="s">
        <v>25</v>
      </c>
      <c r="D109" s="31"/>
      <c r="E109" s="31"/>
      <c r="F109" s="23" t="str">
        <f>E11</f>
        <v>Město Bystřice pod Hostýnem</v>
      </c>
      <c r="G109" s="31"/>
      <c r="H109" s="31"/>
      <c r="I109" s="31"/>
      <c r="J109" s="31"/>
      <c r="K109" s="25" t="s">
        <v>32</v>
      </c>
      <c r="L109" s="31"/>
      <c r="M109" s="180" t="str">
        <f>E17</f>
        <v>Ing. Tomáš Olša</v>
      </c>
      <c r="N109" s="152"/>
      <c r="O109" s="152"/>
      <c r="P109" s="152"/>
      <c r="Q109" s="152"/>
      <c r="R109" s="32"/>
    </row>
    <row r="110" spans="2:27" s="1" customFormat="1" ht="14.45" customHeight="1" x14ac:dyDescent="0.3">
      <c r="B110" s="30"/>
      <c r="C110" s="25" t="s">
        <v>30</v>
      </c>
      <c r="D110" s="31"/>
      <c r="E110" s="31"/>
      <c r="F110" s="23" t="str">
        <f>IF(E14="","",E14)</f>
        <v>Vyplň údaj</v>
      </c>
      <c r="G110" s="31"/>
      <c r="H110" s="31"/>
      <c r="I110" s="31"/>
      <c r="J110" s="31"/>
      <c r="K110" s="25" t="s">
        <v>35</v>
      </c>
      <c r="L110" s="31"/>
      <c r="M110" s="180" t="str">
        <f>E20</f>
        <v xml:space="preserve"> </v>
      </c>
      <c r="N110" s="152"/>
      <c r="O110" s="152"/>
      <c r="P110" s="152"/>
      <c r="Q110" s="152"/>
      <c r="R110" s="32"/>
    </row>
    <row r="111" spans="2:27" s="1" customFormat="1" ht="10.35" customHeight="1" x14ac:dyDescent="0.3"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2"/>
    </row>
    <row r="112" spans="2:27" s="8" customFormat="1" ht="29.25" customHeight="1" x14ac:dyDescent="0.3">
      <c r="B112" s="110"/>
      <c r="C112" s="111" t="s">
        <v>104</v>
      </c>
      <c r="D112" s="112" t="s">
        <v>105</v>
      </c>
      <c r="E112" s="112" t="s">
        <v>58</v>
      </c>
      <c r="F112" s="210" t="s">
        <v>106</v>
      </c>
      <c r="G112" s="211"/>
      <c r="H112" s="211"/>
      <c r="I112" s="211"/>
      <c r="J112" s="112" t="s">
        <v>107</v>
      </c>
      <c r="K112" s="112" t="s">
        <v>108</v>
      </c>
      <c r="L112" s="212" t="s">
        <v>109</v>
      </c>
      <c r="M112" s="211"/>
      <c r="N112" s="210" t="s">
        <v>88</v>
      </c>
      <c r="O112" s="211"/>
      <c r="P112" s="211"/>
      <c r="Q112" s="213"/>
      <c r="R112" s="113"/>
      <c r="T112" s="71" t="s">
        <v>110</v>
      </c>
      <c r="U112" s="72" t="s">
        <v>40</v>
      </c>
      <c r="V112" s="72" t="s">
        <v>111</v>
      </c>
      <c r="W112" s="72" t="s">
        <v>112</v>
      </c>
      <c r="X112" s="72" t="s">
        <v>113</v>
      </c>
      <c r="Y112" s="72" t="s">
        <v>114</v>
      </c>
      <c r="Z112" s="72" t="s">
        <v>115</v>
      </c>
      <c r="AA112" s="73" t="s">
        <v>116</v>
      </c>
    </row>
    <row r="113" spans="2:65" s="1" customFormat="1" ht="29.25" customHeight="1" x14ac:dyDescent="0.35">
      <c r="B113" s="30"/>
      <c r="C113" s="75" t="s">
        <v>85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214">
        <f>N114+N151</f>
        <v>0</v>
      </c>
      <c r="O113" s="215"/>
      <c r="P113" s="215"/>
      <c r="Q113" s="215"/>
      <c r="R113" s="32"/>
      <c r="T113" s="74"/>
      <c r="U113" s="46"/>
      <c r="V113" s="46"/>
      <c r="W113" s="114" t="e">
        <f>W114+W151+#REF!</f>
        <v>#REF!</v>
      </c>
      <c r="X113" s="46"/>
      <c r="Y113" s="114" t="e">
        <f>Y114+Y151+#REF!</f>
        <v>#REF!</v>
      </c>
      <c r="Z113" s="46"/>
      <c r="AA113" s="115" t="e">
        <f>AA114+AA151+#REF!</f>
        <v>#REF!</v>
      </c>
      <c r="AT113" s="13" t="s">
        <v>75</v>
      </c>
      <c r="AU113" s="13" t="s">
        <v>90</v>
      </c>
      <c r="BK113" s="116" t="e">
        <f>BK114+BK151+#REF!</f>
        <v>#REF!</v>
      </c>
    </row>
    <row r="114" spans="2:65" s="9" customFormat="1" ht="37.35" customHeight="1" x14ac:dyDescent="0.35">
      <c r="B114" s="117"/>
      <c r="C114" s="118"/>
      <c r="D114" s="119" t="s">
        <v>91</v>
      </c>
      <c r="E114" s="119"/>
      <c r="F114" s="119"/>
      <c r="G114" s="119"/>
      <c r="H114" s="119"/>
      <c r="I114" s="119"/>
      <c r="J114" s="119"/>
      <c r="K114" s="119"/>
      <c r="L114" s="119"/>
      <c r="M114" s="119"/>
      <c r="N114" s="216">
        <f>BK114</f>
        <v>0</v>
      </c>
      <c r="O114" s="217"/>
      <c r="P114" s="217"/>
      <c r="Q114" s="217"/>
      <c r="R114" s="120"/>
      <c r="T114" s="121"/>
      <c r="U114" s="118"/>
      <c r="V114" s="118"/>
      <c r="W114" s="122">
        <f>W115+W121+W126+W130+W142+W149</f>
        <v>0</v>
      </c>
      <c r="X114" s="118"/>
      <c r="Y114" s="122">
        <f>Y115+Y121+Y126+Y130+Y142+Y149</f>
        <v>106.53143500000002</v>
      </c>
      <c r="Z114" s="118"/>
      <c r="AA114" s="123">
        <f>AA115+AA121+AA126+AA130+AA142+AA149</f>
        <v>462.91232000000002</v>
      </c>
      <c r="AR114" s="124" t="s">
        <v>80</v>
      </c>
      <c r="AT114" s="125" t="s">
        <v>75</v>
      </c>
      <c r="AU114" s="125" t="s">
        <v>76</v>
      </c>
      <c r="AY114" s="124" t="s">
        <v>117</v>
      </c>
      <c r="BK114" s="126">
        <f>BK115+BK121+BK126+BK130+BK142+BK149</f>
        <v>0</v>
      </c>
    </row>
    <row r="115" spans="2:65" s="9" customFormat="1" ht="19.899999999999999" customHeight="1" x14ac:dyDescent="0.3">
      <c r="B115" s="117"/>
      <c r="C115" s="118"/>
      <c r="D115" s="127" t="s">
        <v>92</v>
      </c>
      <c r="E115" s="127"/>
      <c r="F115" s="127"/>
      <c r="G115" s="127"/>
      <c r="H115" s="127"/>
      <c r="I115" s="127"/>
      <c r="J115" s="127"/>
      <c r="K115" s="127"/>
      <c r="L115" s="127"/>
      <c r="M115" s="127"/>
      <c r="N115" s="194">
        <f>BK115</f>
        <v>0</v>
      </c>
      <c r="O115" s="195"/>
      <c r="P115" s="195"/>
      <c r="Q115" s="195"/>
      <c r="R115" s="120"/>
      <c r="T115" s="121"/>
      <c r="U115" s="118"/>
      <c r="V115" s="118"/>
      <c r="W115" s="122">
        <f>SUM(W116:W120)</f>
        <v>0</v>
      </c>
      <c r="X115" s="118"/>
      <c r="Y115" s="122">
        <f>SUM(Y116:Y120)</f>
        <v>0.20353499999999999</v>
      </c>
      <c r="Z115" s="118"/>
      <c r="AA115" s="123">
        <f>SUM(AA116:AA120)</f>
        <v>366.69200000000001</v>
      </c>
      <c r="AR115" s="124" t="s">
        <v>80</v>
      </c>
      <c r="AT115" s="125" t="s">
        <v>75</v>
      </c>
      <c r="AU115" s="125" t="s">
        <v>80</v>
      </c>
      <c r="AY115" s="124" t="s">
        <v>117</v>
      </c>
      <c r="BK115" s="126">
        <f>SUM(BK116:BK120)</f>
        <v>0</v>
      </c>
    </row>
    <row r="116" spans="2:65" s="1" customFormat="1" ht="57" customHeight="1" x14ac:dyDescent="0.3">
      <c r="B116" s="108"/>
      <c r="C116" s="128" t="s">
        <v>80</v>
      </c>
      <c r="D116" s="128" t="s">
        <v>118</v>
      </c>
      <c r="E116" s="129" t="s">
        <v>119</v>
      </c>
      <c r="F116" s="196" t="s">
        <v>231</v>
      </c>
      <c r="G116" s="188"/>
      <c r="H116" s="188"/>
      <c r="I116" s="188"/>
      <c r="J116" s="130" t="s">
        <v>120</v>
      </c>
      <c r="K116" s="131">
        <v>2244</v>
      </c>
      <c r="L116" s="197">
        <v>0</v>
      </c>
      <c r="M116" s="188"/>
      <c r="N116" s="187">
        <f>ROUND(L116*K116,2)</f>
        <v>0</v>
      </c>
      <c r="O116" s="188"/>
      <c r="P116" s="188"/>
      <c r="Q116" s="188"/>
      <c r="R116" s="109"/>
      <c r="T116" s="132" t="s">
        <v>3</v>
      </c>
      <c r="U116" s="39" t="s">
        <v>41</v>
      </c>
      <c r="V116" s="31"/>
      <c r="W116" s="133">
        <f>V116*K116</f>
        <v>0</v>
      </c>
      <c r="X116" s="133">
        <v>9.0000000000000006E-5</v>
      </c>
      <c r="Y116" s="133">
        <f>X116*K116</f>
        <v>0.20196</v>
      </c>
      <c r="Z116" s="133">
        <v>0.128</v>
      </c>
      <c r="AA116" s="134">
        <f>Z116*K116</f>
        <v>287.23200000000003</v>
      </c>
      <c r="AR116" s="13" t="s">
        <v>121</v>
      </c>
      <c r="AT116" s="13" t="s">
        <v>118</v>
      </c>
      <c r="AU116" s="13" t="s">
        <v>83</v>
      </c>
      <c r="AY116" s="13" t="s">
        <v>117</v>
      </c>
      <c r="BE116" s="92">
        <f>IF(U116="základní",N116,0)</f>
        <v>0</v>
      </c>
      <c r="BF116" s="92">
        <f>IF(U116="snížená",N116,0)</f>
        <v>0</v>
      </c>
      <c r="BG116" s="92">
        <f>IF(U116="zákl. přenesená",N116,0)</f>
        <v>0</v>
      </c>
      <c r="BH116" s="92">
        <f>IF(U116="sníž. přenesená",N116,0)</f>
        <v>0</v>
      </c>
      <c r="BI116" s="92">
        <f>IF(U116="nulová",N116,0)</f>
        <v>0</v>
      </c>
      <c r="BJ116" s="13" t="s">
        <v>80</v>
      </c>
      <c r="BK116" s="92">
        <f>ROUND(L116*K116,2)</f>
        <v>0</v>
      </c>
      <c r="BL116" s="13" t="s">
        <v>121</v>
      </c>
      <c r="BM116" s="13" t="s">
        <v>122</v>
      </c>
    </row>
    <row r="117" spans="2:65" s="1" customFormat="1" ht="57" customHeight="1" x14ac:dyDescent="0.3">
      <c r="B117" s="108"/>
      <c r="C117" s="128">
        <v>2</v>
      </c>
      <c r="D117" s="128" t="s">
        <v>118</v>
      </c>
      <c r="E117" s="129" t="s">
        <v>124</v>
      </c>
      <c r="F117" s="196" t="s">
        <v>125</v>
      </c>
      <c r="G117" s="188"/>
      <c r="H117" s="188"/>
      <c r="I117" s="188"/>
      <c r="J117" s="130" t="s">
        <v>126</v>
      </c>
      <c r="K117" s="131">
        <v>274</v>
      </c>
      <c r="L117" s="197">
        <v>0</v>
      </c>
      <c r="M117" s="188"/>
      <c r="N117" s="187">
        <f>ROUND(L117*K117,2)</f>
        <v>0</v>
      </c>
      <c r="O117" s="188"/>
      <c r="P117" s="188"/>
      <c r="Q117" s="188"/>
      <c r="R117" s="109"/>
      <c r="T117" s="132" t="s">
        <v>3</v>
      </c>
      <c r="U117" s="39" t="s">
        <v>41</v>
      </c>
      <c r="V117" s="31"/>
      <c r="W117" s="133">
        <f>V117*K117</f>
        <v>0</v>
      </c>
      <c r="X117" s="133">
        <v>0</v>
      </c>
      <c r="Y117" s="133">
        <f>X117*K117</f>
        <v>0</v>
      </c>
      <c r="Z117" s="133">
        <v>0.28999999999999998</v>
      </c>
      <c r="AA117" s="134">
        <f>Z117*K117</f>
        <v>79.459999999999994</v>
      </c>
      <c r="AR117" s="13" t="s">
        <v>121</v>
      </c>
      <c r="AT117" s="13" t="s">
        <v>118</v>
      </c>
      <c r="AU117" s="13" t="s">
        <v>83</v>
      </c>
      <c r="AY117" s="13" t="s">
        <v>117</v>
      </c>
      <c r="BE117" s="92">
        <f>IF(U117="základní",N117,0)</f>
        <v>0</v>
      </c>
      <c r="BF117" s="92">
        <f>IF(U117="snížená",N117,0)</f>
        <v>0</v>
      </c>
      <c r="BG117" s="92">
        <f>IF(U117="zákl. přenesená",N117,0)</f>
        <v>0</v>
      </c>
      <c r="BH117" s="92">
        <f>IF(U117="sníž. přenesená",N117,0)</f>
        <v>0</v>
      </c>
      <c r="BI117" s="92">
        <f>IF(U117="nulová",N117,0)</f>
        <v>0</v>
      </c>
      <c r="BJ117" s="13" t="s">
        <v>80</v>
      </c>
      <c r="BK117" s="92">
        <f>ROUND(L117*K117,2)</f>
        <v>0</v>
      </c>
      <c r="BL117" s="13" t="s">
        <v>121</v>
      </c>
      <c r="BM117" s="13" t="s">
        <v>127</v>
      </c>
    </row>
    <row r="118" spans="2:65" s="1" customFormat="1" ht="57" customHeight="1" x14ac:dyDescent="0.3">
      <c r="B118" s="108"/>
      <c r="C118" s="128">
        <v>3</v>
      </c>
      <c r="D118" s="128" t="s">
        <v>118</v>
      </c>
      <c r="E118" s="129" t="s">
        <v>128</v>
      </c>
      <c r="F118" s="196" t="s">
        <v>129</v>
      </c>
      <c r="G118" s="188"/>
      <c r="H118" s="188"/>
      <c r="I118" s="188"/>
      <c r="J118" s="130" t="s">
        <v>120</v>
      </c>
      <c r="K118" s="131">
        <v>60</v>
      </c>
      <c r="L118" s="197">
        <v>0</v>
      </c>
      <c r="M118" s="188"/>
      <c r="N118" s="187">
        <f>ROUND(L118*K118,2)</f>
        <v>0</v>
      </c>
      <c r="O118" s="188"/>
      <c r="P118" s="188"/>
      <c r="Q118" s="188"/>
      <c r="R118" s="109"/>
      <c r="T118" s="132" t="s">
        <v>3</v>
      </c>
      <c r="U118" s="39" t="s">
        <v>41</v>
      </c>
      <c r="V118" s="31"/>
      <c r="W118" s="133">
        <f>V118*K118</f>
        <v>0</v>
      </c>
      <c r="X118" s="133">
        <v>0</v>
      </c>
      <c r="Y118" s="133">
        <f>X118*K118</f>
        <v>0</v>
      </c>
      <c r="Z118" s="133">
        <v>0</v>
      </c>
      <c r="AA118" s="134">
        <f>Z118*K118</f>
        <v>0</v>
      </c>
      <c r="AR118" s="13" t="s">
        <v>121</v>
      </c>
      <c r="AT118" s="13" t="s">
        <v>118</v>
      </c>
      <c r="AU118" s="13" t="s">
        <v>83</v>
      </c>
      <c r="AY118" s="13" t="s">
        <v>117</v>
      </c>
      <c r="BE118" s="92">
        <f>IF(U118="základní",N118,0)</f>
        <v>0</v>
      </c>
      <c r="BF118" s="92">
        <f>IF(U118="snížená",N118,0)</f>
        <v>0</v>
      </c>
      <c r="BG118" s="92">
        <f>IF(U118="zákl. přenesená",N118,0)</f>
        <v>0</v>
      </c>
      <c r="BH118" s="92">
        <f>IF(U118="sníž. přenesená",N118,0)</f>
        <v>0</v>
      </c>
      <c r="BI118" s="92">
        <f>IF(U118="nulová",N118,0)</f>
        <v>0</v>
      </c>
      <c r="BJ118" s="13" t="s">
        <v>80</v>
      </c>
      <c r="BK118" s="92">
        <f>ROUND(L118*K118,2)</f>
        <v>0</v>
      </c>
      <c r="BL118" s="13" t="s">
        <v>121</v>
      </c>
      <c r="BM118" s="13" t="s">
        <v>130</v>
      </c>
    </row>
    <row r="119" spans="2:65" s="1" customFormat="1" ht="44.25" customHeight="1" x14ac:dyDescent="0.3">
      <c r="B119" s="108"/>
      <c r="C119" s="128">
        <v>4</v>
      </c>
      <c r="D119" s="128" t="s">
        <v>118</v>
      </c>
      <c r="E119" s="129" t="s">
        <v>131</v>
      </c>
      <c r="F119" s="196" t="s">
        <v>132</v>
      </c>
      <c r="G119" s="188"/>
      <c r="H119" s="188"/>
      <c r="I119" s="188"/>
      <c r="J119" s="130" t="s">
        <v>120</v>
      </c>
      <c r="K119" s="131">
        <v>60</v>
      </c>
      <c r="L119" s="197">
        <v>0</v>
      </c>
      <c r="M119" s="188"/>
      <c r="N119" s="187">
        <f>ROUND(L119*K119,2)</f>
        <v>0</v>
      </c>
      <c r="O119" s="188"/>
      <c r="P119" s="188"/>
      <c r="Q119" s="188"/>
      <c r="R119" s="109"/>
      <c r="T119" s="132" t="s">
        <v>3</v>
      </c>
      <c r="U119" s="39" t="s">
        <v>41</v>
      </c>
      <c r="V119" s="31"/>
      <c r="W119" s="133">
        <f>V119*K119</f>
        <v>0</v>
      </c>
      <c r="X119" s="133">
        <v>0</v>
      </c>
      <c r="Y119" s="133">
        <f>X119*K119</f>
        <v>0</v>
      </c>
      <c r="Z119" s="133">
        <v>0</v>
      </c>
      <c r="AA119" s="134">
        <f>Z119*K119</f>
        <v>0</v>
      </c>
      <c r="AR119" s="13" t="s">
        <v>121</v>
      </c>
      <c r="AT119" s="13" t="s">
        <v>118</v>
      </c>
      <c r="AU119" s="13" t="s">
        <v>83</v>
      </c>
      <c r="AY119" s="13" t="s">
        <v>117</v>
      </c>
      <c r="BE119" s="92">
        <f>IF(U119="základní",N119,0)</f>
        <v>0</v>
      </c>
      <c r="BF119" s="92">
        <f>IF(U119="snížená",N119,0)</f>
        <v>0</v>
      </c>
      <c r="BG119" s="92">
        <f>IF(U119="zákl. přenesená",N119,0)</f>
        <v>0</v>
      </c>
      <c r="BH119" s="92">
        <f>IF(U119="sníž. přenesená",N119,0)</f>
        <v>0</v>
      </c>
      <c r="BI119" s="92">
        <f>IF(U119="nulová",N119,0)</f>
        <v>0</v>
      </c>
      <c r="BJ119" s="13" t="s">
        <v>80</v>
      </c>
      <c r="BK119" s="92">
        <f>ROUND(L119*K119,2)</f>
        <v>0</v>
      </c>
      <c r="BL119" s="13" t="s">
        <v>121</v>
      </c>
      <c r="BM119" s="13" t="s">
        <v>133</v>
      </c>
    </row>
    <row r="120" spans="2:65" s="1" customFormat="1" ht="22.5" customHeight="1" x14ac:dyDescent="0.3">
      <c r="B120" s="108"/>
      <c r="C120" s="135">
        <v>5</v>
      </c>
      <c r="D120" s="135" t="s">
        <v>134</v>
      </c>
      <c r="E120" s="136" t="s">
        <v>135</v>
      </c>
      <c r="F120" s="206" t="s">
        <v>136</v>
      </c>
      <c r="G120" s="207"/>
      <c r="H120" s="207"/>
      <c r="I120" s="207"/>
      <c r="J120" s="137" t="s">
        <v>137</v>
      </c>
      <c r="K120" s="138">
        <v>1.575</v>
      </c>
      <c r="L120" s="208">
        <v>0</v>
      </c>
      <c r="M120" s="207"/>
      <c r="N120" s="209">
        <f>ROUND(L120*K120,2)</f>
        <v>0</v>
      </c>
      <c r="O120" s="188"/>
      <c r="P120" s="188"/>
      <c r="Q120" s="188"/>
      <c r="R120" s="109"/>
      <c r="T120" s="132" t="s">
        <v>3</v>
      </c>
      <c r="U120" s="39" t="s">
        <v>41</v>
      </c>
      <c r="V120" s="31"/>
      <c r="W120" s="133">
        <f>V120*K120</f>
        <v>0</v>
      </c>
      <c r="X120" s="133">
        <v>1E-3</v>
      </c>
      <c r="Y120" s="133">
        <f>X120*K120</f>
        <v>1.575E-3</v>
      </c>
      <c r="Z120" s="133">
        <v>0</v>
      </c>
      <c r="AA120" s="134">
        <f>Z120*K120</f>
        <v>0</v>
      </c>
      <c r="AR120" s="13" t="s">
        <v>138</v>
      </c>
      <c r="AT120" s="13" t="s">
        <v>134</v>
      </c>
      <c r="AU120" s="13" t="s">
        <v>83</v>
      </c>
      <c r="AY120" s="13" t="s">
        <v>117</v>
      </c>
      <c r="BE120" s="92">
        <f>IF(U120="základní",N120,0)</f>
        <v>0</v>
      </c>
      <c r="BF120" s="92">
        <f>IF(U120="snížená",N120,0)</f>
        <v>0</v>
      </c>
      <c r="BG120" s="92">
        <f>IF(U120="zákl. přenesená",N120,0)</f>
        <v>0</v>
      </c>
      <c r="BH120" s="92">
        <f>IF(U120="sníž. přenesená",N120,0)</f>
        <v>0</v>
      </c>
      <c r="BI120" s="92">
        <f>IF(U120="nulová",N120,0)</f>
        <v>0</v>
      </c>
      <c r="BJ120" s="13" t="s">
        <v>80</v>
      </c>
      <c r="BK120" s="92">
        <f>ROUND(L120*K120,2)</f>
        <v>0</v>
      </c>
      <c r="BL120" s="13" t="s">
        <v>121</v>
      </c>
      <c r="BM120" s="13" t="s">
        <v>139</v>
      </c>
    </row>
    <row r="121" spans="2:65" s="9" customFormat="1" ht="29.85" customHeight="1" x14ac:dyDescent="0.3">
      <c r="B121" s="117"/>
      <c r="C121" s="118"/>
      <c r="D121" s="127" t="s">
        <v>93</v>
      </c>
      <c r="E121" s="127"/>
      <c r="F121" s="127"/>
      <c r="G121" s="127"/>
      <c r="H121" s="127"/>
      <c r="I121" s="127"/>
      <c r="J121" s="127"/>
      <c r="K121" s="127"/>
      <c r="L121" s="127"/>
      <c r="M121" s="127"/>
      <c r="N121" s="190">
        <f>BK121</f>
        <v>0</v>
      </c>
      <c r="O121" s="191"/>
      <c r="P121" s="191"/>
      <c r="Q121" s="191"/>
      <c r="R121" s="120"/>
      <c r="T121" s="121"/>
      <c r="U121" s="118"/>
      <c r="V121" s="118"/>
      <c r="W121" s="122">
        <f>SUM(W122:W125)</f>
        <v>0</v>
      </c>
      <c r="X121" s="118"/>
      <c r="Y121" s="122">
        <f>SUM(Y122:Y125)</f>
        <v>39.447000000000003</v>
      </c>
      <c r="Z121" s="118"/>
      <c r="AA121" s="123">
        <f>SUM(AA122:AA125)</f>
        <v>0</v>
      </c>
      <c r="AR121" s="124" t="s">
        <v>80</v>
      </c>
      <c r="AT121" s="125" t="s">
        <v>75</v>
      </c>
      <c r="AU121" s="125" t="s">
        <v>80</v>
      </c>
      <c r="AY121" s="124" t="s">
        <v>117</v>
      </c>
      <c r="BK121" s="126">
        <f>SUM(BK122:BK125)</f>
        <v>0</v>
      </c>
    </row>
    <row r="122" spans="2:65" s="1" customFormat="1" ht="31.5" customHeight="1" x14ac:dyDescent="0.3">
      <c r="B122" s="108"/>
      <c r="C122" s="128">
        <v>6</v>
      </c>
      <c r="D122" s="128" t="s">
        <v>118</v>
      </c>
      <c r="E122" s="129" t="s">
        <v>140</v>
      </c>
      <c r="F122" s="196" t="s">
        <v>141</v>
      </c>
      <c r="G122" s="188"/>
      <c r="H122" s="188"/>
      <c r="I122" s="188"/>
      <c r="J122" s="130" t="s">
        <v>120</v>
      </c>
      <c r="K122" s="131">
        <v>2244</v>
      </c>
      <c r="L122" s="197">
        <v>0</v>
      </c>
      <c r="M122" s="188"/>
      <c r="N122" s="187">
        <f>ROUND(L122*K122,2)</f>
        <v>0</v>
      </c>
      <c r="O122" s="188"/>
      <c r="P122" s="188"/>
      <c r="Q122" s="188"/>
      <c r="R122" s="109"/>
      <c r="T122" s="132" t="s">
        <v>3</v>
      </c>
      <c r="U122" s="39" t="s">
        <v>41</v>
      </c>
      <c r="V122" s="31"/>
      <c r="W122" s="133">
        <f>V122*K122</f>
        <v>0</v>
      </c>
      <c r="X122" s="133">
        <v>0</v>
      </c>
      <c r="Y122" s="133">
        <f>X122*K122</f>
        <v>0</v>
      </c>
      <c r="Z122" s="133">
        <v>0</v>
      </c>
      <c r="AA122" s="134">
        <f>Z122*K122</f>
        <v>0</v>
      </c>
      <c r="AR122" s="13" t="s">
        <v>121</v>
      </c>
      <c r="AT122" s="13" t="s">
        <v>118</v>
      </c>
      <c r="AU122" s="13" t="s">
        <v>83</v>
      </c>
      <c r="AY122" s="13" t="s">
        <v>117</v>
      </c>
      <c r="BE122" s="92">
        <f>IF(U122="základní",N122,0)</f>
        <v>0</v>
      </c>
      <c r="BF122" s="92">
        <f>IF(U122="snížená",N122,0)</f>
        <v>0</v>
      </c>
      <c r="BG122" s="92">
        <f>IF(U122="zákl. přenesená",N122,0)</f>
        <v>0</v>
      </c>
      <c r="BH122" s="92">
        <f>IF(U122="sníž. přenesená",N122,0)</f>
        <v>0</v>
      </c>
      <c r="BI122" s="92">
        <f>IF(U122="nulová",N122,0)</f>
        <v>0</v>
      </c>
      <c r="BJ122" s="13" t="s">
        <v>80</v>
      </c>
      <c r="BK122" s="92">
        <f>ROUND(L122*K122,2)</f>
        <v>0</v>
      </c>
      <c r="BL122" s="13" t="s">
        <v>121</v>
      </c>
      <c r="BM122" s="13" t="s">
        <v>142</v>
      </c>
    </row>
    <row r="123" spans="2:65" s="1" customFormat="1" ht="44.25" customHeight="1" x14ac:dyDescent="0.3">
      <c r="B123" s="108"/>
      <c r="C123" s="128">
        <v>7</v>
      </c>
      <c r="D123" s="128" t="s">
        <v>118</v>
      </c>
      <c r="E123" s="129" t="s">
        <v>143</v>
      </c>
      <c r="F123" s="196" t="s">
        <v>144</v>
      </c>
      <c r="G123" s="188"/>
      <c r="H123" s="188"/>
      <c r="I123" s="188"/>
      <c r="J123" s="130" t="s">
        <v>120</v>
      </c>
      <c r="K123" s="131">
        <v>2244</v>
      </c>
      <c r="L123" s="197">
        <v>0</v>
      </c>
      <c r="M123" s="188"/>
      <c r="N123" s="187">
        <f>ROUND(L123*K123,2)</f>
        <v>0</v>
      </c>
      <c r="O123" s="188"/>
      <c r="P123" s="188"/>
      <c r="Q123" s="188"/>
      <c r="R123" s="109"/>
      <c r="T123" s="132" t="s">
        <v>3</v>
      </c>
      <c r="U123" s="39" t="s">
        <v>41</v>
      </c>
      <c r="V123" s="31"/>
      <c r="W123" s="133">
        <f>V123*K123</f>
        <v>0</v>
      </c>
      <c r="X123" s="133">
        <v>0</v>
      </c>
      <c r="Y123" s="133">
        <f>X123*K123</f>
        <v>0</v>
      </c>
      <c r="Z123" s="133">
        <v>0</v>
      </c>
      <c r="AA123" s="134">
        <f>Z123*K123</f>
        <v>0</v>
      </c>
      <c r="AR123" s="13" t="s">
        <v>121</v>
      </c>
      <c r="AT123" s="13" t="s">
        <v>118</v>
      </c>
      <c r="AU123" s="13" t="s">
        <v>83</v>
      </c>
      <c r="AY123" s="13" t="s">
        <v>117</v>
      </c>
      <c r="BE123" s="92">
        <f>IF(U123="základní",N123,0)</f>
        <v>0</v>
      </c>
      <c r="BF123" s="92">
        <f>IF(U123="snížená",N123,0)</f>
        <v>0</v>
      </c>
      <c r="BG123" s="92">
        <f>IF(U123="zákl. přenesená",N123,0)</f>
        <v>0</v>
      </c>
      <c r="BH123" s="92">
        <f>IF(U123="sníž. přenesená",N123,0)</f>
        <v>0</v>
      </c>
      <c r="BI123" s="92">
        <f>IF(U123="nulová",N123,0)</f>
        <v>0</v>
      </c>
      <c r="BJ123" s="13" t="s">
        <v>80</v>
      </c>
      <c r="BK123" s="92">
        <f>ROUND(L123*K123,2)</f>
        <v>0</v>
      </c>
      <c r="BL123" s="13" t="s">
        <v>121</v>
      </c>
      <c r="BM123" s="13" t="s">
        <v>145</v>
      </c>
    </row>
    <row r="124" spans="2:65" s="1" customFormat="1" ht="57" customHeight="1" x14ac:dyDescent="0.3">
      <c r="B124" s="108"/>
      <c r="C124" s="128">
        <v>8</v>
      </c>
      <c r="D124" s="128" t="s">
        <v>118</v>
      </c>
      <c r="E124" s="129" t="s">
        <v>146</v>
      </c>
      <c r="F124" s="196" t="s">
        <v>147</v>
      </c>
      <c r="G124" s="188"/>
      <c r="H124" s="188"/>
      <c r="I124" s="188"/>
      <c r="J124" s="130" t="s">
        <v>120</v>
      </c>
      <c r="K124" s="131">
        <v>2244</v>
      </c>
      <c r="L124" s="197">
        <v>0</v>
      </c>
      <c r="M124" s="188"/>
      <c r="N124" s="187">
        <f>ROUND(L124*K124,2)</f>
        <v>0</v>
      </c>
      <c r="O124" s="188"/>
      <c r="P124" s="188"/>
      <c r="Q124" s="188"/>
      <c r="R124" s="109"/>
      <c r="T124" s="132" t="s">
        <v>3</v>
      </c>
      <c r="U124" s="39" t="s">
        <v>41</v>
      </c>
      <c r="V124" s="31"/>
      <c r="W124" s="133">
        <f>V124*K124</f>
        <v>0</v>
      </c>
      <c r="X124" s="133">
        <v>0</v>
      </c>
      <c r="Y124" s="133">
        <f>X124*K124</f>
        <v>0</v>
      </c>
      <c r="Z124" s="133">
        <v>0</v>
      </c>
      <c r="AA124" s="134">
        <f>Z124*K124</f>
        <v>0</v>
      </c>
      <c r="AR124" s="13" t="s">
        <v>121</v>
      </c>
      <c r="AT124" s="13" t="s">
        <v>118</v>
      </c>
      <c r="AU124" s="13" t="s">
        <v>83</v>
      </c>
      <c r="AY124" s="13" t="s">
        <v>117</v>
      </c>
      <c r="BE124" s="92">
        <f>IF(U124="základní",N124,0)</f>
        <v>0</v>
      </c>
      <c r="BF124" s="92">
        <f>IF(U124="snížená",N124,0)</f>
        <v>0</v>
      </c>
      <c r="BG124" s="92">
        <f>IF(U124="zákl. přenesená",N124,0)</f>
        <v>0</v>
      </c>
      <c r="BH124" s="92">
        <f>IF(U124="sníž. přenesená",N124,0)</f>
        <v>0</v>
      </c>
      <c r="BI124" s="92">
        <f>IF(U124="nulová",N124,0)</f>
        <v>0</v>
      </c>
      <c r="BJ124" s="13" t="s">
        <v>80</v>
      </c>
      <c r="BK124" s="92">
        <f>ROUND(L124*K124,2)</f>
        <v>0</v>
      </c>
      <c r="BL124" s="13" t="s">
        <v>121</v>
      </c>
      <c r="BM124" s="13" t="s">
        <v>148</v>
      </c>
    </row>
    <row r="125" spans="2:65" s="1" customFormat="1" ht="82.5" customHeight="1" x14ac:dyDescent="0.3">
      <c r="B125" s="108"/>
      <c r="C125" s="128">
        <v>9</v>
      </c>
      <c r="D125" s="128" t="s">
        <v>118</v>
      </c>
      <c r="E125" s="129" t="s">
        <v>149</v>
      </c>
      <c r="F125" s="196" t="s">
        <v>232</v>
      </c>
      <c r="G125" s="188"/>
      <c r="H125" s="188"/>
      <c r="I125" s="188"/>
      <c r="J125" s="130" t="s">
        <v>120</v>
      </c>
      <c r="K125" s="131">
        <v>270</v>
      </c>
      <c r="L125" s="197">
        <v>0</v>
      </c>
      <c r="M125" s="188"/>
      <c r="N125" s="187">
        <f>ROUND(L125*K125,2)</f>
        <v>0</v>
      </c>
      <c r="O125" s="188"/>
      <c r="P125" s="188"/>
      <c r="Q125" s="188"/>
      <c r="R125" s="109"/>
      <c r="T125" s="132" t="s">
        <v>3</v>
      </c>
      <c r="U125" s="39" t="s">
        <v>41</v>
      </c>
      <c r="V125" s="31"/>
      <c r="W125" s="133">
        <f>V125*K125</f>
        <v>0</v>
      </c>
      <c r="X125" s="133">
        <v>0.14610000000000001</v>
      </c>
      <c r="Y125" s="133">
        <f>X125*K125</f>
        <v>39.447000000000003</v>
      </c>
      <c r="Z125" s="133">
        <v>0</v>
      </c>
      <c r="AA125" s="134">
        <f>Z125*K125</f>
        <v>0</v>
      </c>
      <c r="AR125" s="13" t="s">
        <v>121</v>
      </c>
      <c r="AT125" s="13" t="s">
        <v>118</v>
      </c>
      <c r="AU125" s="13" t="s">
        <v>83</v>
      </c>
      <c r="AY125" s="13" t="s">
        <v>117</v>
      </c>
      <c r="BE125" s="92">
        <f>IF(U125="základní",N125,0)</f>
        <v>0</v>
      </c>
      <c r="BF125" s="92">
        <f>IF(U125="snížená",N125,0)</f>
        <v>0</v>
      </c>
      <c r="BG125" s="92">
        <f>IF(U125="zákl. přenesená",N125,0)</f>
        <v>0</v>
      </c>
      <c r="BH125" s="92">
        <f>IF(U125="sníž. přenesená",N125,0)</f>
        <v>0</v>
      </c>
      <c r="BI125" s="92">
        <f>IF(U125="nulová",N125,0)</f>
        <v>0</v>
      </c>
      <c r="BJ125" s="13" t="s">
        <v>80</v>
      </c>
      <c r="BK125" s="92">
        <f>ROUND(L125*K125,2)</f>
        <v>0</v>
      </c>
      <c r="BL125" s="13" t="s">
        <v>121</v>
      </c>
      <c r="BM125" s="13" t="s">
        <v>150</v>
      </c>
    </row>
    <row r="126" spans="2:65" s="9" customFormat="1" ht="29.85" customHeight="1" x14ac:dyDescent="0.3">
      <c r="B126" s="117"/>
      <c r="C126" s="118"/>
      <c r="D126" s="127" t="s">
        <v>94</v>
      </c>
      <c r="E126" s="127"/>
      <c r="F126" s="127"/>
      <c r="G126" s="127"/>
      <c r="H126" s="127"/>
      <c r="I126" s="127"/>
      <c r="J126" s="127"/>
      <c r="K126" s="127"/>
      <c r="L126" s="127"/>
      <c r="M126" s="127"/>
      <c r="N126" s="190">
        <f>BK126</f>
        <v>0</v>
      </c>
      <c r="O126" s="191"/>
      <c r="P126" s="191"/>
      <c r="Q126" s="191"/>
      <c r="R126" s="120"/>
      <c r="T126" s="121"/>
      <c r="U126" s="118"/>
      <c r="V126" s="118"/>
      <c r="W126" s="122">
        <f>SUM(W127:W129)</f>
        <v>0</v>
      </c>
      <c r="X126" s="118"/>
      <c r="Y126" s="122">
        <f>SUM(Y127:Y129)</f>
        <v>8.9572399999999988</v>
      </c>
      <c r="Z126" s="118"/>
      <c r="AA126" s="123">
        <f>SUM(AA127:AA129)</f>
        <v>0</v>
      </c>
      <c r="AR126" s="124" t="s">
        <v>80</v>
      </c>
      <c r="AT126" s="125" t="s">
        <v>75</v>
      </c>
      <c r="AU126" s="125" t="s">
        <v>80</v>
      </c>
      <c r="AY126" s="124" t="s">
        <v>117</v>
      </c>
      <c r="BK126" s="126">
        <f>SUM(BK127:BK129)</f>
        <v>0</v>
      </c>
    </row>
    <row r="127" spans="2:65" s="1" customFormat="1" ht="31.5" customHeight="1" x14ac:dyDescent="0.3">
      <c r="B127" s="108"/>
      <c r="C127" s="128">
        <v>10</v>
      </c>
      <c r="D127" s="128" t="s">
        <v>118</v>
      </c>
      <c r="E127" s="129" t="s">
        <v>151</v>
      </c>
      <c r="F127" s="196" t="s">
        <v>152</v>
      </c>
      <c r="G127" s="188"/>
      <c r="H127" s="188"/>
      <c r="I127" s="188"/>
      <c r="J127" s="130" t="s">
        <v>153</v>
      </c>
      <c r="K127" s="131">
        <v>10</v>
      </c>
      <c r="L127" s="197">
        <v>0</v>
      </c>
      <c r="M127" s="188"/>
      <c r="N127" s="187">
        <f>ROUND(L127*K127,2)</f>
        <v>0</v>
      </c>
      <c r="O127" s="188"/>
      <c r="P127" s="188"/>
      <c r="Q127" s="188"/>
      <c r="R127" s="109"/>
      <c r="T127" s="132" t="s">
        <v>3</v>
      </c>
      <c r="U127" s="39" t="s">
        <v>41</v>
      </c>
      <c r="V127" s="31"/>
      <c r="W127" s="133">
        <f>V127*K127</f>
        <v>0</v>
      </c>
      <c r="X127" s="133">
        <v>0.42368</v>
      </c>
      <c r="Y127" s="133">
        <f>X127*K127</f>
        <v>4.2367999999999997</v>
      </c>
      <c r="Z127" s="133">
        <v>0</v>
      </c>
      <c r="AA127" s="134">
        <f>Z127*K127</f>
        <v>0</v>
      </c>
      <c r="AR127" s="13" t="s">
        <v>121</v>
      </c>
      <c r="AT127" s="13" t="s">
        <v>118</v>
      </c>
      <c r="AU127" s="13" t="s">
        <v>83</v>
      </c>
      <c r="AY127" s="13" t="s">
        <v>117</v>
      </c>
      <c r="BE127" s="92">
        <f>IF(U127="základní",N127,0)</f>
        <v>0</v>
      </c>
      <c r="BF127" s="92">
        <f>IF(U127="snížená",N127,0)</f>
        <v>0</v>
      </c>
      <c r="BG127" s="92">
        <f>IF(U127="zákl. přenesená",N127,0)</f>
        <v>0</v>
      </c>
      <c r="BH127" s="92">
        <f>IF(U127="sníž. přenesená",N127,0)</f>
        <v>0</v>
      </c>
      <c r="BI127" s="92">
        <f>IF(U127="nulová",N127,0)</f>
        <v>0</v>
      </c>
      <c r="BJ127" s="13" t="s">
        <v>80</v>
      </c>
      <c r="BK127" s="92">
        <f>ROUND(L127*K127,2)</f>
        <v>0</v>
      </c>
      <c r="BL127" s="13" t="s">
        <v>121</v>
      </c>
      <c r="BM127" s="13" t="s">
        <v>154</v>
      </c>
    </row>
    <row r="128" spans="2:65" s="1" customFormat="1" ht="31.5" customHeight="1" x14ac:dyDescent="0.3">
      <c r="B128" s="108"/>
      <c r="C128" s="128">
        <v>11</v>
      </c>
      <c r="D128" s="128" t="s">
        <v>118</v>
      </c>
      <c r="E128" s="129" t="s">
        <v>155</v>
      </c>
      <c r="F128" s="196" t="s">
        <v>156</v>
      </c>
      <c r="G128" s="188"/>
      <c r="H128" s="188"/>
      <c r="I128" s="188"/>
      <c r="J128" s="130" t="s">
        <v>153</v>
      </c>
      <c r="K128" s="131">
        <v>9</v>
      </c>
      <c r="L128" s="197">
        <v>0</v>
      </c>
      <c r="M128" s="188"/>
      <c r="N128" s="187">
        <f>ROUND(L128*K128,2)</f>
        <v>0</v>
      </c>
      <c r="O128" s="188"/>
      <c r="P128" s="188"/>
      <c r="Q128" s="188"/>
      <c r="R128" s="109"/>
      <c r="T128" s="132" t="s">
        <v>3</v>
      </c>
      <c r="U128" s="39" t="s">
        <v>41</v>
      </c>
      <c r="V128" s="31"/>
      <c r="W128" s="133">
        <f>V128*K128</f>
        <v>0</v>
      </c>
      <c r="X128" s="133">
        <v>0.42080000000000001</v>
      </c>
      <c r="Y128" s="133">
        <f>X128*K128</f>
        <v>3.7871999999999999</v>
      </c>
      <c r="Z128" s="133">
        <v>0</v>
      </c>
      <c r="AA128" s="134">
        <f>Z128*K128</f>
        <v>0</v>
      </c>
      <c r="AR128" s="13" t="s">
        <v>121</v>
      </c>
      <c r="AT128" s="13" t="s">
        <v>118</v>
      </c>
      <c r="AU128" s="13" t="s">
        <v>83</v>
      </c>
      <c r="AY128" s="13" t="s">
        <v>117</v>
      </c>
      <c r="BE128" s="92">
        <f>IF(U128="základní",N128,0)</f>
        <v>0</v>
      </c>
      <c r="BF128" s="92">
        <f>IF(U128="snížená",N128,0)</f>
        <v>0</v>
      </c>
      <c r="BG128" s="92">
        <f>IF(U128="zákl. přenesená",N128,0)</f>
        <v>0</v>
      </c>
      <c r="BH128" s="92">
        <f>IF(U128="sníž. přenesená",N128,0)</f>
        <v>0</v>
      </c>
      <c r="BI128" s="92">
        <f>IF(U128="nulová",N128,0)</f>
        <v>0</v>
      </c>
      <c r="BJ128" s="13" t="s">
        <v>80</v>
      </c>
      <c r="BK128" s="92">
        <f>ROUND(L128*K128,2)</f>
        <v>0</v>
      </c>
      <c r="BL128" s="13" t="s">
        <v>121</v>
      </c>
      <c r="BM128" s="13" t="s">
        <v>157</v>
      </c>
    </row>
    <row r="129" spans="2:65" s="1" customFormat="1" ht="44.25" customHeight="1" x14ac:dyDescent="0.3">
      <c r="B129" s="108"/>
      <c r="C129" s="128">
        <v>12</v>
      </c>
      <c r="D129" s="128" t="s">
        <v>118</v>
      </c>
      <c r="E129" s="129" t="s">
        <v>158</v>
      </c>
      <c r="F129" s="196" t="s">
        <v>159</v>
      </c>
      <c r="G129" s="188"/>
      <c r="H129" s="188"/>
      <c r="I129" s="188"/>
      <c r="J129" s="130" t="s">
        <v>153</v>
      </c>
      <c r="K129" s="131">
        <v>3</v>
      </c>
      <c r="L129" s="197">
        <v>0</v>
      </c>
      <c r="M129" s="188"/>
      <c r="N129" s="187">
        <f>ROUND(L129*K129,2)</f>
        <v>0</v>
      </c>
      <c r="O129" s="188"/>
      <c r="P129" s="188"/>
      <c r="Q129" s="188"/>
      <c r="R129" s="109"/>
      <c r="T129" s="132" t="s">
        <v>3</v>
      </c>
      <c r="U129" s="39" t="s">
        <v>41</v>
      </c>
      <c r="V129" s="31"/>
      <c r="W129" s="133">
        <f>V129*K129</f>
        <v>0</v>
      </c>
      <c r="X129" s="133">
        <v>0.31108000000000002</v>
      </c>
      <c r="Y129" s="133">
        <f>X129*K129</f>
        <v>0.93324000000000007</v>
      </c>
      <c r="Z129" s="133">
        <v>0</v>
      </c>
      <c r="AA129" s="134">
        <f>Z129*K129</f>
        <v>0</v>
      </c>
      <c r="AR129" s="13" t="s">
        <v>121</v>
      </c>
      <c r="AT129" s="13" t="s">
        <v>118</v>
      </c>
      <c r="AU129" s="13" t="s">
        <v>83</v>
      </c>
      <c r="AY129" s="13" t="s">
        <v>117</v>
      </c>
      <c r="BE129" s="92">
        <f>IF(U129="základní",N129,0)</f>
        <v>0</v>
      </c>
      <c r="BF129" s="92">
        <f>IF(U129="snížená",N129,0)</f>
        <v>0</v>
      </c>
      <c r="BG129" s="92">
        <f>IF(U129="zákl. přenesená",N129,0)</f>
        <v>0</v>
      </c>
      <c r="BH129" s="92">
        <f>IF(U129="sníž. přenesená",N129,0)</f>
        <v>0</v>
      </c>
      <c r="BI129" s="92">
        <f>IF(U129="nulová",N129,0)</f>
        <v>0</v>
      </c>
      <c r="BJ129" s="13" t="s">
        <v>80</v>
      </c>
      <c r="BK129" s="92">
        <f>ROUND(L129*K129,2)</f>
        <v>0</v>
      </c>
      <c r="BL129" s="13" t="s">
        <v>121</v>
      </c>
      <c r="BM129" s="13" t="s">
        <v>160</v>
      </c>
    </row>
    <row r="130" spans="2:65" s="9" customFormat="1" ht="29.85" customHeight="1" x14ac:dyDescent="0.3">
      <c r="B130" s="117"/>
      <c r="C130" s="118"/>
      <c r="D130" s="127" t="s">
        <v>95</v>
      </c>
      <c r="E130" s="127"/>
      <c r="F130" s="127"/>
      <c r="G130" s="127"/>
      <c r="H130" s="127"/>
      <c r="I130" s="127"/>
      <c r="J130" s="127"/>
      <c r="K130" s="127"/>
      <c r="L130" s="127"/>
      <c r="M130" s="127"/>
      <c r="N130" s="190">
        <f>BK130</f>
        <v>0</v>
      </c>
      <c r="O130" s="191"/>
      <c r="P130" s="191"/>
      <c r="Q130" s="191"/>
      <c r="R130" s="120"/>
      <c r="T130" s="121"/>
      <c r="U130" s="118"/>
      <c r="V130" s="118"/>
      <c r="W130" s="122">
        <f>SUM(W131:W141)</f>
        <v>0</v>
      </c>
      <c r="X130" s="118"/>
      <c r="Y130" s="122">
        <f>SUM(Y131:Y141)</f>
        <v>57.923660000000012</v>
      </c>
      <c r="Z130" s="118"/>
      <c r="AA130" s="123">
        <f>SUM(AA131:AA141)</f>
        <v>96.220320000000015</v>
      </c>
      <c r="AR130" s="124" t="s">
        <v>80</v>
      </c>
      <c r="AT130" s="125" t="s">
        <v>75</v>
      </c>
      <c r="AU130" s="125" t="s">
        <v>80</v>
      </c>
      <c r="AY130" s="124" t="s">
        <v>117</v>
      </c>
      <c r="BK130" s="126">
        <f>SUM(BK131:BK141)</f>
        <v>0</v>
      </c>
    </row>
    <row r="131" spans="2:65" s="1" customFormat="1" ht="31.5" customHeight="1" x14ac:dyDescent="0.3">
      <c r="B131" s="108"/>
      <c r="C131" s="128">
        <v>13</v>
      </c>
      <c r="D131" s="128" t="s">
        <v>118</v>
      </c>
      <c r="E131" s="129" t="s">
        <v>161</v>
      </c>
      <c r="F131" s="196" t="s">
        <v>162</v>
      </c>
      <c r="G131" s="188"/>
      <c r="H131" s="188"/>
      <c r="I131" s="188"/>
      <c r="J131" s="130" t="s">
        <v>126</v>
      </c>
      <c r="K131" s="131">
        <v>26</v>
      </c>
      <c r="L131" s="197">
        <v>0</v>
      </c>
      <c r="M131" s="188"/>
      <c r="N131" s="187">
        <f t="shared" ref="N131:N141" si="0">ROUND(L131*K131,2)</f>
        <v>0</v>
      </c>
      <c r="O131" s="188"/>
      <c r="P131" s="188"/>
      <c r="Q131" s="188"/>
      <c r="R131" s="109"/>
      <c r="T131" s="132" t="s">
        <v>3</v>
      </c>
      <c r="U131" s="39" t="s">
        <v>41</v>
      </c>
      <c r="V131" s="31"/>
      <c r="W131" s="133">
        <f t="shared" ref="W131:W141" si="1">V131*K131</f>
        <v>0</v>
      </c>
      <c r="X131" s="133">
        <v>0</v>
      </c>
      <c r="Y131" s="133">
        <f t="shared" ref="Y131:Y141" si="2">X131*K131</f>
        <v>0</v>
      </c>
      <c r="Z131" s="133">
        <v>0</v>
      </c>
      <c r="AA131" s="134">
        <f t="shared" ref="AA131:AA141" si="3">Z131*K131</f>
        <v>0</v>
      </c>
      <c r="AR131" s="13" t="s">
        <v>121</v>
      </c>
      <c r="AT131" s="13" t="s">
        <v>118</v>
      </c>
      <c r="AU131" s="13" t="s">
        <v>83</v>
      </c>
      <c r="AY131" s="13" t="s">
        <v>117</v>
      </c>
      <c r="BE131" s="92">
        <f t="shared" ref="BE131:BE141" si="4">IF(U131="základní",N131,0)</f>
        <v>0</v>
      </c>
      <c r="BF131" s="92">
        <f t="shared" ref="BF131:BF141" si="5">IF(U131="snížená",N131,0)</f>
        <v>0</v>
      </c>
      <c r="BG131" s="92">
        <f t="shared" ref="BG131:BG141" si="6">IF(U131="zákl. přenesená",N131,0)</f>
        <v>0</v>
      </c>
      <c r="BH131" s="92">
        <f t="shared" ref="BH131:BH141" si="7">IF(U131="sníž. přenesená",N131,0)</f>
        <v>0</v>
      </c>
      <c r="BI131" s="92">
        <f t="shared" ref="BI131:BI141" si="8">IF(U131="nulová",N131,0)</f>
        <v>0</v>
      </c>
      <c r="BJ131" s="13" t="s">
        <v>80</v>
      </c>
      <c r="BK131" s="92">
        <f t="shared" ref="BK131:BK141" si="9">ROUND(L131*K131,2)</f>
        <v>0</v>
      </c>
      <c r="BL131" s="13" t="s">
        <v>121</v>
      </c>
      <c r="BM131" s="13" t="s">
        <v>163</v>
      </c>
    </row>
    <row r="132" spans="2:65" s="1" customFormat="1" ht="57" customHeight="1" x14ac:dyDescent="0.3">
      <c r="B132" s="108"/>
      <c r="C132" s="128">
        <v>14</v>
      </c>
      <c r="D132" s="128" t="s">
        <v>118</v>
      </c>
      <c r="E132" s="129" t="s">
        <v>164</v>
      </c>
      <c r="F132" s="196" t="s">
        <v>165</v>
      </c>
      <c r="G132" s="188"/>
      <c r="H132" s="188"/>
      <c r="I132" s="188"/>
      <c r="J132" s="130" t="s">
        <v>126</v>
      </c>
      <c r="K132" s="131">
        <v>274</v>
      </c>
      <c r="L132" s="197">
        <v>0</v>
      </c>
      <c r="M132" s="188"/>
      <c r="N132" s="187">
        <f t="shared" si="0"/>
        <v>0</v>
      </c>
      <c r="O132" s="188"/>
      <c r="P132" s="188"/>
      <c r="Q132" s="188"/>
      <c r="R132" s="109"/>
      <c r="T132" s="132" t="s">
        <v>3</v>
      </c>
      <c r="U132" s="39" t="s">
        <v>41</v>
      </c>
      <c r="V132" s="31"/>
      <c r="W132" s="133">
        <f t="shared" si="1"/>
        <v>0</v>
      </c>
      <c r="X132" s="133">
        <v>0.15540000000000001</v>
      </c>
      <c r="Y132" s="133">
        <f t="shared" si="2"/>
        <v>42.579600000000006</v>
      </c>
      <c r="Z132" s="133">
        <v>0</v>
      </c>
      <c r="AA132" s="134">
        <f t="shared" si="3"/>
        <v>0</v>
      </c>
      <c r="AR132" s="13" t="s">
        <v>121</v>
      </c>
      <c r="AT132" s="13" t="s">
        <v>118</v>
      </c>
      <c r="AU132" s="13" t="s">
        <v>83</v>
      </c>
      <c r="AY132" s="13" t="s">
        <v>117</v>
      </c>
      <c r="BE132" s="92">
        <f t="shared" si="4"/>
        <v>0</v>
      </c>
      <c r="BF132" s="92">
        <f t="shared" si="5"/>
        <v>0</v>
      </c>
      <c r="BG132" s="92">
        <f t="shared" si="6"/>
        <v>0</v>
      </c>
      <c r="BH132" s="92">
        <f t="shared" si="7"/>
        <v>0</v>
      </c>
      <c r="BI132" s="92">
        <f t="shared" si="8"/>
        <v>0</v>
      </c>
      <c r="BJ132" s="13" t="s">
        <v>80</v>
      </c>
      <c r="BK132" s="92">
        <f t="shared" si="9"/>
        <v>0</v>
      </c>
      <c r="BL132" s="13" t="s">
        <v>121</v>
      </c>
      <c r="BM132" s="13" t="s">
        <v>166</v>
      </c>
    </row>
    <row r="133" spans="2:65" s="148" customFormat="1" ht="31.5" customHeight="1" x14ac:dyDescent="0.3">
      <c r="B133" s="108"/>
      <c r="C133" s="135">
        <v>15</v>
      </c>
      <c r="D133" s="135" t="s">
        <v>134</v>
      </c>
      <c r="E133" s="136" t="s">
        <v>167</v>
      </c>
      <c r="F133" s="198" t="s">
        <v>168</v>
      </c>
      <c r="G133" s="199"/>
      <c r="H133" s="199"/>
      <c r="I133" s="200"/>
      <c r="J133" s="137" t="s">
        <v>126</v>
      </c>
      <c r="K133" s="138">
        <v>124</v>
      </c>
      <c r="L133" s="201">
        <v>0</v>
      </c>
      <c r="M133" s="202"/>
      <c r="N133" s="203">
        <f t="shared" si="0"/>
        <v>0</v>
      </c>
      <c r="O133" s="204"/>
      <c r="P133" s="204"/>
      <c r="Q133" s="205"/>
      <c r="R133" s="109"/>
      <c r="T133" s="132" t="s">
        <v>3</v>
      </c>
      <c r="U133" s="39" t="s">
        <v>41</v>
      </c>
      <c r="V133" s="147"/>
      <c r="W133" s="133">
        <f t="shared" si="1"/>
        <v>0</v>
      </c>
      <c r="X133" s="133">
        <v>4.8300000000000003E-2</v>
      </c>
      <c r="Y133" s="133">
        <f t="shared" si="2"/>
        <v>5.9892000000000003</v>
      </c>
      <c r="Z133" s="133">
        <v>0</v>
      </c>
      <c r="AA133" s="134">
        <f t="shared" si="3"/>
        <v>0</v>
      </c>
      <c r="AR133" s="13" t="s">
        <v>138</v>
      </c>
      <c r="AT133" s="13" t="s">
        <v>134</v>
      </c>
      <c r="AU133" s="13" t="s">
        <v>83</v>
      </c>
      <c r="AY133" s="13" t="s">
        <v>117</v>
      </c>
      <c r="BE133" s="92">
        <f t="shared" si="4"/>
        <v>0</v>
      </c>
      <c r="BF133" s="92">
        <f t="shared" si="5"/>
        <v>0</v>
      </c>
      <c r="BG133" s="92">
        <f t="shared" si="6"/>
        <v>0</v>
      </c>
      <c r="BH133" s="92">
        <f t="shared" si="7"/>
        <v>0</v>
      </c>
      <c r="BI133" s="92">
        <f t="shared" si="8"/>
        <v>0</v>
      </c>
      <c r="BJ133" s="13" t="s">
        <v>80</v>
      </c>
      <c r="BK133" s="92">
        <f t="shared" si="9"/>
        <v>0</v>
      </c>
      <c r="BL133" s="13" t="s">
        <v>121</v>
      </c>
      <c r="BM133" s="13" t="s">
        <v>169</v>
      </c>
    </row>
    <row r="134" spans="2:65" s="148" customFormat="1" ht="31.5" customHeight="1" x14ac:dyDescent="0.3">
      <c r="B134" s="108"/>
      <c r="C134" s="135">
        <v>16</v>
      </c>
      <c r="D134" s="135" t="s">
        <v>134</v>
      </c>
      <c r="E134" s="136" t="s">
        <v>238</v>
      </c>
      <c r="F134" s="198" t="s">
        <v>239</v>
      </c>
      <c r="G134" s="199"/>
      <c r="H134" s="199"/>
      <c r="I134" s="200"/>
      <c r="J134" s="137" t="s">
        <v>126</v>
      </c>
      <c r="K134" s="138">
        <v>150</v>
      </c>
      <c r="L134" s="201">
        <v>0</v>
      </c>
      <c r="M134" s="202"/>
      <c r="N134" s="203">
        <f t="shared" ref="N134" si="10">ROUND(L134*K134,2)</f>
        <v>0</v>
      </c>
      <c r="O134" s="204"/>
      <c r="P134" s="204"/>
      <c r="Q134" s="205"/>
      <c r="R134" s="109"/>
      <c r="T134" s="132" t="s">
        <v>3</v>
      </c>
      <c r="U134" s="39" t="s">
        <v>41</v>
      </c>
      <c r="V134" s="147"/>
      <c r="W134" s="133">
        <f t="shared" ref="W134" si="11">V134*K134</f>
        <v>0</v>
      </c>
      <c r="X134" s="133">
        <v>4.8300000000000003E-2</v>
      </c>
      <c r="Y134" s="133">
        <f t="shared" ref="Y134" si="12">X134*K134</f>
        <v>7.2450000000000001</v>
      </c>
      <c r="Z134" s="133">
        <v>0</v>
      </c>
      <c r="AA134" s="134">
        <f t="shared" ref="AA134" si="13">Z134*K134</f>
        <v>0</v>
      </c>
      <c r="AR134" s="13" t="s">
        <v>138</v>
      </c>
      <c r="AT134" s="13" t="s">
        <v>134</v>
      </c>
      <c r="AU134" s="13" t="s">
        <v>83</v>
      </c>
      <c r="AY134" s="13" t="s">
        <v>117</v>
      </c>
      <c r="BE134" s="92">
        <f t="shared" ref="BE134" si="14">IF(U134="základní",N134,0)</f>
        <v>0</v>
      </c>
      <c r="BF134" s="92">
        <f t="shared" ref="BF134" si="15">IF(U134="snížená",N134,0)</f>
        <v>0</v>
      </c>
      <c r="BG134" s="92">
        <f t="shared" ref="BG134" si="16">IF(U134="zákl. přenesená",N134,0)</f>
        <v>0</v>
      </c>
      <c r="BH134" s="92">
        <f t="shared" ref="BH134" si="17">IF(U134="sníž. přenesená",N134,0)</f>
        <v>0</v>
      </c>
      <c r="BI134" s="92">
        <f t="shared" ref="BI134" si="18">IF(U134="nulová",N134,0)</f>
        <v>0</v>
      </c>
      <c r="BJ134" s="13" t="s">
        <v>80</v>
      </c>
      <c r="BK134" s="92">
        <f t="shared" ref="BK134" si="19">ROUND(L134*K134,2)</f>
        <v>0</v>
      </c>
      <c r="BL134" s="13" t="s">
        <v>121</v>
      </c>
      <c r="BM134" s="13" t="s">
        <v>169</v>
      </c>
    </row>
    <row r="135" spans="2:65" s="1" customFormat="1" ht="57" customHeight="1" x14ac:dyDescent="0.3">
      <c r="B135" s="108"/>
      <c r="C135" s="128">
        <v>17</v>
      </c>
      <c r="D135" s="128" t="s">
        <v>118</v>
      </c>
      <c r="E135" s="129" t="s">
        <v>170</v>
      </c>
      <c r="F135" s="196" t="s">
        <v>171</v>
      </c>
      <c r="G135" s="188"/>
      <c r="H135" s="188"/>
      <c r="I135" s="188"/>
      <c r="J135" s="130" t="s">
        <v>126</v>
      </c>
      <c r="K135" s="131">
        <v>12</v>
      </c>
      <c r="L135" s="197">
        <v>0</v>
      </c>
      <c r="M135" s="188"/>
      <c r="N135" s="187">
        <f t="shared" si="0"/>
        <v>0</v>
      </c>
      <c r="O135" s="188"/>
      <c r="P135" s="188"/>
      <c r="Q135" s="188"/>
      <c r="R135" s="109"/>
      <c r="T135" s="132" t="s">
        <v>3</v>
      </c>
      <c r="U135" s="39" t="s">
        <v>41</v>
      </c>
      <c r="V135" s="31"/>
      <c r="W135" s="133">
        <f t="shared" si="1"/>
        <v>0</v>
      </c>
      <c r="X135" s="133">
        <v>0.1295</v>
      </c>
      <c r="Y135" s="133">
        <f t="shared" si="2"/>
        <v>1.554</v>
      </c>
      <c r="Z135" s="133">
        <v>0</v>
      </c>
      <c r="AA135" s="134">
        <f t="shared" si="3"/>
        <v>0</v>
      </c>
      <c r="AR135" s="13" t="s">
        <v>121</v>
      </c>
      <c r="AT135" s="13" t="s">
        <v>118</v>
      </c>
      <c r="AU135" s="13" t="s">
        <v>83</v>
      </c>
      <c r="AY135" s="13" t="s">
        <v>117</v>
      </c>
      <c r="BE135" s="92">
        <f t="shared" si="4"/>
        <v>0</v>
      </c>
      <c r="BF135" s="92">
        <f t="shared" si="5"/>
        <v>0</v>
      </c>
      <c r="BG135" s="92">
        <f t="shared" si="6"/>
        <v>0</v>
      </c>
      <c r="BH135" s="92">
        <f t="shared" si="7"/>
        <v>0</v>
      </c>
      <c r="BI135" s="92">
        <f t="shared" si="8"/>
        <v>0</v>
      </c>
      <c r="BJ135" s="13" t="s">
        <v>80</v>
      </c>
      <c r="BK135" s="92">
        <f t="shared" si="9"/>
        <v>0</v>
      </c>
      <c r="BL135" s="13" t="s">
        <v>121</v>
      </c>
      <c r="BM135" s="13" t="s">
        <v>172</v>
      </c>
    </row>
    <row r="136" spans="2:65" s="1" customFormat="1" ht="22.5" customHeight="1" x14ac:dyDescent="0.3">
      <c r="B136" s="108"/>
      <c r="C136" s="135">
        <v>18</v>
      </c>
      <c r="D136" s="135" t="s">
        <v>134</v>
      </c>
      <c r="E136" s="136" t="s">
        <v>173</v>
      </c>
      <c r="F136" s="206" t="s">
        <v>174</v>
      </c>
      <c r="G136" s="207"/>
      <c r="H136" s="207"/>
      <c r="I136" s="207"/>
      <c r="J136" s="137" t="s">
        <v>126</v>
      </c>
      <c r="K136" s="138">
        <v>12</v>
      </c>
      <c r="L136" s="208">
        <v>0</v>
      </c>
      <c r="M136" s="207"/>
      <c r="N136" s="209">
        <f t="shared" si="0"/>
        <v>0</v>
      </c>
      <c r="O136" s="188"/>
      <c r="P136" s="188"/>
      <c r="Q136" s="188"/>
      <c r="R136" s="109"/>
      <c r="T136" s="132" t="s">
        <v>3</v>
      </c>
      <c r="U136" s="39" t="s">
        <v>41</v>
      </c>
      <c r="V136" s="31"/>
      <c r="W136" s="133">
        <f t="shared" si="1"/>
        <v>0</v>
      </c>
      <c r="X136" s="133">
        <v>4.4999999999999998E-2</v>
      </c>
      <c r="Y136" s="133">
        <f t="shared" si="2"/>
        <v>0.54</v>
      </c>
      <c r="Z136" s="133">
        <v>0</v>
      </c>
      <c r="AA136" s="134">
        <f t="shared" si="3"/>
        <v>0</v>
      </c>
      <c r="AR136" s="13" t="s">
        <v>138</v>
      </c>
      <c r="AT136" s="13" t="s">
        <v>134</v>
      </c>
      <c r="AU136" s="13" t="s">
        <v>83</v>
      </c>
      <c r="AY136" s="13" t="s">
        <v>117</v>
      </c>
      <c r="BE136" s="92">
        <f t="shared" si="4"/>
        <v>0</v>
      </c>
      <c r="BF136" s="92">
        <f t="shared" si="5"/>
        <v>0</v>
      </c>
      <c r="BG136" s="92">
        <f t="shared" si="6"/>
        <v>0</v>
      </c>
      <c r="BH136" s="92">
        <f t="shared" si="7"/>
        <v>0</v>
      </c>
      <c r="BI136" s="92">
        <f t="shared" si="8"/>
        <v>0</v>
      </c>
      <c r="BJ136" s="13" t="s">
        <v>80</v>
      </c>
      <c r="BK136" s="92">
        <f t="shared" si="9"/>
        <v>0</v>
      </c>
      <c r="BL136" s="13" t="s">
        <v>121</v>
      </c>
      <c r="BM136" s="13" t="s">
        <v>175</v>
      </c>
    </row>
    <row r="137" spans="2:65" s="1" customFormat="1" ht="69.75" customHeight="1" x14ac:dyDescent="0.3">
      <c r="B137" s="108"/>
      <c r="C137" s="128">
        <v>19</v>
      </c>
      <c r="D137" s="128" t="s">
        <v>118</v>
      </c>
      <c r="E137" s="129" t="s">
        <v>176</v>
      </c>
      <c r="F137" s="196" t="s">
        <v>177</v>
      </c>
      <c r="G137" s="188"/>
      <c r="H137" s="188"/>
      <c r="I137" s="188"/>
      <c r="J137" s="130" t="s">
        <v>126</v>
      </c>
      <c r="K137" s="131">
        <v>12</v>
      </c>
      <c r="L137" s="197">
        <v>0</v>
      </c>
      <c r="M137" s="188"/>
      <c r="N137" s="187">
        <f t="shared" si="0"/>
        <v>0</v>
      </c>
      <c r="O137" s="188"/>
      <c r="P137" s="188"/>
      <c r="Q137" s="188"/>
      <c r="R137" s="109"/>
      <c r="T137" s="132" t="s">
        <v>3</v>
      </c>
      <c r="U137" s="39" t="s">
        <v>41</v>
      </c>
      <c r="V137" s="31"/>
      <c r="W137" s="133">
        <f t="shared" si="1"/>
        <v>0</v>
      </c>
      <c r="X137" s="133">
        <v>0</v>
      </c>
      <c r="Y137" s="133">
        <f t="shared" si="2"/>
        <v>0</v>
      </c>
      <c r="Z137" s="133">
        <v>0.17199999999999999</v>
      </c>
      <c r="AA137" s="134">
        <f t="shared" si="3"/>
        <v>2.0640000000000001</v>
      </c>
      <c r="AR137" s="13" t="s">
        <v>121</v>
      </c>
      <c r="AT137" s="13" t="s">
        <v>118</v>
      </c>
      <c r="AU137" s="13" t="s">
        <v>83</v>
      </c>
      <c r="AY137" s="13" t="s">
        <v>117</v>
      </c>
      <c r="BE137" s="92">
        <f t="shared" si="4"/>
        <v>0</v>
      </c>
      <c r="BF137" s="92">
        <f t="shared" si="5"/>
        <v>0</v>
      </c>
      <c r="BG137" s="92">
        <f t="shared" si="6"/>
        <v>0</v>
      </c>
      <c r="BH137" s="92">
        <f t="shared" si="7"/>
        <v>0</v>
      </c>
      <c r="BI137" s="92">
        <f t="shared" si="8"/>
        <v>0</v>
      </c>
      <c r="BJ137" s="13" t="s">
        <v>80</v>
      </c>
      <c r="BK137" s="92">
        <f t="shared" si="9"/>
        <v>0</v>
      </c>
      <c r="BL137" s="13" t="s">
        <v>121</v>
      </c>
      <c r="BM137" s="13" t="s">
        <v>178</v>
      </c>
    </row>
    <row r="138" spans="2:65" s="145" customFormat="1" ht="42.75" customHeight="1" x14ac:dyDescent="0.3">
      <c r="B138" s="108"/>
      <c r="C138" s="128">
        <v>20</v>
      </c>
      <c r="D138" s="128" t="s">
        <v>118</v>
      </c>
      <c r="E138" s="129" t="s">
        <v>235</v>
      </c>
      <c r="F138" s="196" t="s">
        <v>236</v>
      </c>
      <c r="G138" s="188"/>
      <c r="H138" s="188"/>
      <c r="I138" s="188"/>
      <c r="J138" s="130" t="s">
        <v>237</v>
      </c>
      <c r="K138" s="131">
        <v>25.56</v>
      </c>
      <c r="L138" s="197">
        <v>0</v>
      </c>
      <c r="M138" s="188"/>
      <c r="N138" s="187">
        <f t="shared" ref="N138" si="20">ROUND(L138*K138,2)</f>
        <v>0</v>
      </c>
      <c r="O138" s="188"/>
      <c r="P138" s="188"/>
      <c r="Q138" s="188"/>
      <c r="R138" s="109"/>
      <c r="T138" s="132" t="s">
        <v>3</v>
      </c>
      <c r="U138" s="39" t="s">
        <v>41</v>
      </c>
      <c r="V138" s="146"/>
      <c r="W138" s="133">
        <f t="shared" ref="W138" si="21">V138*K138</f>
        <v>0</v>
      </c>
      <c r="X138" s="133">
        <v>0</v>
      </c>
      <c r="Y138" s="133">
        <f t="shared" ref="Y138" si="22">X138*K138</f>
        <v>0</v>
      </c>
      <c r="Z138" s="133">
        <v>0.17199999999999999</v>
      </c>
      <c r="AA138" s="134">
        <f t="shared" ref="AA138" si="23">Z138*K138</f>
        <v>4.3963199999999993</v>
      </c>
      <c r="AR138" s="13" t="s">
        <v>121</v>
      </c>
      <c r="AT138" s="13" t="s">
        <v>118</v>
      </c>
      <c r="AU138" s="13" t="s">
        <v>83</v>
      </c>
      <c r="AY138" s="13" t="s">
        <v>117</v>
      </c>
      <c r="BE138" s="92">
        <f t="shared" ref="BE138" si="24">IF(U138="základní",N138,0)</f>
        <v>0</v>
      </c>
      <c r="BF138" s="92">
        <f t="shared" ref="BF138" si="25">IF(U138="snížená",N138,0)</f>
        <v>0</v>
      </c>
      <c r="BG138" s="92">
        <f t="shared" ref="BG138" si="26">IF(U138="zákl. přenesená",N138,0)</f>
        <v>0</v>
      </c>
      <c r="BH138" s="92">
        <f t="shared" ref="BH138" si="27">IF(U138="sníž. přenesená",N138,0)</f>
        <v>0</v>
      </c>
      <c r="BI138" s="92">
        <f t="shared" ref="BI138" si="28">IF(U138="nulová",N138,0)</f>
        <v>0</v>
      </c>
      <c r="BJ138" s="13" t="s">
        <v>80</v>
      </c>
      <c r="BK138" s="92">
        <f t="shared" ref="BK138" si="29">ROUND(L138*K138,2)</f>
        <v>0</v>
      </c>
      <c r="BL138" s="13" t="s">
        <v>121</v>
      </c>
      <c r="BM138" s="13" t="s">
        <v>178</v>
      </c>
    </row>
    <row r="139" spans="2:65" s="1" customFormat="1" ht="69.75" customHeight="1" x14ac:dyDescent="0.3">
      <c r="B139" s="108"/>
      <c r="C139" s="128">
        <v>21</v>
      </c>
      <c r="D139" s="128" t="s">
        <v>118</v>
      </c>
      <c r="E139" s="129" t="s">
        <v>179</v>
      </c>
      <c r="F139" s="196" t="s">
        <v>180</v>
      </c>
      <c r="G139" s="188"/>
      <c r="H139" s="188"/>
      <c r="I139" s="188"/>
      <c r="J139" s="130" t="s">
        <v>120</v>
      </c>
      <c r="K139" s="131">
        <v>2244</v>
      </c>
      <c r="L139" s="197">
        <v>0</v>
      </c>
      <c r="M139" s="188"/>
      <c r="N139" s="187">
        <f t="shared" si="0"/>
        <v>0</v>
      </c>
      <c r="O139" s="188"/>
      <c r="P139" s="188"/>
      <c r="Q139" s="188"/>
      <c r="R139" s="109"/>
      <c r="T139" s="132" t="s">
        <v>3</v>
      </c>
      <c r="U139" s="39" t="s">
        <v>41</v>
      </c>
      <c r="V139" s="31"/>
      <c r="W139" s="133">
        <f t="shared" si="1"/>
        <v>0</v>
      </c>
      <c r="X139" s="133">
        <v>0</v>
      </c>
      <c r="Y139" s="133">
        <f t="shared" si="2"/>
        <v>0</v>
      </c>
      <c r="Z139" s="133">
        <v>0.02</v>
      </c>
      <c r="AA139" s="134">
        <f t="shared" si="3"/>
        <v>44.88</v>
      </c>
      <c r="AR139" s="13" t="s">
        <v>121</v>
      </c>
      <c r="AT139" s="13" t="s">
        <v>118</v>
      </c>
      <c r="AU139" s="13" t="s">
        <v>83</v>
      </c>
      <c r="AY139" s="13" t="s">
        <v>117</v>
      </c>
      <c r="BE139" s="92">
        <f t="shared" si="4"/>
        <v>0</v>
      </c>
      <c r="BF139" s="92">
        <f t="shared" si="5"/>
        <v>0</v>
      </c>
      <c r="BG139" s="92">
        <f t="shared" si="6"/>
        <v>0</v>
      </c>
      <c r="BH139" s="92">
        <f t="shared" si="7"/>
        <v>0</v>
      </c>
      <c r="BI139" s="92">
        <f t="shared" si="8"/>
        <v>0</v>
      </c>
      <c r="BJ139" s="13" t="s">
        <v>80</v>
      </c>
      <c r="BK139" s="92">
        <f t="shared" si="9"/>
        <v>0</v>
      </c>
      <c r="BL139" s="13" t="s">
        <v>121</v>
      </c>
      <c r="BM139" s="13" t="s">
        <v>181</v>
      </c>
    </row>
    <row r="140" spans="2:65" s="1" customFormat="1" ht="44.25" customHeight="1" x14ac:dyDescent="0.3">
      <c r="B140" s="108"/>
      <c r="C140" s="128">
        <v>22</v>
      </c>
      <c r="D140" s="128" t="s">
        <v>118</v>
      </c>
      <c r="E140" s="129" t="s">
        <v>182</v>
      </c>
      <c r="F140" s="196" t="s">
        <v>183</v>
      </c>
      <c r="G140" s="188"/>
      <c r="H140" s="188"/>
      <c r="I140" s="188"/>
      <c r="J140" s="130" t="s">
        <v>120</v>
      </c>
      <c r="K140" s="131">
        <v>2244</v>
      </c>
      <c r="L140" s="197">
        <v>0</v>
      </c>
      <c r="M140" s="188"/>
      <c r="N140" s="187">
        <f t="shared" si="0"/>
        <v>0</v>
      </c>
      <c r="O140" s="188"/>
      <c r="P140" s="188"/>
      <c r="Q140" s="188"/>
      <c r="R140" s="109"/>
      <c r="T140" s="132" t="s">
        <v>3</v>
      </c>
      <c r="U140" s="39" t="s">
        <v>41</v>
      </c>
      <c r="V140" s="31"/>
      <c r="W140" s="133">
        <f t="shared" si="1"/>
        <v>0</v>
      </c>
      <c r="X140" s="133">
        <v>0</v>
      </c>
      <c r="Y140" s="133">
        <f t="shared" si="2"/>
        <v>0</v>
      </c>
      <c r="Z140" s="133">
        <v>0.02</v>
      </c>
      <c r="AA140" s="134">
        <f t="shared" si="3"/>
        <v>44.88</v>
      </c>
      <c r="AR140" s="13" t="s">
        <v>121</v>
      </c>
      <c r="AT140" s="13" t="s">
        <v>118</v>
      </c>
      <c r="AU140" s="13" t="s">
        <v>83</v>
      </c>
      <c r="AY140" s="13" t="s">
        <v>117</v>
      </c>
      <c r="BE140" s="92">
        <f t="shared" si="4"/>
        <v>0</v>
      </c>
      <c r="BF140" s="92">
        <f t="shared" si="5"/>
        <v>0</v>
      </c>
      <c r="BG140" s="92">
        <f t="shared" si="6"/>
        <v>0</v>
      </c>
      <c r="BH140" s="92">
        <f t="shared" si="7"/>
        <v>0</v>
      </c>
      <c r="BI140" s="92">
        <f t="shared" si="8"/>
        <v>0</v>
      </c>
      <c r="BJ140" s="13" t="s">
        <v>80</v>
      </c>
      <c r="BK140" s="92">
        <f t="shared" si="9"/>
        <v>0</v>
      </c>
      <c r="BL140" s="13" t="s">
        <v>121</v>
      </c>
      <c r="BM140" s="13" t="s">
        <v>184</v>
      </c>
    </row>
    <row r="141" spans="2:65" s="1" customFormat="1" ht="69.75" customHeight="1" x14ac:dyDescent="0.3">
      <c r="B141" s="108"/>
      <c r="C141" s="128" t="s">
        <v>185</v>
      </c>
      <c r="D141" s="128" t="s">
        <v>118</v>
      </c>
      <c r="E141" s="129" t="s">
        <v>186</v>
      </c>
      <c r="F141" s="196" t="s">
        <v>187</v>
      </c>
      <c r="G141" s="188"/>
      <c r="H141" s="188"/>
      <c r="I141" s="188"/>
      <c r="J141" s="130" t="s">
        <v>126</v>
      </c>
      <c r="K141" s="131">
        <v>26</v>
      </c>
      <c r="L141" s="197">
        <v>0</v>
      </c>
      <c r="M141" s="188"/>
      <c r="N141" s="187">
        <f t="shared" si="0"/>
        <v>0</v>
      </c>
      <c r="O141" s="188"/>
      <c r="P141" s="188"/>
      <c r="Q141" s="188"/>
      <c r="R141" s="109"/>
      <c r="T141" s="132" t="s">
        <v>3</v>
      </c>
      <c r="U141" s="39" t="s">
        <v>41</v>
      </c>
      <c r="V141" s="31"/>
      <c r="W141" s="133">
        <f t="shared" si="1"/>
        <v>0</v>
      </c>
      <c r="X141" s="133">
        <v>6.0999999999999997E-4</v>
      </c>
      <c r="Y141" s="133">
        <f t="shared" si="2"/>
        <v>1.5859999999999999E-2</v>
      </c>
      <c r="Z141" s="133">
        <v>0</v>
      </c>
      <c r="AA141" s="134">
        <f t="shared" si="3"/>
        <v>0</v>
      </c>
      <c r="AR141" s="13" t="s">
        <v>121</v>
      </c>
      <c r="AT141" s="13" t="s">
        <v>118</v>
      </c>
      <c r="AU141" s="13" t="s">
        <v>83</v>
      </c>
      <c r="AY141" s="13" t="s">
        <v>117</v>
      </c>
      <c r="BE141" s="92">
        <f t="shared" si="4"/>
        <v>0</v>
      </c>
      <c r="BF141" s="92">
        <f t="shared" si="5"/>
        <v>0</v>
      </c>
      <c r="BG141" s="92">
        <f t="shared" si="6"/>
        <v>0</v>
      </c>
      <c r="BH141" s="92">
        <f t="shared" si="7"/>
        <v>0</v>
      </c>
      <c r="BI141" s="92">
        <f t="shared" si="8"/>
        <v>0</v>
      </c>
      <c r="BJ141" s="13" t="s">
        <v>80</v>
      </c>
      <c r="BK141" s="92">
        <f t="shared" si="9"/>
        <v>0</v>
      </c>
      <c r="BL141" s="13" t="s">
        <v>121</v>
      </c>
      <c r="BM141" s="13" t="s">
        <v>188</v>
      </c>
    </row>
    <row r="142" spans="2:65" s="9" customFormat="1" ht="29.85" customHeight="1" x14ac:dyDescent="0.3">
      <c r="B142" s="117"/>
      <c r="C142" s="118"/>
      <c r="D142" s="127" t="s">
        <v>96</v>
      </c>
      <c r="E142" s="127"/>
      <c r="F142" s="127"/>
      <c r="G142" s="127"/>
      <c r="H142" s="127"/>
      <c r="I142" s="127"/>
      <c r="J142" s="127"/>
      <c r="K142" s="127"/>
      <c r="L142" s="127"/>
      <c r="M142" s="127"/>
      <c r="N142" s="190">
        <f>BK142</f>
        <v>0</v>
      </c>
      <c r="O142" s="191"/>
      <c r="P142" s="191"/>
      <c r="Q142" s="191"/>
      <c r="R142" s="120"/>
      <c r="T142" s="121"/>
      <c r="U142" s="118"/>
      <c r="V142" s="118"/>
      <c r="W142" s="122">
        <f>SUM(W143:W148)</f>
        <v>0</v>
      </c>
      <c r="X142" s="118"/>
      <c r="Y142" s="122">
        <f>SUM(Y143:Y148)</f>
        <v>0</v>
      </c>
      <c r="Z142" s="118"/>
      <c r="AA142" s="123">
        <f>SUM(AA143:AA148)</f>
        <v>0</v>
      </c>
      <c r="AR142" s="124" t="s">
        <v>80</v>
      </c>
      <c r="AT142" s="125" t="s">
        <v>75</v>
      </c>
      <c r="AU142" s="125" t="s">
        <v>80</v>
      </c>
      <c r="AY142" s="124" t="s">
        <v>117</v>
      </c>
      <c r="BK142" s="126">
        <f>SUM(BK143:BK148)</f>
        <v>0</v>
      </c>
    </row>
    <row r="143" spans="2:65" s="1" customFormat="1" ht="44.25" customHeight="1" x14ac:dyDescent="0.3">
      <c r="B143" s="108"/>
      <c r="C143" s="128">
        <v>24</v>
      </c>
      <c r="D143" s="128" t="s">
        <v>118</v>
      </c>
      <c r="E143" s="129" t="s">
        <v>189</v>
      </c>
      <c r="F143" s="196" t="s">
        <v>190</v>
      </c>
      <c r="G143" s="188"/>
      <c r="H143" s="188"/>
      <c r="I143" s="188"/>
      <c r="J143" s="130" t="s">
        <v>191</v>
      </c>
      <c r="K143" s="131">
        <v>277.43200000000002</v>
      </c>
      <c r="L143" s="197">
        <v>0</v>
      </c>
      <c r="M143" s="188"/>
      <c r="N143" s="187">
        <f t="shared" ref="N143:N148" si="30">ROUND(L143*K143,2)</f>
        <v>0</v>
      </c>
      <c r="O143" s="188"/>
      <c r="P143" s="188"/>
      <c r="Q143" s="188"/>
      <c r="R143" s="109"/>
      <c r="T143" s="132" t="s">
        <v>3</v>
      </c>
      <c r="U143" s="39" t="s">
        <v>41</v>
      </c>
      <c r="V143" s="31"/>
      <c r="W143" s="133">
        <f t="shared" ref="W143:W148" si="31">V143*K143</f>
        <v>0</v>
      </c>
      <c r="X143" s="133">
        <v>0</v>
      </c>
      <c r="Y143" s="133">
        <f t="shared" ref="Y143:Y148" si="32">X143*K143</f>
        <v>0</v>
      </c>
      <c r="Z143" s="133">
        <v>0</v>
      </c>
      <c r="AA143" s="134">
        <f t="shared" ref="AA143:AA148" si="33">Z143*K143</f>
        <v>0</v>
      </c>
      <c r="AR143" s="13" t="s">
        <v>121</v>
      </c>
      <c r="AT143" s="13" t="s">
        <v>118</v>
      </c>
      <c r="AU143" s="13" t="s">
        <v>83</v>
      </c>
      <c r="AY143" s="13" t="s">
        <v>117</v>
      </c>
      <c r="BE143" s="92">
        <f t="shared" ref="BE143:BE148" si="34">IF(U143="základní",N143,0)</f>
        <v>0</v>
      </c>
      <c r="BF143" s="92">
        <f t="shared" ref="BF143:BF148" si="35">IF(U143="snížená",N143,0)</f>
        <v>0</v>
      </c>
      <c r="BG143" s="92">
        <f t="shared" ref="BG143:BG148" si="36">IF(U143="zákl. přenesená",N143,0)</f>
        <v>0</v>
      </c>
      <c r="BH143" s="92">
        <f t="shared" ref="BH143:BH148" si="37">IF(U143="sníž. přenesená",N143,0)</f>
        <v>0</v>
      </c>
      <c r="BI143" s="92">
        <f t="shared" ref="BI143:BI148" si="38">IF(U143="nulová",N143,0)</f>
        <v>0</v>
      </c>
      <c r="BJ143" s="13" t="s">
        <v>80</v>
      </c>
      <c r="BK143" s="92">
        <f t="shared" ref="BK143:BK148" si="39">ROUND(L143*K143,2)</f>
        <v>0</v>
      </c>
      <c r="BL143" s="13" t="s">
        <v>121</v>
      </c>
      <c r="BM143" s="13" t="s">
        <v>192</v>
      </c>
    </row>
    <row r="144" spans="2:65" s="1" customFormat="1" ht="44.25" customHeight="1" x14ac:dyDescent="0.3">
      <c r="B144" s="108"/>
      <c r="C144" s="128">
        <v>25</v>
      </c>
      <c r="D144" s="128" t="s">
        <v>118</v>
      </c>
      <c r="E144" s="129" t="s">
        <v>193</v>
      </c>
      <c r="F144" s="196" t="s">
        <v>194</v>
      </c>
      <c r="G144" s="188"/>
      <c r="H144" s="188"/>
      <c r="I144" s="188"/>
      <c r="J144" s="130" t="s">
        <v>191</v>
      </c>
      <c r="K144" s="131">
        <v>798.66200000000003</v>
      </c>
      <c r="L144" s="197">
        <v>0</v>
      </c>
      <c r="M144" s="188"/>
      <c r="N144" s="187">
        <f t="shared" si="30"/>
        <v>0</v>
      </c>
      <c r="O144" s="188"/>
      <c r="P144" s="188"/>
      <c r="Q144" s="188"/>
      <c r="R144" s="109"/>
      <c r="T144" s="132" t="s">
        <v>3</v>
      </c>
      <c r="U144" s="39" t="s">
        <v>41</v>
      </c>
      <c r="V144" s="31"/>
      <c r="W144" s="133">
        <f t="shared" si="31"/>
        <v>0</v>
      </c>
      <c r="X144" s="133">
        <v>0</v>
      </c>
      <c r="Y144" s="133">
        <f t="shared" si="32"/>
        <v>0</v>
      </c>
      <c r="Z144" s="133">
        <v>0</v>
      </c>
      <c r="AA144" s="134">
        <f t="shared" si="33"/>
        <v>0</v>
      </c>
      <c r="AR144" s="13" t="s">
        <v>121</v>
      </c>
      <c r="AT144" s="13" t="s">
        <v>118</v>
      </c>
      <c r="AU144" s="13" t="s">
        <v>83</v>
      </c>
      <c r="AY144" s="13" t="s">
        <v>117</v>
      </c>
      <c r="BE144" s="92">
        <f t="shared" si="34"/>
        <v>0</v>
      </c>
      <c r="BF144" s="92">
        <f t="shared" si="35"/>
        <v>0</v>
      </c>
      <c r="BG144" s="92">
        <f t="shared" si="36"/>
        <v>0</v>
      </c>
      <c r="BH144" s="92">
        <f t="shared" si="37"/>
        <v>0</v>
      </c>
      <c r="BI144" s="92">
        <f t="shared" si="38"/>
        <v>0</v>
      </c>
      <c r="BJ144" s="13" t="s">
        <v>80</v>
      </c>
      <c r="BK144" s="92">
        <f t="shared" si="39"/>
        <v>0</v>
      </c>
      <c r="BL144" s="13" t="s">
        <v>121</v>
      </c>
      <c r="BM144" s="13" t="s">
        <v>195</v>
      </c>
    </row>
    <row r="145" spans="2:65" s="1" customFormat="1" ht="31.5" customHeight="1" x14ac:dyDescent="0.3">
      <c r="B145" s="108"/>
      <c r="C145" s="128">
        <v>26</v>
      </c>
      <c r="D145" s="128" t="s">
        <v>118</v>
      </c>
      <c r="E145" s="129" t="s">
        <v>196</v>
      </c>
      <c r="F145" s="196" t="s">
        <v>197</v>
      </c>
      <c r="G145" s="188"/>
      <c r="H145" s="188"/>
      <c r="I145" s="188"/>
      <c r="J145" s="130" t="s">
        <v>191</v>
      </c>
      <c r="K145" s="131">
        <v>277.43200000000002</v>
      </c>
      <c r="L145" s="197">
        <v>0</v>
      </c>
      <c r="M145" s="188"/>
      <c r="N145" s="187">
        <f t="shared" si="30"/>
        <v>0</v>
      </c>
      <c r="O145" s="188"/>
      <c r="P145" s="188"/>
      <c r="Q145" s="188"/>
      <c r="R145" s="109"/>
      <c r="T145" s="132" t="s">
        <v>3</v>
      </c>
      <c r="U145" s="39" t="s">
        <v>41</v>
      </c>
      <c r="V145" s="31"/>
      <c r="W145" s="133">
        <f t="shared" si="31"/>
        <v>0</v>
      </c>
      <c r="X145" s="133">
        <v>0</v>
      </c>
      <c r="Y145" s="133">
        <f t="shared" si="32"/>
        <v>0</v>
      </c>
      <c r="Z145" s="133">
        <v>0</v>
      </c>
      <c r="AA145" s="134">
        <f t="shared" si="33"/>
        <v>0</v>
      </c>
      <c r="AR145" s="13" t="s">
        <v>121</v>
      </c>
      <c r="AT145" s="13" t="s">
        <v>118</v>
      </c>
      <c r="AU145" s="13" t="s">
        <v>83</v>
      </c>
      <c r="AY145" s="13" t="s">
        <v>117</v>
      </c>
      <c r="BE145" s="92">
        <f t="shared" si="34"/>
        <v>0</v>
      </c>
      <c r="BF145" s="92">
        <f t="shared" si="35"/>
        <v>0</v>
      </c>
      <c r="BG145" s="92">
        <f t="shared" si="36"/>
        <v>0</v>
      </c>
      <c r="BH145" s="92">
        <f t="shared" si="37"/>
        <v>0</v>
      </c>
      <c r="BI145" s="92">
        <f t="shared" si="38"/>
        <v>0</v>
      </c>
      <c r="BJ145" s="13" t="s">
        <v>80</v>
      </c>
      <c r="BK145" s="92">
        <f t="shared" si="39"/>
        <v>0</v>
      </c>
      <c r="BL145" s="13" t="s">
        <v>121</v>
      </c>
      <c r="BM145" s="13" t="s">
        <v>198</v>
      </c>
    </row>
    <row r="146" spans="2:65" s="1" customFormat="1" ht="44.25" customHeight="1" x14ac:dyDescent="0.3">
      <c r="B146" s="108"/>
      <c r="C146" s="128">
        <v>27</v>
      </c>
      <c r="D146" s="128" t="s">
        <v>118</v>
      </c>
      <c r="E146" s="129" t="s">
        <v>199</v>
      </c>
      <c r="F146" s="196" t="s">
        <v>200</v>
      </c>
      <c r="G146" s="188"/>
      <c r="H146" s="188"/>
      <c r="I146" s="188"/>
      <c r="J146" s="130" t="s">
        <v>191</v>
      </c>
      <c r="K146" s="131">
        <v>37.758000000000003</v>
      </c>
      <c r="L146" s="197">
        <v>0</v>
      </c>
      <c r="M146" s="188"/>
      <c r="N146" s="187">
        <f t="shared" si="30"/>
        <v>0</v>
      </c>
      <c r="O146" s="188"/>
      <c r="P146" s="188"/>
      <c r="Q146" s="188"/>
      <c r="R146" s="109"/>
      <c r="T146" s="132" t="s">
        <v>3</v>
      </c>
      <c r="U146" s="39" t="s">
        <v>41</v>
      </c>
      <c r="V146" s="31"/>
      <c r="W146" s="133">
        <f t="shared" si="31"/>
        <v>0</v>
      </c>
      <c r="X146" s="133">
        <v>0</v>
      </c>
      <c r="Y146" s="133">
        <f t="shared" si="32"/>
        <v>0</v>
      </c>
      <c r="Z146" s="133">
        <v>0</v>
      </c>
      <c r="AA146" s="134">
        <f t="shared" si="33"/>
        <v>0</v>
      </c>
      <c r="AR146" s="13" t="s">
        <v>121</v>
      </c>
      <c r="AT146" s="13" t="s">
        <v>118</v>
      </c>
      <c r="AU146" s="13" t="s">
        <v>83</v>
      </c>
      <c r="AY146" s="13" t="s">
        <v>117</v>
      </c>
      <c r="BE146" s="92">
        <f t="shared" si="34"/>
        <v>0</v>
      </c>
      <c r="BF146" s="92">
        <f t="shared" si="35"/>
        <v>0</v>
      </c>
      <c r="BG146" s="92">
        <f t="shared" si="36"/>
        <v>0</v>
      </c>
      <c r="BH146" s="92">
        <f t="shared" si="37"/>
        <v>0</v>
      </c>
      <c r="BI146" s="92">
        <f t="shared" si="38"/>
        <v>0</v>
      </c>
      <c r="BJ146" s="13" t="s">
        <v>80</v>
      </c>
      <c r="BK146" s="92">
        <f t="shared" si="39"/>
        <v>0</v>
      </c>
      <c r="BL146" s="13" t="s">
        <v>121</v>
      </c>
      <c r="BM146" s="13" t="s">
        <v>201</v>
      </c>
    </row>
    <row r="147" spans="2:65" s="1" customFormat="1" ht="44.25" customHeight="1" x14ac:dyDescent="0.3">
      <c r="B147" s="108"/>
      <c r="C147" s="128">
        <v>28</v>
      </c>
      <c r="D147" s="128" t="s">
        <v>118</v>
      </c>
      <c r="E147" s="129" t="s">
        <v>202</v>
      </c>
      <c r="F147" s="196" t="s">
        <v>203</v>
      </c>
      <c r="G147" s="188"/>
      <c r="H147" s="188"/>
      <c r="I147" s="188"/>
      <c r="J147" s="130" t="s">
        <v>191</v>
      </c>
      <c r="K147" s="131">
        <v>113.274</v>
      </c>
      <c r="L147" s="197">
        <v>0</v>
      </c>
      <c r="M147" s="188"/>
      <c r="N147" s="187">
        <f t="shared" si="30"/>
        <v>0</v>
      </c>
      <c r="O147" s="188"/>
      <c r="P147" s="188"/>
      <c r="Q147" s="188"/>
      <c r="R147" s="109"/>
      <c r="T147" s="132" t="s">
        <v>3</v>
      </c>
      <c r="U147" s="39" t="s">
        <v>41</v>
      </c>
      <c r="V147" s="31"/>
      <c r="W147" s="133">
        <f t="shared" si="31"/>
        <v>0</v>
      </c>
      <c r="X147" s="133">
        <v>0</v>
      </c>
      <c r="Y147" s="133">
        <f t="shared" si="32"/>
        <v>0</v>
      </c>
      <c r="Z147" s="133">
        <v>0</v>
      </c>
      <c r="AA147" s="134">
        <f t="shared" si="33"/>
        <v>0</v>
      </c>
      <c r="AR147" s="13" t="s">
        <v>121</v>
      </c>
      <c r="AT147" s="13" t="s">
        <v>118</v>
      </c>
      <c r="AU147" s="13" t="s">
        <v>83</v>
      </c>
      <c r="AY147" s="13" t="s">
        <v>117</v>
      </c>
      <c r="BE147" s="92">
        <f t="shared" si="34"/>
        <v>0</v>
      </c>
      <c r="BF147" s="92">
        <f t="shared" si="35"/>
        <v>0</v>
      </c>
      <c r="BG147" s="92">
        <f t="shared" si="36"/>
        <v>0</v>
      </c>
      <c r="BH147" s="92">
        <f t="shared" si="37"/>
        <v>0</v>
      </c>
      <c r="BI147" s="92">
        <f t="shared" si="38"/>
        <v>0</v>
      </c>
      <c r="BJ147" s="13" t="s">
        <v>80</v>
      </c>
      <c r="BK147" s="92">
        <f t="shared" si="39"/>
        <v>0</v>
      </c>
      <c r="BL147" s="13" t="s">
        <v>121</v>
      </c>
      <c r="BM147" s="13" t="s">
        <v>204</v>
      </c>
    </row>
    <row r="148" spans="2:65" s="1" customFormat="1" ht="57" customHeight="1" x14ac:dyDescent="0.3">
      <c r="B148" s="108"/>
      <c r="C148" s="128">
        <v>29</v>
      </c>
      <c r="D148" s="128" t="s">
        <v>118</v>
      </c>
      <c r="E148" s="129" t="s">
        <v>205</v>
      </c>
      <c r="F148" s="196" t="s">
        <v>206</v>
      </c>
      <c r="G148" s="188"/>
      <c r="H148" s="188"/>
      <c r="I148" s="188"/>
      <c r="J148" s="130" t="s">
        <v>191</v>
      </c>
      <c r="K148" s="131">
        <v>37.758000000000003</v>
      </c>
      <c r="L148" s="197">
        <v>0</v>
      </c>
      <c r="M148" s="188"/>
      <c r="N148" s="187">
        <f t="shared" si="30"/>
        <v>0</v>
      </c>
      <c r="O148" s="188"/>
      <c r="P148" s="188"/>
      <c r="Q148" s="188"/>
      <c r="R148" s="109"/>
      <c r="T148" s="132" t="s">
        <v>3</v>
      </c>
      <c r="U148" s="39" t="s">
        <v>41</v>
      </c>
      <c r="V148" s="31"/>
      <c r="W148" s="133">
        <f t="shared" si="31"/>
        <v>0</v>
      </c>
      <c r="X148" s="133">
        <v>0</v>
      </c>
      <c r="Y148" s="133">
        <f t="shared" si="32"/>
        <v>0</v>
      </c>
      <c r="Z148" s="133">
        <v>0</v>
      </c>
      <c r="AA148" s="134">
        <f t="shared" si="33"/>
        <v>0</v>
      </c>
      <c r="AR148" s="13" t="s">
        <v>121</v>
      </c>
      <c r="AT148" s="13" t="s">
        <v>118</v>
      </c>
      <c r="AU148" s="13" t="s">
        <v>83</v>
      </c>
      <c r="AY148" s="13" t="s">
        <v>117</v>
      </c>
      <c r="BE148" s="92">
        <f t="shared" si="34"/>
        <v>0</v>
      </c>
      <c r="BF148" s="92">
        <f t="shared" si="35"/>
        <v>0</v>
      </c>
      <c r="BG148" s="92">
        <f t="shared" si="36"/>
        <v>0</v>
      </c>
      <c r="BH148" s="92">
        <f t="shared" si="37"/>
        <v>0</v>
      </c>
      <c r="BI148" s="92">
        <f t="shared" si="38"/>
        <v>0</v>
      </c>
      <c r="BJ148" s="13" t="s">
        <v>80</v>
      </c>
      <c r="BK148" s="92">
        <f t="shared" si="39"/>
        <v>0</v>
      </c>
      <c r="BL148" s="13" t="s">
        <v>121</v>
      </c>
      <c r="BM148" s="13" t="s">
        <v>207</v>
      </c>
    </row>
    <row r="149" spans="2:65" s="9" customFormat="1" ht="29.85" customHeight="1" x14ac:dyDescent="0.3">
      <c r="B149" s="117"/>
      <c r="C149" s="118"/>
      <c r="D149" s="127" t="s">
        <v>97</v>
      </c>
      <c r="E149" s="127"/>
      <c r="F149" s="127"/>
      <c r="G149" s="127"/>
      <c r="H149" s="127"/>
      <c r="I149" s="127"/>
      <c r="J149" s="127"/>
      <c r="K149" s="127"/>
      <c r="L149" s="127"/>
      <c r="M149" s="127"/>
      <c r="N149" s="190">
        <f>BK149</f>
        <v>0</v>
      </c>
      <c r="O149" s="191"/>
      <c r="P149" s="191"/>
      <c r="Q149" s="191"/>
      <c r="R149" s="120"/>
      <c r="T149" s="121"/>
      <c r="U149" s="118"/>
      <c r="V149" s="118"/>
      <c r="W149" s="122">
        <f>W150</f>
        <v>0</v>
      </c>
      <c r="X149" s="118"/>
      <c r="Y149" s="122">
        <f>Y150</f>
        <v>0</v>
      </c>
      <c r="Z149" s="118"/>
      <c r="AA149" s="123">
        <f>AA150</f>
        <v>0</v>
      </c>
      <c r="AR149" s="124" t="s">
        <v>80</v>
      </c>
      <c r="AT149" s="125" t="s">
        <v>75</v>
      </c>
      <c r="AU149" s="125" t="s">
        <v>80</v>
      </c>
      <c r="AY149" s="124" t="s">
        <v>117</v>
      </c>
      <c r="BK149" s="126">
        <f>BK150</f>
        <v>0</v>
      </c>
    </row>
    <row r="150" spans="2:65" s="1" customFormat="1" ht="57" customHeight="1" x14ac:dyDescent="0.3">
      <c r="B150" s="108"/>
      <c r="C150" s="128">
        <v>30</v>
      </c>
      <c r="D150" s="128" t="s">
        <v>118</v>
      </c>
      <c r="E150" s="129" t="s">
        <v>208</v>
      </c>
      <c r="F150" s="196" t="s">
        <v>209</v>
      </c>
      <c r="G150" s="188"/>
      <c r="H150" s="188"/>
      <c r="I150" s="188"/>
      <c r="J150" s="130" t="s">
        <v>191</v>
      </c>
      <c r="K150" s="131">
        <v>58.381</v>
      </c>
      <c r="L150" s="197">
        <v>0</v>
      </c>
      <c r="M150" s="188"/>
      <c r="N150" s="187">
        <f>ROUND(L150*K150,2)</f>
        <v>0</v>
      </c>
      <c r="O150" s="188"/>
      <c r="P150" s="188"/>
      <c r="Q150" s="188"/>
      <c r="R150" s="109"/>
      <c r="T150" s="132" t="s">
        <v>3</v>
      </c>
      <c r="U150" s="39" t="s">
        <v>41</v>
      </c>
      <c r="V150" s="31"/>
      <c r="W150" s="133">
        <f>V150*K150</f>
        <v>0</v>
      </c>
      <c r="X150" s="133">
        <v>0</v>
      </c>
      <c r="Y150" s="133">
        <f>X150*K150</f>
        <v>0</v>
      </c>
      <c r="Z150" s="133">
        <v>0</v>
      </c>
      <c r="AA150" s="134">
        <f>Z150*K150</f>
        <v>0</v>
      </c>
      <c r="AR150" s="13" t="s">
        <v>121</v>
      </c>
      <c r="AT150" s="13" t="s">
        <v>118</v>
      </c>
      <c r="AU150" s="13" t="s">
        <v>83</v>
      </c>
      <c r="AY150" s="13" t="s">
        <v>117</v>
      </c>
      <c r="BE150" s="92">
        <f>IF(U150="základní",N150,0)</f>
        <v>0</v>
      </c>
      <c r="BF150" s="92">
        <f>IF(U150="snížená",N150,0)</f>
        <v>0</v>
      </c>
      <c r="BG150" s="92">
        <f>IF(U150="zákl. přenesená",N150,0)</f>
        <v>0</v>
      </c>
      <c r="BH150" s="92">
        <f>IF(U150="sníž. přenesená",N150,0)</f>
        <v>0</v>
      </c>
      <c r="BI150" s="92">
        <f>IF(U150="nulová",N150,0)</f>
        <v>0</v>
      </c>
      <c r="BJ150" s="13" t="s">
        <v>80</v>
      </c>
      <c r="BK150" s="92">
        <f>ROUND(L150*K150,2)</f>
        <v>0</v>
      </c>
      <c r="BL150" s="13" t="s">
        <v>121</v>
      </c>
      <c r="BM150" s="13" t="s">
        <v>210</v>
      </c>
    </row>
    <row r="151" spans="2:65" s="9" customFormat="1" ht="37.35" customHeight="1" x14ac:dyDescent="0.35">
      <c r="B151" s="117"/>
      <c r="C151" s="118"/>
      <c r="D151" s="119" t="s">
        <v>98</v>
      </c>
      <c r="E151" s="119"/>
      <c r="F151" s="119"/>
      <c r="G151" s="119"/>
      <c r="H151" s="119"/>
      <c r="I151" s="119"/>
      <c r="J151" s="119"/>
      <c r="K151" s="119"/>
      <c r="L151" s="119"/>
      <c r="M151" s="119"/>
      <c r="N151" s="192">
        <f>BK151</f>
        <v>0</v>
      </c>
      <c r="O151" s="193"/>
      <c r="P151" s="193"/>
      <c r="Q151" s="193"/>
      <c r="R151" s="120"/>
      <c r="T151" s="121"/>
      <c r="U151" s="118"/>
      <c r="V151" s="118"/>
      <c r="W151" s="122">
        <f>W152+W154+W156+W158</f>
        <v>0</v>
      </c>
      <c r="X151" s="118"/>
      <c r="Y151" s="122">
        <f>Y152+Y154+Y156+Y158</f>
        <v>0</v>
      </c>
      <c r="Z151" s="118"/>
      <c r="AA151" s="123">
        <f>AA152+AA154+AA156+AA158</f>
        <v>0</v>
      </c>
      <c r="AR151" s="124" t="s">
        <v>123</v>
      </c>
      <c r="AT151" s="125" t="s">
        <v>75</v>
      </c>
      <c r="AU151" s="125" t="s">
        <v>76</v>
      </c>
      <c r="AY151" s="124" t="s">
        <v>117</v>
      </c>
      <c r="BK151" s="126">
        <f>BK152+BK154+BK156+BK158</f>
        <v>0</v>
      </c>
    </row>
    <row r="152" spans="2:65" s="9" customFormat="1" ht="19.899999999999999" customHeight="1" x14ac:dyDescent="0.3">
      <c r="B152" s="117"/>
      <c r="C152" s="118"/>
      <c r="D152" s="127" t="s">
        <v>99</v>
      </c>
      <c r="E152" s="127"/>
      <c r="F152" s="127"/>
      <c r="G152" s="127"/>
      <c r="H152" s="127"/>
      <c r="I152" s="127"/>
      <c r="J152" s="127"/>
      <c r="K152" s="127"/>
      <c r="L152" s="127"/>
      <c r="M152" s="127"/>
      <c r="N152" s="194">
        <f>BK152</f>
        <v>0</v>
      </c>
      <c r="O152" s="195"/>
      <c r="P152" s="195"/>
      <c r="Q152" s="195"/>
      <c r="R152" s="120"/>
      <c r="T152" s="121"/>
      <c r="U152" s="118"/>
      <c r="V152" s="118"/>
      <c r="W152" s="122">
        <f>W153</f>
        <v>0</v>
      </c>
      <c r="X152" s="118"/>
      <c r="Y152" s="122">
        <f>Y153</f>
        <v>0</v>
      </c>
      <c r="Z152" s="118"/>
      <c r="AA152" s="123">
        <f>AA153</f>
        <v>0</v>
      </c>
      <c r="AR152" s="124" t="s">
        <v>123</v>
      </c>
      <c r="AT152" s="125" t="s">
        <v>75</v>
      </c>
      <c r="AU152" s="125" t="s">
        <v>80</v>
      </c>
      <c r="AY152" s="124" t="s">
        <v>117</v>
      </c>
      <c r="BK152" s="126">
        <f>BK153</f>
        <v>0</v>
      </c>
    </row>
    <row r="153" spans="2:65" s="1" customFormat="1" ht="22.5" customHeight="1" x14ac:dyDescent="0.3">
      <c r="B153" s="108"/>
      <c r="C153" s="128">
        <v>31</v>
      </c>
      <c r="D153" s="128" t="s">
        <v>118</v>
      </c>
      <c r="E153" s="129" t="s">
        <v>211</v>
      </c>
      <c r="F153" s="196" t="s">
        <v>233</v>
      </c>
      <c r="G153" s="188"/>
      <c r="H153" s="188"/>
      <c r="I153" s="188"/>
      <c r="J153" s="130" t="s">
        <v>212</v>
      </c>
      <c r="K153" s="131">
        <v>1</v>
      </c>
      <c r="L153" s="197">
        <v>0</v>
      </c>
      <c r="M153" s="188"/>
      <c r="N153" s="187">
        <f>ROUND(L153*K153,2)</f>
        <v>0</v>
      </c>
      <c r="O153" s="188"/>
      <c r="P153" s="188"/>
      <c r="Q153" s="188"/>
      <c r="R153" s="109"/>
      <c r="T153" s="132" t="s">
        <v>3</v>
      </c>
      <c r="U153" s="39" t="s">
        <v>41</v>
      </c>
      <c r="V153" s="31"/>
      <c r="W153" s="133">
        <f>V153*K153</f>
        <v>0</v>
      </c>
      <c r="X153" s="133">
        <v>0</v>
      </c>
      <c r="Y153" s="133">
        <f>X153*K153</f>
        <v>0</v>
      </c>
      <c r="Z153" s="133">
        <v>0</v>
      </c>
      <c r="AA153" s="134">
        <f>Z153*K153</f>
        <v>0</v>
      </c>
      <c r="AR153" s="13" t="s">
        <v>213</v>
      </c>
      <c r="AT153" s="13" t="s">
        <v>118</v>
      </c>
      <c r="AU153" s="13" t="s">
        <v>83</v>
      </c>
      <c r="AY153" s="13" t="s">
        <v>117</v>
      </c>
      <c r="BE153" s="92">
        <f>IF(U153="základní",N153,0)</f>
        <v>0</v>
      </c>
      <c r="BF153" s="92">
        <f>IF(U153="snížená",N153,0)</f>
        <v>0</v>
      </c>
      <c r="BG153" s="92">
        <f>IF(U153="zákl. přenesená",N153,0)</f>
        <v>0</v>
      </c>
      <c r="BH153" s="92">
        <f>IF(U153="sníž. přenesená",N153,0)</f>
        <v>0</v>
      </c>
      <c r="BI153" s="92">
        <f>IF(U153="nulová",N153,0)</f>
        <v>0</v>
      </c>
      <c r="BJ153" s="13" t="s">
        <v>80</v>
      </c>
      <c r="BK153" s="92">
        <f>ROUND(L153*K153,2)</f>
        <v>0</v>
      </c>
      <c r="BL153" s="13" t="s">
        <v>213</v>
      </c>
      <c r="BM153" s="13" t="s">
        <v>214</v>
      </c>
    </row>
    <row r="154" spans="2:65" s="9" customFormat="1" ht="29.85" customHeight="1" x14ac:dyDescent="0.3">
      <c r="B154" s="117"/>
      <c r="C154" s="118"/>
      <c r="D154" s="127" t="s">
        <v>100</v>
      </c>
      <c r="E154" s="127"/>
      <c r="F154" s="127"/>
      <c r="G154" s="127"/>
      <c r="H154" s="127"/>
      <c r="I154" s="127"/>
      <c r="J154" s="127"/>
      <c r="K154" s="127"/>
      <c r="L154" s="127"/>
      <c r="M154" s="127"/>
      <c r="N154" s="190">
        <f>BK154</f>
        <v>0</v>
      </c>
      <c r="O154" s="191"/>
      <c r="P154" s="191"/>
      <c r="Q154" s="191"/>
      <c r="R154" s="120"/>
      <c r="T154" s="121"/>
      <c r="U154" s="118"/>
      <c r="V154" s="118"/>
      <c r="W154" s="122">
        <f>W155</f>
        <v>0</v>
      </c>
      <c r="X154" s="118"/>
      <c r="Y154" s="122">
        <f>Y155</f>
        <v>0</v>
      </c>
      <c r="Z154" s="118"/>
      <c r="AA154" s="123">
        <f>AA155</f>
        <v>0</v>
      </c>
      <c r="AR154" s="124" t="s">
        <v>123</v>
      </c>
      <c r="AT154" s="125" t="s">
        <v>75</v>
      </c>
      <c r="AU154" s="125" t="s">
        <v>80</v>
      </c>
      <c r="AY154" s="124" t="s">
        <v>117</v>
      </c>
      <c r="BK154" s="126">
        <f>BK155</f>
        <v>0</v>
      </c>
    </row>
    <row r="155" spans="2:65" s="1" customFormat="1" ht="22.5" customHeight="1" x14ac:dyDescent="0.3">
      <c r="B155" s="108"/>
      <c r="C155" s="128">
        <v>32</v>
      </c>
      <c r="D155" s="128" t="s">
        <v>118</v>
      </c>
      <c r="E155" s="129" t="s">
        <v>215</v>
      </c>
      <c r="F155" s="196" t="s">
        <v>216</v>
      </c>
      <c r="G155" s="188"/>
      <c r="H155" s="188"/>
      <c r="I155" s="188"/>
      <c r="J155" s="130" t="s">
        <v>212</v>
      </c>
      <c r="K155" s="131">
        <v>1</v>
      </c>
      <c r="L155" s="197">
        <v>0</v>
      </c>
      <c r="M155" s="188"/>
      <c r="N155" s="187">
        <f>ROUND(L155*K155,2)</f>
        <v>0</v>
      </c>
      <c r="O155" s="188"/>
      <c r="P155" s="188"/>
      <c r="Q155" s="188"/>
      <c r="R155" s="109"/>
      <c r="T155" s="132" t="s">
        <v>3</v>
      </c>
      <c r="U155" s="39" t="s">
        <v>41</v>
      </c>
      <c r="V155" s="31"/>
      <c r="W155" s="133">
        <f>V155*K155</f>
        <v>0</v>
      </c>
      <c r="X155" s="133">
        <v>0</v>
      </c>
      <c r="Y155" s="133">
        <f>X155*K155</f>
        <v>0</v>
      </c>
      <c r="Z155" s="133">
        <v>0</v>
      </c>
      <c r="AA155" s="134">
        <f>Z155*K155</f>
        <v>0</v>
      </c>
      <c r="AR155" s="13" t="s">
        <v>213</v>
      </c>
      <c r="AT155" s="13" t="s">
        <v>118</v>
      </c>
      <c r="AU155" s="13" t="s">
        <v>83</v>
      </c>
      <c r="AY155" s="13" t="s">
        <v>117</v>
      </c>
      <c r="BE155" s="92">
        <f>IF(U155="základní",N155,0)</f>
        <v>0</v>
      </c>
      <c r="BF155" s="92">
        <f>IF(U155="snížená",N155,0)</f>
        <v>0</v>
      </c>
      <c r="BG155" s="92">
        <f>IF(U155="zákl. přenesená",N155,0)</f>
        <v>0</v>
      </c>
      <c r="BH155" s="92">
        <f>IF(U155="sníž. přenesená",N155,0)</f>
        <v>0</v>
      </c>
      <c r="BI155" s="92">
        <f>IF(U155="nulová",N155,0)</f>
        <v>0</v>
      </c>
      <c r="BJ155" s="13" t="s">
        <v>80</v>
      </c>
      <c r="BK155" s="92">
        <f>ROUND(L155*K155,2)</f>
        <v>0</v>
      </c>
      <c r="BL155" s="13" t="s">
        <v>213</v>
      </c>
      <c r="BM155" s="13" t="s">
        <v>217</v>
      </c>
    </row>
    <row r="156" spans="2:65" s="9" customFormat="1" ht="29.85" customHeight="1" x14ac:dyDescent="0.3">
      <c r="B156" s="117"/>
      <c r="C156" s="118"/>
      <c r="D156" s="127" t="s">
        <v>101</v>
      </c>
      <c r="E156" s="127"/>
      <c r="F156" s="127"/>
      <c r="G156" s="127"/>
      <c r="H156" s="127"/>
      <c r="I156" s="127"/>
      <c r="J156" s="127"/>
      <c r="K156" s="127"/>
      <c r="L156" s="127"/>
      <c r="M156" s="127"/>
      <c r="N156" s="190">
        <f>BK156</f>
        <v>0</v>
      </c>
      <c r="O156" s="191"/>
      <c r="P156" s="191"/>
      <c r="Q156" s="191"/>
      <c r="R156" s="120"/>
      <c r="T156" s="121"/>
      <c r="U156" s="118"/>
      <c r="V156" s="118"/>
      <c r="W156" s="122">
        <f>W157</f>
        <v>0</v>
      </c>
      <c r="X156" s="118"/>
      <c r="Y156" s="122">
        <f>Y157</f>
        <v>0</v>
      </c>
      <c r="Z156" s="118"/>
      <c r="AA156" s="123">
        <f>AA157</f>
        <v>0</v>
      </c>
      <c r="AR156" s="124" t="s">
        <v>123</v>
      </c>
      <c r="AT156" s="125" t="s">
        <v>75</v>
      </c>
      <c r="AU156" s="125" t="s">
        <v>80</v>
      </c>
      <c r="AY156" s="124" t="s">
        <v>117</v>
      </c>
      <c r="BK156" s="126">
        <f>BK157</f>
        <v>0</v>
      </c>
    </row>
    <row r="157" spans="2:65" s="1" customFormat="1" ht="31.5" customHeight="1" x14ac:dyDescent="0.3">
      <c r="B157" s="108"/>
      <c r="C157" s="128">
        <v>33</v>
      </c>
      <c r="D157" s="128" t="s">
        <v>118</v>
      </c>
      <c r="E157" s="129" t="s">
        <v>218</v>
      </c>
      <c r="F157" s="196" t="s">
        <v>219</v>
      </c>
      <c r="G157" s="188"/>
      <c r="H157" s="188"/>
      <c r="I157" s="188"/>
      <c r="J157" s="130" t="s">
        <v>212</v>
      </c>
      <c r="K157" s="131">
        <v>1</v>
      </c>
      <c r="L157" s="197">
        <v>0</v>
      </c>
      <c r="M157" s="188"/>
      <c r="N157" s="187">
        <f>ROUND(L157*K157,2)</f>
        <v>0</v>
      </c>
      <c r="O157" s="188"/>
      <c r="P157" s="188"/>
      <c r="Q157" s="188"/>
      <c r="R157" s="109"/>
      <c r="T157" s="132" t="s">
        <v>3</v>
      </c>
      <c r="U157" s="39" t="s">
        <v>41</v>
      </c>
      <c r="V157" s="31"/>
      <c r="W157" s="133">
        <f>V157*K157</f>
        <v>0</v>
      </c>
      <c r="X157" s="133">
        <v>0</v>
      </c>
      <c r="Y157" s="133">
        <f>X157*K157</f>
        <v>0</v>
      </c>
      <c r="Z157" s="133">
        <v>0</v>
      </c>
      <c r="AA157" s="134">
        <f>Z157*K157</f>
        <v>0</v>
      </c>
      <c r="AR157" s="13" t="s">
        <v>213</v>
      </c>
      <c r="AT157" s="13" t="s">
        <v>118</v>
      </c>
      <c r="AU157" s="13" t="s">
        <v>83</v>
      </c>
      <c r="AY157" s="13" t="s">
        <v>117</v>
      </c>
      <c r="BE157" s="92">
        <f>IF(U157="základní",N157,0)</f>
        <v>0</v>
      </c>
      <c r="BF157" s="92">
        <f>IF(U157="snížená",N157,0)</f>
        <v>0</v>
      </c>
      <c r="BG157" s="92">
        <f>IF(U157="zákl. přenesená",N157,0)</f>
        <v>0</v>
      </c>
      <c r="BH157" s="92">
        <f>IF(U157="sníž. přenesená",N157,0)</f>
        <v>0</v>
      </c>
      <c r="BI157" s="92">
        <f>IF(U157="nulová",N157,0)</f>
        <v>0</v>
      </c>
      <c r="BJ157" s="13" t="s">
        <v>80</v>
      </c>
      <c r="BK157" s="92">
        <f>ROUND(L157*K157,2)</f>
        <v>0</v>
      </c>
      <c r="BL157" s="13" t="s">
        <v>213</v>
      </c>
      <c r="BM157" s="13" t="s">
        <v>220</v>
      </c>
    </row>
    <row r="158" spans="2:65" s="9" customFormat="1" ht="29.85" customHeight="1" x14ac:dyDescent="0.3">
      <c r="B158" s="117"/>
      <c r="C158" s="118"/>
      <c r="D158" s="127" t="s">
        <v>102</v>
      </c>
      <c r="E158" s="127"/>
      <c r="F158" s="127"/>
      <c r="G158" s="127"/>
      <c r="H158" s="127"/>
      <c r="I158" s="127"/>
      <c r="J158" s="127"/>
      <c r="K158" s="127"/>
      <c r="L158" s="127"/>
      <c r="M158" s="127"/>
      <c r="N158" s="190">
        <f>BK158</f>
        <v>0</v>
      </c>
      <c r="O158" s="191"/>
      <c r="P158" s="191"/>
      <c r="Q158" s="191"/>
      <c r="R158" s="120"/>
      <c r="T158" s="121"/>
      <c r="U158" s="118"/>
      <c r="V158" s="118"/>
      <c r="W158" s="122">
        <f>W159</f>
        <v>0</v>
      </c>
      <c r="X158" s="118"/>
      <c r="Y158" s="122">
        <f>Y159</f>
        <v>0</v>
      </c>
      <c r="Z158" s="118"/>
      <c r="AA158" s="123">
        <f>AA159</f>
        <v>0</v>
      </c>
      <c r="AR158" s="124" t="s">
        <v>123</v>
      </c>
      <c r="AT158" s="125" t="s">
        <v>75</v>
      </c>
      <c r="AU158" s="125" t="s">
        <v>80</v>
      </c>
      <c r="AY158" s="124" t="s">
        <v>117</v>
      </c>
      <c r="BK158" s="126">
        <f>BK159</f>
        <v>0</v>
      </c>
    </row>
    <row r="159" spans="2:65" s="1" customFormat="1" ht="22.5" customHeight="1" x14ac:dyDescent="0.3">
      <c r="B159" s="108"/>
      <c r="C159" s="128">
        <v>34</v>
      </c>
      <c r="D159" s="128" t="s">
        <v>118</v>
      </c>
      <c r="E159" s="129" t="s">
        <v>221</v>
      </c>
      <c r="F159" s="196" t="s">
        <v>222</v>
      </c>
      <c r="G159" s="188"/>
      <c r="H159" s="188"/>
      <c r="I159" s="188"/>
      <c r="J159" s="130" t="s">
        <v>212</v>
      </c>
      <c r="K159" s="131">
        <v>1</v>
      </c>
      <c r="L159" s="197">
        <v>0</v>
      </c>
      <c r="M159" s="188"/>
      <c r="N159" s="187">
        <f>ROUND(L159*K159,2)</f>
        <v>0</v>
      </c>
      <c r="O159" s="188"/>
      <c r="P159" s="188"/>
      <c r="Q159" s="188"/>
      <c r="R159" s="109"/>
      <c r="T159" s="132" t="s">
        <v>3</v>
      </c>
      <c r="U159" s="39" t="s">
        <v>41</v>
      </c>
      <c r="V159" s="31"/>
      <c r="W159" s="133">
        <f>V159*K159</f>
        <v>0</v>
      </c>
      <c r="X159" s="133">
        <v>0</v>
      </c>
      <c r="Y159" s="133">
        <f>X159*K159</f>
        <v>0</v>
      </c>
      <c r="Z159" s="133">
        <v>0</v>
      </c>
      <c r="AA159" s="134">
        <f>Z159*K159</f>
        <v>0</v>
      </c>
      <c r="AR159" s="13" t="s">
        <v>213</v>
      </c>
      <c r="AT159" s="13" t="s">
        <v>118</v>
      </c>
      <c r="AU159" s="13" t="s">
        <v>83</v>
      </c>
      <c r="AY159" s="13" t="s">
        <v>117</v>
      </c>
      <c r="BE159" s="92">
        <f>IF(U159="základní",N159,0)</f>
        <v>0</v>
      </c>
      <c r="BF159" s="92">
        <f>IF(U159="snížená",N159,0)</f>
        <v>0</v>
      </c>
      <c r="BG159" s="92">
        <f>IF(U159="zákl. přenesená",N159,0)</f>
        <v>0</v>
      </c>
      <c r="BH159" s="92">
        <f>IF(U159="sníž. přenesená",N159,0)</f>
        <v>0</v>
      </c>
      <c r="BI159" s="92">
        <f>IF(U159="nulová",N159,0)</f>
        <v>0</v>
      </c>
      <c r="BJ159" s="13" t="s">
        <v>80</v>
      </c>
      <c r="BK159" s="92">
        <f>ROUND(L159*K159,2)</f>
        <v>0</v>
      </c>
      <c r="BL159" s="13" t="s">
        <v>213</v>
      </c>
      <c r="BM159" s="13" t="s">
        <v>223</v>
      </c>
    </row>
    <row r="160" spans="2:65" s="1" customFormat="1" ht="6.95" customHeight="1" x14ac:dyDescent="0.3">
      <c r="B160" s="54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6"/>
    </row>
  </sheetData>
  <sheetProtection selectLockedCells="1"/>
  <mergeCells count="170">
    <mergeCell ref="C2:Q2"/>
    <mergeCell ref="C4:Q4"/>
    <mergeCell ref="F6:P6"/>
    <mergeCell ref="O8:P8"/>
    <mergeCell ref="O10:P10"/>
    <mergeCell ref="O11:P11"/>
    <mergeCell ref="O13:P13"/>
    <mergeCell ref="E14:L14"/>
    <mergeCell ref="O14:P14"/>
    <mergeCell ref="H31:J31"/>
    <mergeCell ref="M31:P31"/>
    <mergeCell ref="H32:J32"/>
    <mergeCell ref="M32:P32"/>
    <mergeCell ref="H33:J33"/>
    <mergeCell ref="M33:P33"/>
    <mergeCell ref="L35:P35"/>
    <mergeCell ref="O16:P16"/>
    <mergeCell ref="O17:P17"/>
    <mergeCell ref="O19:P19"/>
    <mergeCell ref="O20:P20"/>
    <mergeCell ref="E23:L23"/>
    <mergeCell ref="M26:P26"/>
    <mergeCell ref="M28:P28"/>
    <mergeCell ref="H30:J30"/>
    <mergeCell ref="M30:P30"/>
    <mergeCell ref="C74:Q74"/>
    <mergeCell ref="F76:P76"/>
    <mergeCell ref="M78:P78"/>
    <mergeCell ref="M80:Q80"/>
    <mergeCell ref="M81:Q81"/>
    <mergeCell ref="C83:G83"/>
    <mergeCell ref="N83:Q83"/>
    <mergeCell ref="N85:Q85"/>
    <mergeCell ref="N86:Q86"/>
    <mergeCell ref="C103:Q103"/>
    <mergeCell ref="F105:P105"/>
    <mergeCell ref="M107:P107"/>
    <mergeCell ref="N96:Q96"/>
    <mergeCell ref="N97:Q97"/>
    <mergeCell ref="N87:Q87"/>
    <mergeCell ref="N88:Q88"/>
    <mergeCell ref="N89:Q89"/>
    <mergeCell ref="N90:Q90"/>
    <mergeCell ref="N91:Q91"/>
    <mergeCell ref="N92:Q92"/>
    <mergeCell ref="N93:Q93"/>
    <mergeCell ref="N94:Q94"/>
    <mergeCell ref="N95:Q95"/>
    <mergeCell ref="M109:Q109"/>
    <mergeCell ref="M110:Q110"/>
    <mergeCell ref="F112:I112"/>
    <mergeCell ref="L112:M112"/>
    <mergeCell ref="N112:Q112"/>
    <mergeCell ref="F116:I116"/>
    <mergeCell ref="L116:M116"/>
    <mergeCell ref="N116:Q116"/>
    <mergeCell ref="F117:I117"/>
    <mergeCell ref="L117:M117"/>
    <mergeCell ref="N117:Q117"/>
    <mergeCell ref="N113:Q113"/>
    <mergeCell ref="N114:Q114"/>
    <mergeCell ref="N115:Q115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F134:I134"/>
    <mergeCell ref="L134:M134"/>
    <mergeCell ref="N134:Q134"/>
    <mergeCell ref="L143:M143"/>
    <mergeCell ref="N143:Q143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3:I143"/>
    <mergeCell ref="N158:Q158"/>
    <mergeCell ref="N154:Q154"/>
    <mergeCell ref="N156:Q156"/>
    <mergeCell ref="F159:I159"/>
    <mergeCell ref="L159:M159"/>
    <mergeCell ref="N159:Q159"/>
    <mergeCell ref="N150:Q150"/>
    <mergeCell ref="F144:I144"/>
    <mergeCell ref="L144:M144"/>
    <mergeCell ref="N144:Q144"/>
    <mergeCell ref="F145:I145"/>
    <mergeCell ref="L145:M145"/>
    <mergeCell ref="N145:Q145"/>
    <mergeCell ref="F146:I146"/>
    <mergeCell ref="L146:M146"/>
    <mergeCell ref="N146:Q146"/>
    <mergeCell ref="F153:I153"/>
    <mergeCell ref="L153:M153"/>
    <mergeCell ref="N153:Q153"/>
    <mergeCell ref="F155:I155"/>
    <mergeCell ref="L155:M155"/>
    <mergeCell ref="N155:Q155"/>
    <mergeCell ref="F157:I157"/>
    <mergeCell ref="L157:M157"/>
    <mergeCell ref="N157:Q157"/>
    <mergeCell ref="H1:K1"/>
    <mergeCell ref="S2:AC2"/>
    <mergeCell ref="N121:Q121"/>
    <mergeCell ref="N126:Q126"/>
    <mergeCell ref="N130:Q130"/>
    <mergeCell ref="N142:Q142"/>
    <mergeCell ref="N149:Q149"/>
    <mergeCell ref="N151:Q151"/>
    <mergeCell ref="N152:Q152"/>
    <mergeCell ref="F147:I147"/>
    <mergeCell ref="L147:M147"/>
    <mergeCell ref="N147:Q147"/>
    <mergeCell ref="F148:I148"/>
    <mergeCell ref="L148:M148"/>
    <mergeCell ref="N148:Q148"/>
    <mergeCell ref="F150:I150"/>
    <mergeCell ref="L150:M150"/>
    <mergeCell ref="F140:I140"/>
    <mergeCell ref="L140:M140"/>
    <mergeCell ref="N140:Q140"/>
    <mergeCell ref="F141:I141"/>
    <mergeCell ref="L141:M141"/>
    <mergeCell ref="N141:Q141"/>
  </mergeCells>
  <dataValidations count="2">
    <dataValidation type="list" allowBlank="1" showInputMessage="1" showErrorMessage="1" error="Povoleny jsou hodnoty K a M." sqref="D160">
      <formula1>"K,M"</formula1>
    </dataValidation>
    <dataValidation type="list" allowBlank="1" showInputMessage="1" showErrorMessage="1" error="Povoleny jsou hodnoty základní, snížená, zákl. přenesená, sníž. přenesená, nulová." sqref="U160">
      <formula1>"základní,snížená,zákl. přenesená,sníž. přenesená,nulová"</formula1>
    </dataValidation>
  </dataValidations>
  <hyperlinks>
    <hyperlink ref="F1:G1" location="C2" tooltip="Krycí list rozpočtu" display="1) Krycí list rozpočtu"/>
    <hyperlink ref="H1:K1" location="C85" tooltip="Rekapitulace rozpočtu" display="2) Rekapitulace rozpočtu"/>
    <hyperlink ref="L1" location="C125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2018_21 - Rekonstrukce ko...</vt:lpstr>
      <vt:lpstr>'2018_21 - Rekonstrukce ko...'!Názvy_tisku</vt:lpstr>
      <vt:lpstr>'Rekapitulace stavby'!Názvy_tisku</vt:lpstr>
      <vt:lpstr>'2018_21 - Rekonstrukce ko...'!Oblast_tisku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Olša Tomáš</dc:creator>
  <cp:lastModifiedBy>Zapletal Radek</cp:lastModifiedBy>
  <dcterms:created xsi:type="dcterms:W3CDTF">2018-12-18T12:57:35Z</dcterms:created>
  <dcterms:modified xsi:type="dcterms:W3CDTF">2019-01-08T10:50:17Z</dcterms:modified>
</cp:coreProperties>
</file>