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2" activeTab="1"/>
  </bookViews>
  <sheets>
    <sheet name="Rekapitulace stavby" sheetId="1" r:id="rId1"/>
    <sheet name="ND-018-001-01 - STAVEBNÍ ..." sheetId="2" r:id="rId2"/>
  </sheets>
  <definedNames>
    <definedName name="_xlnm.Print_Area" localSheetId="1">('ND-018-001-01 - STAVEBNÍ ...'!$C$4:$Q$70,'ND-018-001-01 - STAVEBNÍ ...'!$C$76:$Q$123,'ND-018-001-01 - STAVEBNÍ ...'!$C$129:$Q$356)</definedName>
    <definedName name="_xlnm.Print_Titles" localSheetId="1">'ND-018-001-01 - STAVEBNÍ ...'!$138:$138</definedName>
    <definedName name="_xlnm.Print_Area" localSheetId="0">('Rekapitulace stavby'!$C$4:$AP$70,'Rekapitulace stavby'!$C$76:$AP$96)</definedName>
    <definedName name="_xlnm.Print_Titles" localSheetId="0">'Rekapitulace stavby'!$85:$85</definedName>
    <definedName name="_xlnm.Print_Area" localSheetId="0">('Rekapitulace stavby'!$C$4:$AP$70,'Rekapitulace stavby'!$C$76:$AP$96)</definedName>
    <definedName name="_xlnm.Print_Titles" localSheetId="0">'Rekapitulace stavby'!$85:$85</definedName>
    <definedName name="_xlnm.Print_Area" localSheetId="1">('ND-018-001-01 - STAVEBNÍ ...'!$C$4:$Q$70,'ND-018-001-01 - STAVEBNÍ ...'!$C$76:$Q$123,'ND-018-001-01 - STAVEBNÍ ...'!$C$129:$Q$356)</definedName>
    <definedName name="_xlnm.Print_Titles" localSheetId="1">'ND-018-001-01 - STAVEBNÍ ...'!$138:$138</definedName>
  </definedNames>
  <calcPr fullCalcOnLoad="1"/>
</workbook>
</file>

<file path=xl/sharedStrings.xml><?xml version="1.0" encoding="utf-8"?>
<sst xmlns="http://schemas.openxmlformats.org/spreadsheetml/2006/main" count="2892" uniqueCount="909">
  <si>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</si>
  <si>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</si>
  <si>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</si>
  <si>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</si>
  <si>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</si>
  <si>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</si>
  <si>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</si>
  <si>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</si>
  <si>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</si>
  <si>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</si>
  <si>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</si>
  <si>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</si>
  <si>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</si>
  <si>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</si>
  <si>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</si>
  <si>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</si>
  <si>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</si>
  <si>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ND-018-001-01</t>
  </si>
  <si>
    <t>Měnit lze pouze buňky se žlutým podbarvením!_x005F_x000d_
_x005F_x000d_
1) na prvním listu Rekapitulace stavby vyplňte v sestavě_x005F_x000d_
_x005F_x000d_
    a) Souhrnný list_x005F_x000d_
       - údaje o Zhotoviteli_x005F_x000d_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Zhotoviteli, pokud se liší od údajů o Zhotoviteli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případe potřeby poznámku (ta je v skrytém sloupci)</t>
  </si>
  <si>
    <t>Stavba:</t>
  </si>
  <si>
    <t>STAVEBNÍ ÚPRAVY ZUŠ - MASARYKOVO NÁMĚSTÍ 133</t>
  </si>
  <si>
    <t>0,1</t>
  </si>
  <si>
    <t>JKSO:</t>
  </si>
  <si>
    <t>CC-CZ:</t>
  </si>
  <si>
    <t>Místo:</t>
  </si>
  <si>
    <t>Bystřice pod Hostýnem</t>
  </si>
  <si>
    <t>Datum:</t>
  </si>
  <si>
    <t>28. 11. 2018</t>
  </si>
  <si>
    <t>10</t>
  </si>
  <si>
    <t>100</t>
  </si>
  <si>
    <t>Objednatel:</t>
  </si>
  <si>
    <t>IČ:</t>
  </si>
  <si>
    <t>00287113</t>
  </si>
  <si>
    <t>Město Bystřice pod Hostýnem</t>
  </si>
  <si>
    <t>DIČ:</t>
  </si>
  <si>
    <t>Zhotovitel:</t>
  </si>
  <si>
    <t>Vyplň údaj</t>
  </si>
  <si>
    <t>Projektant:</t>
  </si>
  <si>
    <t>07457871</t>
  </si>
  <si>
    <t>dnprojekce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</si>
  <si>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</si>
  <si>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</si>
  <si>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</si>
  <si>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</si>
  <si>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</si>
  <si>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</si>
  <si>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</si>
  <si>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</si>
  <si>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</si>
  <si>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</si>
  <si>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</si>
  <si>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</si>
  <si>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</si>
  <si>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</si>
  <si>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</si>
  <si>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</si>
  <si>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</si>
  <si>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</si>
  <si>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</si>
  <si>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</si>
  <si>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</si>
  <si>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</si>
  <si>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</si>
  <si>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</si>
  <si>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</si>
  <si>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</si>
  <si>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</si>
  <si>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</si>
  <si>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</si>
  <si>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</si>
  <si>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</si>
  <si>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</si>
  <si>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</si>
  <si>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</si>
  <si>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</si>
  <si>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</si>
  <si>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</si>
  <si>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</si>
  <si>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</si>
  <si>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</si>
  <si>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1) Náklady z rozpočtů</t>
  </si>
  <si>
    <t>D</t>
  </si>
  <si>
    <t>0</t>
  </si>
  <si>
    <t>IMPORT</t>
  </si>
  <si>
    <t>{e1fab2f2-2db4-4a85-acff-958b30bb9cf9}</t>
  </si>
  <si>
    <t>{00000000-0000-0000-0000-000000000000}</t>
  </si>
  <si>
    <t>/</t>
  </si>
  <si>
    <t>###NOINSERT###</t>
  </si>
  <si>
    <t>2) Ostatní náklady ze souhrnného listu</t>
  </si>
  <si>
    <t>Procent. zadání_x005F_x000d_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</si>
  <si>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</si>
  <si>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</si>
  <si>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</si>
  <si>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</si>
  <si>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</si>
  <si>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</si>
  <si>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</si>
  <si>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</si>
  <si>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</si>
  <si>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</si>
  <si>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</si>
  <si>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</si>
  <si>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</si>
  <si>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</si>
  <si>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</si>
  <si>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</si>
  <si>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</si>
  <si>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</si>
  <si>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</si>
  <si>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</si>
  <si>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</si>
  <si>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</si>
  <si>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</si>
  <si>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</si>
  <si>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</si>
  <si>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</si>
  <si>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</si>
  <si>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</si>
  <si>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</si>
  <si>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</si>
  <si>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</si>
  <si>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</si>
  <si>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</si>
  <si>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</si>
  <si>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</si>
  <si>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</si>
  <si>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</si>
  <si>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</si>
  <si>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</si>
  <si>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</si>
  <si>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</si>
  <si>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</si>
  <si>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</si>
  <si>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</si>
  <si>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</si>
  <si>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</si>
  <si>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</si>
  <si>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</si>
  <si>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</si>
  <si>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</si>
  <si>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</si>
  <si>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</si>
  <si>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</si>
  <si>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</si>
  <si>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</si>
  <si>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</si>
  <si>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</si>
  <si>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</si>
  <si>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</si>
  <si>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</si>
  <si>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</si>
  <si>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</si>
  <si>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</si>
  <si>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</si>
  <si>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</si>
  <si>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</si>
  <si>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</si>
  <si>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</si>
  <si>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</si>
  <si>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ROZPOCET</t>
  </si>
  <si>
    <t>K</t>
  </si>
  <si>
    <t>612131101</t>
  </si>
  <si>
    <t>Cementový postřik vnitřních stěn nanášený celoplošně ručně</t>
  </si>
  <si>
    <t>m2</t>
  </si>
  <si>
    <t>4</t>
  </si>
  <si>
    <t>-744229472</t>
  </si>
  <si>
    <t>612321111</t>
  </si>
  <si>
    <t>Vápenocementová omítka hrubá jednovrstvá zatřená vnitřních stěn nanášená ručně</t>
  </si>
  <si>
    <t>-79562296</t>
  </si>
  <si>
    <t>3</t>
  </si>
  <si>
    <t>612321191</t>
  </si>
  <si>
    <t>Příplatek k vápenocementové omítce vnitřních stěn za každých dalších 5 mm tloušťky ručně</t>
  </si>
  <si>
    <t>895111061</t>
  </si>
  <si>
    <t>949101111</t>
  </si>
  <si>
    <t>Lešení pomocné pro objekty pozemních staveb s lešeňovou podlahou v do 1,9 m zatížení do 150 kg/m2</t>
  </si>
  <si>
    <t>1634221164</t>
  </si>
  <si>
    <t>5</t>
  </si>
  <si>
    <t>949101112</t>
  </si>
  <si>
    <t>Lešení pomocné pro objekty pozemních staveb s lešeňovou podlahou v do 3,5 m zatížení do 150 kg/m2</t>
  </si>
  <si>
    <t>1814880789</t>
  </si>
  <si>
    <t>6</t>
  </si>
  <si>
    <t>952901111</t>
  </si>
  <si>
    <t>Vyčištění budov bytové a občanské výstavby při výšce podlaží do 4 m</t>
  </si>
  <si>
    <t>1637395501</t>
  </si>
  <si>
    <t>7</t>
  </si>
  <si>
    <t>HZS2211</t>
  </si>
  <si>
    <t xml:space="preserve">Hodinová zúčtovací sazba instalatér - demontáže </t>
  </si>
  <si>
    <t>hod</t>
  </si>
  <si>
    <t>987735858</t>
  </si>
  <si>
    <t>8</t>
  </si>
  <si>
    <t>HZS1292</t>
  </si>
  <si>
    <t>Hodinová zúčtovací sazba stavební dělník - stavební přípomoci ZTI + ÚT</t>
  </si>
  <si>
    <t>-1406939376</t>
  </si>
  <si>
    <t>9</t>
  </si>
  <si>
    <t>997013213</t>
  </si>
  <si>
    <t>Vnitrostaveništní doprava suti a vybouraných hmot pro budovy v do 12 m ručně</t>
  </si>
  <si>
    <t>t</t>
  </si>
  <si>
    <t>1200394921</t>
  </si>
  <si>
    <t>997013501</t>
  </si>
  <si>
    <t>Odvoz suti a vybouraných hmot na skládku nebo meziskládku do 1 km se složením</t>
  </si>
  <si>
    <t>46853129</t>
  </si>
  <si>
    <t>11</t>
  </si>
  <si>
    <t>997013509</t>
  </si>
  <si>
    <t>Příplatek k odvozu suti a vybouraných hmot na skládku ZKD 1 km přes 1 km</t>
  </si>
  <si>
    <t>-916748086</t>
  </si>
  <si>
    <t>12</t>
  </si>
  <si>
    <t>997013831</t>
  </si>
  <si>
    <t>Poplatek za uložení na skládce (skládkovné) stavebního odpadu směsného kód odpadu 170 904</t>
  </si>
  <si>
    <t>-306053864</t>
  </si>
  <si>
    <t>13</t>
  </si>
  <si>
    <t>998018002</t>
  </si>
  <si>
    <t>Přesun hmot ruční pro budovy v do 12 m</t>
  </si>
  <si>
    <t>1994275499</t>
  </si>
  <si>
    <t>14</t>
  </si>
  <si>
    <t>713463211</t>
  </si>
  <si>
    <t>Montáž izolace tepelné potrubí potrubními pouzdry s Al fólií staženými Al páskou 1x D do 50 mm</t>
  </si>
  <si>
    <t>m</t>
  </si>
  <si>
    <t>16</t>
  </si>
  <si>
    <t>-1134103550</t>
  </si>
  <si>
    <t>M</t>
  </si>
  <si>
    <t>63154801</t>
  </si>
  <si>
    <t>pouzdro izolační potrubní ohebné s jednostrannou Al fólií max. 400/100 °C 18/20 mm</t>
  </si>
  <si>
    <t>32</t>
  </si>
  <si>
    <t>-1512273961</t>
  </si>
  <si>
    <t>63154802</t>
  </si>
  <si>
    <t>pouzdro izolační potrubní ohebné s jednostrannou Al fólií max. 400/100 °C 22/20 mm</t>
  </si>
  <si>
    <t>1304978384</t>
  </si>
  <si>
    <t>17</t>
  </si>
  <si>
    <t>63154002</t>
  </si>
  <si>
    <t>pouzdro izolační potrubní s jednostrannou Al fólií max. 250/100 °C 15/20 mm</t>
  </si>
  <si>
    <t>343816032</t>
  </si>
  <si>
    <t>18</t>
  </si>
  <si>
    <t>998713202</t>
  </si>
  <si>
    <t>Přesun hmot procentní pro izolace tepelné v objektech v do 12 m</t>
  </si>
  <si>
    <t>%</t>
  </si>
  <si>
    <t>1465742664</t>
  </si>
  <si>
    <t>19</t>
  </si>
  <si>
    <t>721174043</t>
  </si>
  <si>
    <t>Potrubí kanalizační z PP připojovací DN 50</t>
  </si>
  <si>
    <t>871009381</t>
  </si>
  <si>
    <t>20</t>
  </si>
  <si>
    <t>721194105</t>
  </si>
  <si>
    <t>Vyvedení a upevnění odpadních výpustek DN 50</t>
  </si>
  <si>
    <t>kus</t>
  </si>
  <si>
    <t>1999468599</t>
  </si>
  <si>
    <t>998721202</t>
  </si>
  <si>
    <t>Přesun hmot procentní pro vnitřní kanalizace v objektech v do 12 m</t>
  </si>
  <si>
    <t>-2009037199</t>
  </si>
  <si>
    <t>22</t>
  </si>
  <si>
    <t>722174022</t>
  </si>
  <si>
    <t>Potrubí vodovodní plastové PPR svar polyfuze PN 20 D 20 x 3,4 mm</t>
  </si>
  <si>
    <t>-813490331</t>
  </si>
  <si>
    <t>23</t>
  </si>
  <si>
    <t>722174023</t>
  </si>
  <si>
    <t>Potrubí vodovodní plastové PPR svar polyfuze PN 20 D 25 x 4,2 mm</t>
  </si>
  <si>
    <t>1227951185</t>
  </si>
  <si>
    <t>24</t>
  </si>
  <si>
    <t>722181231</t>
  </si>
  <si>
    <t>Ochrana vodovodního potrubí přilepenými termoizolačními trubicemi z PE tl do 13 mm DN do 22 mm</t>
  </si>
  <si>
    <t>678765571</t>
  </si>
  <si>
    <t>25</t>
  </si>
  <si>
    <t>722181232</t>
  </si>
  <si>
    <t>Ochrana vodovodního potrubí přilepenými termoizolačními trubicemi z PE tl do 13 mm DN do 45 mm</t>
  </si>
  <si>
    <t>-1268399347</t>
  </si>
  <si>
    <t>26</t>
  </si>
  <si>
    <t>722190401</t>
  </si>
  <si>
    <t>Vyvedení a upevnění výpustku do DN 25</t>
  </si>
  <si>
    <t>-1379902148</t>
  </si>
  <si>
    <t>27</t>
  </si>
  <si>
    <t>28654400</t>
  </si>
  <si>
    <t>nástěnka PPR průchozí D 20x1/2"</t>
  </si>
  <si>
    <t>-24367670</t>
  </si>
  <si>
    <t>28</t>
  </si>
  <si>
    <t>722220231</t>
  </si>
  <si>
    <t>Přechodka dGK PPR PN 20 D 20 x G 1/2 s kovovým vnitřním závitem</t>
  </si>
  <si>
    <t>-1378807498</t>
  </si>
  <si>
    <t>29</t>
  </si>
  <si>
    <t>722290226</t>
  </si>
  <si>
    <t>Zkouška těsnosti vodovodního potrubí závitového do DN 50</t>
  </si>
  <si>
    <t>1170147852</t>
  </si>
  <si>
    <t>30</t>
  </si>
  <si>
    <t>722290234</t>
  </si>
  <si>
    <t>Proplach a dezinfekce vodovodního potrubí do DN 80</t>
  </si>
  <si>
    <t>-1922293637</t>
  </si>
  <si>
    <t>31</t>
  </si>
  <si>
    <t>998722202</t>
  </si>
  <si>
    <t>Přesun hmot procentní pro vnitřní vodovod v objektech v do 12 m</t>
  </si>
  <si>
    <t>-990519470</t>
  </si>
  <si>
    <t>725311121</t>
  </si>
  <si>
    <t>Dřez jednoduchý nerezový se zápachovou uzávěrkou s odkapávací plochou 560x480 mm a miskou</t>
  </si>
  <si>
    <t>soubor</t>
  </si>
  <si>
    <t>-1719460713</t>
  </si>
  <si>
    <t>33</t>
  </si>
  <si>
    <t>725532101</t>
  </si>
  <si>
    <t>Elektrický ohřívač zásobníkový akumulační závěsný svislý 10 l / 2 kW</t>
  </si>
  <si>
    <t>941733432</t>
  </si>
  <si>
    <t>34</t>
  </si>
  <si>
    <t>725535221</t>
  </si>
  <si>
    <t>Ventil pojistný bezpečnostní souprava bez redukčního ventilu s výlevkou</t>
  </si>
  <si>
    <t>1014025382</t>
  </si>
  <si>
    <t>35</t>
  </si>
  <si>
    <t>725821316</t>
  </si>
  <si>
    <t>Baterie dřezová nástěnná páková s otáčivým plochým ústím a délkou ramínka 300 mm</t>
  </si>
  <si>
    <t>718136173</t>
  </si>
  <si>
    <t>36</t>
  </si>
  <si>
    <t>725-001</t>
  </si>
  <si>
    <t>Skříň pod dřez</t>
  </si>
  <si>
    <t>154913791</t>
  </si>
  <si>
    <t>37</t>
  </si>
  <si>
    <t>998725202</t>
  </si>
  <si>
    <t>Přesun hmot procentní pro zařizovací předměty v objektech v do 12 m</t>
  </si>
  <si>
    <t>-823727605</t>
  </si>
  <si>
    <t>38</t>
  </si>
  <si>
    <t>733222102</t>
  </si>
  <si>
    <t>Potrubí měděné polotvrdé spojované měkkým pájením D 15x1</t>
  </si>
  <si>
    <t>220990243</t>
  </si>
  <si>
    <t>39</t>
  </si>
  <si>
    <t>733222103</t>
  </si>
  <si>
    <t>Potrubí měděné polotvrdé spojované měkkým pájením D 18x1</t>
  </si>
  <si>
    <t>96246835</t>
  </si>
  <si>
    <t>40</t>
  </si>
  <si>
    <t>733222104</t>
  </si>
  <si>
    <t>Potrubí měděné polotvrdé spojované měkkým pájením D 22x1</t>
  </si>
  <si>
    <t>217141564</t>
  </si>
  <si>
    <t>41</t>
  </si>
  <si>
    <t>733222105</t>
  </si>
  <si>
    <t>Potrubí měděné polotvrdé spojované měkkým pájením D 28x1,5</t>
  </si>
  <si>
    <t>-410643560</t>
  </si>
  <si>
    <t>42</t>
  </si>
  <si>
    <t>733224222</t>
  </si>
  <si>
    <t>Příplatek k potrubí měděnému za zhotovení přípojky z trubek měděných D 15x1</t>
  </si>
  <si>
    <t>-998431202</t>
  </si>
  <si>
    <t>43</t>
  </si>
  <si>
    <t>733291101</t>
  </si>
  <si>
    <t>Zkouška těsnosti potrubí měděné do D 35x1,5</t>
  </si>
  <si>
    <t>-806888742</t>
  </si>
  <si>
    <t>44</t>
  </si>
  <si>
    <t>733-001</t>
  </si>
  <si>
    <t>Topná zkouška, vypuštění, napuštění, odvzdušnění a proplach systému</t>
  </si>
  <si>
    <t>Kč</t>
  </si>
  <si>
    <t>1682535337</t>
  </si>
  <si>
    <t>45</t>
  </si>
  <si>
    <t>998733202</t>
  </si>
  <si>
    <t>Přesun hmot procentní pro rozvody potrubí v objektech v do 12 m</t>
  </si>
  <si>
    <t>-1537327994</t>
  </si>
  <si>
    <t>46</t>
  </si>
  <si>
    <t>734211120</t>
  </si>
  <si>
    <t>Ventil závitový odvzdušňovací G 1/2 PN 14 do 120°C automatický</t>
  </si>
  <si>
    <t>-1949637161</t>
  </si>
  <si>
    <t>47</t>
  </si>
  <si>
    <t>734221552</t>
  </si>
  <si>
    <t>Ventil závitový termostatický přímý dvouregulační G 1/2 PN 16 do 110°C bez hlavice ovládání</t>
  </si>
  <si>
    <t>-1561856906</t>
  </si>
  <si>
    <t>48</t>
  </si>
  <si>
    <t>734221682</t>
  </si>
  <si>
    <t>Termostatická hlavice kapalinová PN 10 do 110°C otopných těles VK</t>
  </si>
  <si>
    <t>-150977605</t>
  </si>
  <si>
    <t>49</t>
  </si>
  <si>
    <t>734261235</t>
  </si>
  <si>
    <t>Šroubení topenářské přímé G 1 PN 16 do 120°C</t>
  </si>
  <si>
    <t>-1864767207</t>
  </si>
  <si>
    <t>50</t>
  </si>
  <si>
    <t>734261717</t>
  </si>
  <si>
    <t>Šroubení regulační radiátorové přímé G 1/2 s vypouštěním</t>
  </si>
  <si>
    <t>-131855075</t>
  </si>
  <si>
    <t>51</t>
  </si>
  <si>
    <t>734291123</t>
  </si>
  <si>
    <t>Kohout plnící a vypouštěcí G 1/2 PN 10 do 90°C závitový</t>
  </si>
  <si>
    <t>-559949226</t>
  </si>
  <si>
    <t>52</t>
  </si>
  <si>
    <t>734292715</t>
  </si>
  <si>
    <t>Kohout kulový přímý G 1 PN 42 do 185°C vnitřní závit</t>
  </si>
  <si>
    <t>-1533855932</t>
  </si>
  <si>
    <t>53</t>
  </si>
  <si>
    <t>998734202</t>
  </si>
  <si>
    <t>Přesun hmot procentní pro armatury v objektech v do 12 m</t>
  </si>
  <si>
    <t>2126082725</t>
  </si>
  <si>
    <t>54</t>
  </si>
  <si>
    <t>735151477</t>
  </si>
  <si>
    <t>Otopné těleso panelové dvoudeskové 1 přídavná přestupní plocha výška/délka 600/1000 mm výkon 1288 W</t>
  </si>
  <si>
    <t>1122367798</t>
  </si>
  <si>
    <t>55</t>
  </si>
  <si>
    <t>735151577</t>
  </si>
  <si>
    <t>Otopné těleso panelové dvoudeskové 2 přídavné přestupní plochy výška/délka 600/1000 mm výkon 1679 W</t>
  </si>
  <si>
    <t>-886671470</t>
  </si>
  <si>
    <t>56</t>
  </si>
  <si>
    <t>998735202</t>
  </si>
  <si>
    <t>Přesun hmot procentní pro otopná tělesa v objektech v do 12 m</t>
  </si>
  <si>
    <t>1295317191</t>
  </si>
  <si>
    <t>57</t>
  </si>
  <si>
    <t>763131431</t>
  </si>
  <si>
    <t>SDK podhled deska 1xDF 12,5 bez TI dvouvrstvá spodní kce profil CD+UD</t>
  </si>
  <si>
    <t>959875102</t>
  </si>
  <si>
    <t>58</t>
  </si>
  <si>
    <t>763131751</t>
  </si>
  <si>
    <t>Montáž parotěsné zábrany do SDK podhledu</t>
  </si>
  <si>
    <t>-725905962</t>
  </si>
  <si>
    <t>59</t>
  </si>
  <si>
    <t>28329276</t>
  </si>
  <si>
    <t>fólie nehořlavá parotěsná pro interiér (reakce na oheň - třída E) 140 g/m2</t>
  </si>
  <si>
    <t>-216933999</t>
  </si>
  <si>
    <t>60</t>
  </si>
  <si>
    <t>763131752</t>
  </si>
  <si>
    <t>Montáž jedné vrstvy tepelné izolace do SDK podhledu</t>
  </si>
  <si>
    <t>425788134</t>
  </si>
  <si>
    <t>61</t>
  </si>
  <si>
    <t>63148201</t>
  </si>
  <si>
    <t>deska tepelně izolační minerální univerzální izolace do šikmých střech, stropů, provětrávaných fasád apod. λ=0,030-0,32 tl 30mm</t>
  </si>
  <si>
    <t>1000904205</t>
  </si>
  <si>
    <t>62</t>
  </si>
  <si>
    <t>763131761</t>
  </si>
  <si>
    <t>Příplatek k SDK podhledu za plochu do 3 m2 jednotlivě</t>
  </si>
  <si>
    <t>-2055842850</t>
  </si>
  <si>
    <t>63</t>
  </si>
  <si>
    <t>763164135</t>
  </si>
  <si>
    <t>SDK obklad dřevěných kcí tvaru L š do 0,8 m desky 1xDF 12,5</t>
  </si>
  <si>
    <t>-543782367</t>
  </si>
  <si>
    <t>64</t>
  </si>
  <si>
    <t>763164235</t>
  </si>
  <si>
    <t>SDK obklad dřevěných kcí tvaru U š do 1,2 m desky 1xDF 12,5</t>
  </si>
  <si>
    <t>1547321643</t>
  </si>
  <si>
    <t>65</t>
  </si>
  <si>
    <t>763164255</t>
  </si>
  <si>
    <t>SDK obklad dřevěných kcí tvaru U š přes 1,2 m desky 1xDF 12,5</t>
  </si>
  <si>
    <t>542071066</t>
  </si>
  <si>
    <t>66</t>
  </si>
  <si>
    <t>763251142</t>
  </si>
  <si>
    <t>Sádrovláknitá podlaha tl 50 mm z desek tl 2x10 mm s polystyrénovou deskou tl 30 mm bez podsypu</t>
  </si>
  <si>
    <t>2068735633</t>
  </si>
  <si>
    <t>67</t>
  </si>
  <si>
    <t>HZS2171</t>
  </si>
  <si>
    <t>Hodinová zúčtovací sazba sádrokartonář - příplatek za pracnost podhledu u prostupů krovů</t>
  </si>
  <si>
    <t>1452132859</t>
  </si>
  <si>
    <t>68</t>
  </si>
  <si>
    <t>998763302</t>
  </si>
  <si>
    <t>Přesun hmot tonážní pro sádrokartonové konstrukce v objektech v do 12 m</t>
  </si>
  <si>
    <t>-1153382464</t>
  </si>
  <si>
    <t>69</t>
  </si>
  <si>
    <t>998763381</t>
  </si>
  <si>
    <t>Příplatek k přesunu hmot tonážní 763 SDK prováděný bez použití mechanizace</t>
  </si>
  <si>
    <t>806103179</t>
  </si>
  <si>
    <t>70</t>
  </si>
  <si>
    <t>766411812</t>
  </si>
  <si>
    <t>Demontáž truhlářského obložení stěn z panelů plochy přes 1,5 m2</t>
  </si>
  <si>
    <t>1548764157</t>
  </si>
  <si>
    <t>71</t>
  </si>
  <si>
    <t>766411822</t>
  </si>
  <si>
    <t>Demontáž truhlářského obložení stěn podkladových roštů</t>
  </si>
  <si>
    <t>1865872715</t>
  </si>
  <si>
    <t>72</t>
  </si>
  <si>
    <t>766421812</t>
  </si>
  <si>
    <t>Demontáž truhlářského obložení podhledů z panelů plochy přes 1,5 m2</t>
  </si>
  <si>
    <t>-992493493</t>
  </si>
  <si>
    <t>73</t>
  </si>
  <si>
    <t>766421822</t>
  </si>
  <si>
    <t>Demontáž truhlářského obložení podhledů podkladových roštů</t>
  </si>
  <si>
    <t>2123322133</t>
  </si>
  <si>
    <t>74</t>
  </si>
  <si>
    <t>766660001</t>
  </si>
  <si>
    <t>Montáž dveřních křídel otvíravých 1křídlových š do 0,8 m do ocelové zárubně</t>
  </si>
  <si>
    <t>1267230826</t>
  </si>
  <si>
    <t>75</t>
  </si>
  <si>
    <t>61161721.1</t>
  </si>
  <si>
    <t>dveře vnitřní hladké dýhované plné 1křídlové 80x197cm buk</t>
  </si>
  <si>
    <t>-1641279012</t>
  </si>
  <si>
    <t>76</t>
  </si>
  <si>
    <t>61161721.2</t>
  </si>
  <si>
    <t>dveře vnitřní hladké dýhované plné 1křídlové 80x197cm buk zámek FAB</t>
  </si>
  <si>
    <t>-683241410</t>
  </si>
  <si>
    <t>77</t>
  </si>
  <si>
    <t>-1530091735</t>
  </si>
  <si>
    <t>78</t>
  </si>
  <si>
    <t>61161713.1</t>
  </si>
  <si>
    <t>dveře vnitřní hladké dýhované plné 1křídlové 60x197cm buk</t>
  </si>
  <si>
    <t>1988051091</t>
  </si>
  <si>
    <t>79</t>
  </si>
  <si>
    <t>54914622.1</t>
  </si>
  <si>
    <t xml:space="preserve">kování vrchní dveřní klika včetně štítu a montážního materiálu </t>
  </si>
  <si>
    <t>1131920222</t>
  </si>
  <si>
    <t>80</t>
  </si>
  <si>
    <t>766662811</t>
  </si>
  <si>
    <t>Demontáž truhlářských prahů dveří jednokřídlových</t>
  </si>
  <si>
    <t>346793246</t>
  </si>
  <si>
    <t>81</t>
  </si>
  <si>
    <t>766691914</t>
  </si>
  <si>
    <t>Vyvěšení nebo zavěšení dřevěných křídel dveří pl do 2 m2</t>
  </si>
  <si>
    <t>-1896719894</t>
  </si>
  <si>
    <t>82</t>
  </si>
  <si>
    <t>767-001</t>
  </si>
  <si>
    <t>Zámečnické konstrukce pro ÚT</t>
  </si>
  <si>
    <t>sada</t>
  </si>
  <si>
    <t>817633040</t>
  </si>
  <si>
    <t>83</t>
  </si>
  <si>
    <t>767-002</t>
  </si>
  <si>
    <t>Zámečnické konstrukce pro ZTI</t>
  </si>
  <si>
    <t>2046786745</t>
  </si>
  <si>
    <t>84</t>
  </si>
  <si>
    <t>776111112</t>
  </si>
  <si>
    <t>Broušení podkladu povlakových podlah</t>
  </si>
  <si>
    <t>-702478192</t>
  </si>
  <si>
    <t>85</t>
  </si>
  <si>
    <t>776111211</t>
  </si>
  <si>
    <t>Broušení schodišťových stupnic š do 300 mm</t>
  </si>
  <si>
    <t>1161775186</t>
  </si>
  <si>
    <t>86</t>
  </si>
  <si>
    <t>776111221</t>
  </si>
  <si>
    <t>Broušení schodišťových podstupnic v do 200 mm</t>
  </si>
  <si>
    <t>1726780888</t>
  </si>
  <si>
    <t>87</t>
  </si>
  <si>
    <t>776111311</t>
  </si>
  <si>
    <t>Vysátí podkladu povlakových podlah</t>
  </si>
  <si>
    <t>-1151632752</t>
  </si>
  <si>
    <t>88</t>
  </si>
  <si>
    <t>776111321</t>
  </si>
  <si>
    <t>Vysátí schodišťových stupnic š do 300 mm</t>
  </si>
  <si>
    <t>1690701675</t>
  </si>
  <si>
    <t>89</t>
  </si>
  <si>
    <t>776111331</t>
  </si>
  <si>
    <t>Vysátí schodišťových podstupnic v do 200 mm</t>
  </si>
  <si>
    <t>-237880011</t>
  </si>
  <si>
    <t>90</t>
  </si>
  <si>
    <t>776121311</t>
  </si>
  <si>
    <t>Vodou ředitelná penetrace savého podkladu povlakových podlah ředěná v poměru 1:1</t>
  </si>
  <si>
    <t>1155083697</t>
  </si>
  <si>
    <t>91</t>
  </si>
  <si>
    <t>776131111</t>
  </si>
  <si>
    <t>Vyztužení podkladu povlakových podlah armovacím pletivem ze skelných vláken</t>
  </si>
  <si>
    <t>-609793820</t>
  </si>
  <si>
    <t>92</t>
  </si>
  <si>
    <t>776141121</t>
  </si>
  <si>
    <t>Vyrovnání podkladu povlakových podlah stěrkou pevnosti 30 MPa tl 3 mm (vyztužená vlákny)</t>
  </si>
  <si>
    <t>-1400561577</t>
  </si>
  <si>
    <t>93</t>
  </si>
  <si>
    <t>776142111</t>
  </si>
  <si>
    <t>Vyrovnání schodišťových stupnic š do 300 samonivelační stěrkou pevnosti 35 MPa tl 3 mm</t>
  </si>
  <si>
    <t>-1657588946</t>
  </si>
  <si>
    <t>94</t>
  </si>
  <si>
    <t>776143111</t>
  </si>
  <si>
    <t>Tmelení schodišťových podstupnic v do 200 mm stěrkou  tl 3 mm</t>
  </si>
  <si>
    <t>-1906811161</t>
  </si>
  <si>
    <t>95</t>
  </si>
  <si>
    <t>776201812</t>
  </si>
  <si>
    <t>Demontáž lepených povlakových podlah s podložkou ručně</t>
  </si>
  <si>
    <t>-2040944469</t>
  </si>
  <si>
    <t>96</t>
  </si>
  <si>
    <t>776301812</t>
  </si>
  <si>
    <t>Odstranění lepených podlahovin s podložkou ze schodišťových stupňů</t>
  </si>
  <si>
    <t>760349811</t>
  </si>
  <si>
    <t>97</t>
  </si>
  <si>
    <t>776321111</t>
  </si>
  <si>
    <t>Montáž podlahovin z PVC na stupnice šířky do 300 mm</t>
  </si>
  <si>
    <t>-1310520559</t>
  </si>
  <si>
    <t>98</t>
  </si>
  <si>
    <t>776321211</t>
  </si>
  <si>
    <t>Montáž podlahovin z PVC na podstupnice výšky do 200 mm</t>
  </si>
  <si>
    <t>1675259760</t>
  </si>
  <si>
    <t>99</t>
  </si>
  <si>
    <t>776221111</t>
  </si>
  <si>
    <t>Lepení pásů z PVC standardním lepidlem</t>
  </si>
  <si>
    <t>-203309265</t>
  </si>
  <si>
    <t>28412285.FTR</t>
  </si>
  <si>
    <t>krytina podlahová heterogenní Novoflor Extra šířka 1500 mm tl. 2 mm</t>
  </si>
  <si>
    <t>-1449499959</t>
  </si>
  <si>
    <t>101</t>
  </si>
  <si>
    <t>776223112</t>
  </si>
  <si>
    <t>Spoj povlakových podlahovin z PVC svařováním za studena</t>
  </si>
  <si>
    <t>626220065</t>
  </si>
  <si>
    <t>102</t>
  </si>
  <si>
    <t>776411111</t>
  </si>
  <si>
    <t>Montáž obvodových soklíků výšky do 80 mm</t>
  </si>
  <si>
    <t>-1900376726</t>
  </si>
  <si>
    <t>103</t>
  </si>
  <si>
    <t>28411003</t>
  </si>
  <si>
    <t>lišta soklová PVC 30 x 30 mm</t>
  </si>
  <si>
    <t>2069365561</t>
  </si>
  <si>
    <t>104</t>
  </si>
  <si>
    <t>776421211</t>
  </si>
  <si>
    <t>Montáž schodišťových samolepících lišt</t>
  </si>
  <si>
    <t>-184837210</t>
  </si>
  <si>
    <t>105</t>
  </si>
  <si>
    <t>28342160</t>
  </si>
  <si>
    <t>hrana schodová s lemovým ukončením z PVC 30/35/3 mm</t>
  </si>
  <si>
    <t>-272609590</t>
  </si>
  <si>
    <t>106</t>
  </si>
  <si>
    <t>998776102</t>
  </si>
  <si>
    <t>Přesun hmot tonážní pro podlahy povlakové v objektech v do 12 m</t>
  </si>
  <si>
    <t>1518892469</t>
  </si>
  <si>
    <t>107</t>
  </si>
  <si>
    <t>998776181</t>
  </si>
  <si>
    <t>Příplatek k přesunu hmot tonážní 776 prováděný bez použití mechanizace</t>
  </si>
  <si>
    <t>-160029259</t>
  </si>
  <si>
    <t>108</t>
  </si>
  <si>
    <t>781471810</t>
  </si>
  <si>
    <t>Demontáž obkladů z obkladaček keramických kladených do malty</t>
  </si>
  <si>
    <t>604346420</t>
  </si>
  <si>
    <t>109</t>
  </si>
  <si>
    <t>781474114</t>
  </si>
  <si>
    <t>Montáž obkladů vnitřních keramických hladkých do 22 ks/m2 lepených flexibilním lepidlem</t>
  </si>
  <si>
    <t>2058726399</t>
  </si>
  <si>
    <t>110</t>
  </si>
  <si>
    <t>59761040</t>
  </si>
  <si>
    <t>obkládačky keramické přes 19 do 22 ks/m2</t>
  </si>
  <si>
    <t>1270855688</t>
  </si>
  <si>
    <t>111</t>
  </si>
  <si>
    <t>781479191</t>
  </si>
  <si>
    <t>Příplatek k montáži obkladů vnitřních keramických hladkých za plochu do 10 m2</t>
  </si>
  <si>
    <t>743811189</t>
  </si>
  <si>
    <t>112</t>
  </si>
  <si>
    <t>781494511</t>
  </si>
  <si>
    <t>Plastové profily ukončovací lepené flexibilním lepidlem</t>
  </si>
  <si>
    <t>2005747112</t>
  </si>
  <si>
    <t>113</t>
  </si>
  <si>
    <t>781495141</t>
  </si>
  <si>
    <t>Průnik obkladem kruhový do DN 30 bez izolace</t>
  </si>
  <si>
    <t>-1845730136</t>
  </si>
  <si>
    <t>114</t>
  </si>
  <si>
    <t>781495142</t>
  </si>
  <si>
    <t>Průnik obkladem kruhový do DN 90 bez izolace</t>
  </si>
  <si>
    <t>816819150</t>
  </si>
  <si>
    <t>115</t>
  </si>
  <si>
    <t>998781102</t>
  </si>
  <si>
    <t>Přesun hmot tonážní pro obklady keramické v objektech v do 12 m</t>
  </si>
  <si>
    <t>1574109787</t>
  </si>
  <si>
    <t>116</t>
  </si>
  <si>
    <t>998781181</t>
  </si>
  <si>
    <t>Příplatek k přesunu hmot tonážní 781 prováděný bez použití mechanizace</t>
  </si>
  <si>
    <t>-2004801222</t>
  </si>
  <si>
    <t>117</t>
  </si>
  <si>
    <t>783301313</t>
  </si>
  <si>
    <t>Odmaštění zámečnických konstrukcí ředidlovým odmašťovačem</t>
  </si>
  <si>
    <t>817587128</t>
  </si>
  <si>
    <t>118</t>
  </si>
  <si>
    <t>783315101</t>
  </si>
  <si>
    <t>Mezinátěr jednonásobný syntetický standardní zámečnických konstrukcí</t>
  </si>
  <si>
    <t>-1092476139</t>
  </si>
  <si>
    <t>119</t>
  </si>
  <si>
    <t>783317101</t>
  </si>
  <si>
    <t>Krycí jednonásobný syntetický standardní nátěr zámečnických konstrukcí</t>
  </si>
  <si>
    <t>-273405066</t>
  </si>
  <si>
    <t>120</t>
  </si>
  <si>
    <t>784121001</t>
  </si>
  <si>
    <t>Oškrabání malby v mísnostech výšky do 3,80 m</t>
  </si>
  <si>
    <t>1506353782</t>
  </si>
  <si>
    <t>121</t>
  </si>
  <si>
    <t>784161001</t>
  </si>
  <si>
    <t>Tmelení spar a rohů šířky do 3 mm akrylátovým tmelem v místnostech výšky do 3,80 m</t>
  </si>
  <si>
    <t>-1804362377</t>
  </si>
  <si>
    <t>122</t>
  </si>
  <si>
    <t>784161201</t>
  </si>
  <si>
    <t>Lokální vyrovnání podkladu sádrovou stěrkou plochy do 0,1 m2 v místnostech výšky do 3,80 m</t>
  </si>
  <si>
    <t>-53325010</t>
  </si>
  <si>
    <t>123</t>
  </si>
  <si>
    <t>784161211</t>
  </si>
  <si>
    <t>Lokální vyrovnání podkladu sádrovou stěrkou plochy do 0,25 m2 v místnostech výšky do 3,80 m</t>
  </si>
  <si>
    <t>-2060690335</t>
  </si>
  <si>
    <t>124</t>
  </si>
  <si>
    <t>784161221</t>
  </si>
  <si>
    <t>Lokální vyrovnání podkladu sádrovou stěrkou plochy do 0,5 m2 v místnostech výšky do 3,80 m</t>
  </si>
  <si>
    <t>1556021678</t>
  </si>
  <si>
    <t>125</t>
  </si>
  <si>
    <t>784161231</t>
  </si>
  <si>
    <t>Lokální vyrovnání podkladu sádrovou stěrkou plochy do 1,0 m2 v místnostech výšky do 3,80 m</t>
  </si>
  <si>
    <t>-1333323567</t>
  </si>
  <si>
    <t>126</t>
  </si>
  <si>
    <t>784171101</t>
  </si>
  <si>
    <t>Zakrytí vnitřních podlah včetně pozdějšího odkrytí</t>
  </si>
  <si>
    <t>1751248596</t>
  </si>
  <si>
    <t>127</t>
  </si>
  <si>
    <t>58124844</t>
  </si>
  <si>
    <t>fólie pro malířské potřeby zakrývací,  25µ,  4 x 5 m</t>
  </si>
  <si>
    <t>1280152638</t>
  </si>
  <si>
    <t>128</t>
  </si>
  <si>
    <t>784181101</t>
  </si>
  <si>
    <t>Základní akrylátová jednonásobná penetrace podkladu v místnostech výšky do 3,80m</t>
  </si>
  <si>
    <t>-183371742</t>
  </si>
  <si>
    <t>129</t>
  </si>
  <si>
    <t>784221101</t>
  </si>
  <si>
    <t>Dvojnásobné bílé malby  ze směsí za sucha dobře otěruvzdorných v místnostech do 3,80 m</t>
  </si>
  <si>
    <t>-1666827207</t>
  </si>
  <si>
    <t>130</t>
  </si>
  <si>
    <t>210010002</t>
  </si>
  <si>
    <t>Montáž trubek plastových ohebných D 16 mm uložených pod omítku</t>
  </si>
  <si>
    <t>-666119245</t>
  </si>
  <si>
    <t>131</t>
  </si>
  <si>
    <t>345710620</t>
  </si>
  <si>
    <t>trubka elektroinstalační ohebná LPFLEX z PVC (ČSN)2316</t>
  </si>
  <si>
    <t>256</t>
  </si>
  <si>
    <t>-55527230</t>
  </si>
  <si>
    <t>132</t>
  </si>
  <si>
    <t>210010003</t>
  </si>
  <si>
    <t>Montáž trubek plastových ohebných D 23 mm uložených pod omítku</t>
  </si>
  <si>
    <t>-79246477</t>
  </si>
  <si>
    <t>133</t>
  </si>
  <si>
    <t>345710630</t>
  </si>
  <si>
    <t>trubka elektroinstalační ohebná LPFLEX z PVC (ČSN) 2323</t>
  </si>
  <si>
    <t>2007394175</t>
  </si>
  <si>
    <t>134</t>
  </si>
  <si>
    <t>210010301</t>
  </si>
  <si>
    <t>Montáž krabic přístrojových zapuštěných plastových kruhových KU 68/1, KU68/1301, KP67, KP68/2</t>
  </si>
  <si>
    <t>944993773</t>
  </si>
  <si>
    <t>135</t>
  </si>
  <si>
    <t>345715110</t>
  </si>
  <si>
    <t>krabice přístrojová instalační KP 68/2</t>
  </si>
  <si>
    <t>1072844873</t>
  </si>
  <si>
    <t>136</t>
  </si>
  <si>
    <t>210010321</t>
  </si>
  <si>
    <t>Montáž rozvodek zapuštěných plastových kruhových KU68-1903/KO, KR97/KO97V</t>
  </si>
  <si>
    <t>1709380021</t>
  </si>
  <si>
    <t>137</t>
  </si>
  <si>
    <t>345715230</t>
  </si>
  <si>
    <t>krabice přístrojová odbočná s víčkem z PH KO97/5</t>
  </si>
  <si>
    <t>1163919995</t>
  </si>
  <si>
    <t>138</t>
  </si>
  <si>
    <t>2120601102</t>
  </si>
  <si>
    <t>139</t>
  </si>
  <si>
    <t>345715210</t>
  </si>
  <si>
    <t>krabice univerzální z PH KU 68/2-1903</t>
  </si>
  <si>
    <t>884038611</t>
  </si>
  <si>
    <t>140</t>
  </si>
  <si>
    <t>210100001</t>
  </si>
  <si>
    <t>Ukončení vodičů v rozváděči nebo na přístroji včetně zapojení průřezu žíly do 2,5 mm2</t>
  </si>
  <si>
    <t>-1490796269</t>
  </si>
  <si>
    <t>141</t>
  </si>
  <si>
    <t>210100014</t>
  </si>
  <si>
    <t>Ukončení vodičů v rozváděči nebo na přístroji včetně zapojení průřezu žíly do 10 mm2</t>
  </si>
  <si>
    <t>930030252</t>
  </si>
  <si>
    <t>142</t>
  </si>
  <si>
    <t>210110041</t>
  </si>
  <si>
    <t>Montáž zapuštěný vypínač nn jednopólový šroubové připojení</t>
  </si>
  <si>
    <t>252341660</t>
  </si>
  <si>
    <t>143</t>
  </si>
  <si>
    <t>345355150</t>
  </si>
  <si>
    <t>spínač jednopólový 10A Tango bílý, slonová kost</t>
  </si>
  <si>
    <t>937822042</t>
  </si>
  <si>
    <t>144</t>
  </si>
  <si>
    <t>210110043</t>
  </si>
  <si>
    <t>Montáž zapuštěný přepínač nn 5-sériový šroubové připojení</t>
  </si>
  <si>
    <t>858753720</t>
  </si>
  <si>
    <t>145</t>
  </si>
  <si>
    <t>345355750</t>
  </si>
  <si>
    <t>spínač řazení 5 10A Tango bílý, slonová kost</t>
  </si>
  <si>
    <t>-1261151722</t>
  </si>
  <si>
    <t>146</t>
  </si>
  <si>
    <t>210110045</t>
  </si>
  <si>
    <t>Montáž zapuštěný přepínač nn 6-střídavý šroubové připojení</t>
  </si>
  <si>
    <t>241230411</t>
  </si>
  <si>
    <t>147</t>
  </si>
  <si>
    <t>345355550</t>
  </si>
  <si>
    <t>spínač řazení 6 10A Tango bílý, slonová kost</t>
  </si>
  <si>
    <t>-532202031</t>
  </si>
  <si>
    <t>148</t>
  </si>
  <si>
    <t>210110081</t>
  </si>
  <si>
    <t>Montáž spínač nn přípojkasporáková s doutnavkou se zapojením vodičů</t>
  </si>
  <si>
    <t>-702238438</t>
  </si>
  <si>
    <t>149</t>
  </si>
  <si>
    <t>345363980</t>
  </si>
  <si>
    <t>spínač páčkový 25A zapuštěná montáž se signální doutnavkou 39563-23C</t>
  </si>
  <si>
    <t>-440805145</t>
  </si>
  <si>
    <t>150</t>
  </si>
  <si>
    <t>210111011</t>
  </si>
  <si>
    <t>Montáž zásuvka (polo)zapuštěná šroubové připojení 2P+PE se zapojením vodičů</t>
  </si>
  <si>
    <t>-672186334</t>
  </si>
  <si>
    <t>151</t>
  </si>
  <si>
    <t>345551030</t>
  </si>
  <si>
    <t>zásuvka 1násobná 16A Tango bílý, slonová kost</t>
  </si>
  <si>
    <t>1517276146</t>
  </si>
  <si>
    <t>152</t>
  </si>
  <si>
    <t>210111012</t>
  </si>
  <si>
    <t>Montáž zásuvka (polo)zapuštěná šroubové připojení 2P+PE dvojí zapojení - průběžná</t>
  </si>
  <si>
    <t>-447193156</t>
  </si>
  <si>
    <t>153</t>
  </si>
  <si>
    <t>345551230</t>
  </si>
  <si>
    <t>zásuvka 2násobná 16A Tango bílá, slonová kost</t>
  </si>
  <si>
    <t>-496020032</t>
  </si>
  <si>
    <t>154</t>
  </si>
  <si>
    <t>210200030</t>
  </si>
  <si>
    <t>Montáž svítidel žárovkových bytových nástěnných 1 zdroj se sklem</t>
  </si>
  <si>
    <t>-48826565</t>
  </si>
  <si>
    <t>155</t>
  </si>
  <si>
    <t>L_Dodávka</t>
  </si>
  <si>
    <t>L - Nástěnné svítidlo kruhové s LED žárovkou, 15W, IP44</t>
  </si>
  <si>
    <t>-113954597</t>
  </si>
  <si>
    <t>156</t>
  </si>
  <si>
    <t>210200040</t>
  </si>
  <si>
    <t>Montáž svítidel žárovkových bytových nástěnných - nouzové</t>
  </si>
  <si>
    <t>2076396890</t>
  </si>
  <si>
    <t>157</t>
  </si>
  <si>
    <t>348381000</t>
  </si>
  <si>
    <t>svítidlo dočasné nouzové osvětlení, 1x18W, 1h</t>
  </si>
  <si>
    <t>1505029347</t>
  </si>
  <si>
    <t>158</t>
  </si>
  <si>
    <t>210201015</t>
  </si>
  <si>
    <t>Montáž svítidel zářivkových bytových stropních přisazených 1 zdroj s krytem</t>
  </si>
  <si>
    <t>1578131289</t>
  </si>
  <si>
    <t>159</t>
  </si>
  <si>
    <t>A_Dodávka</t>
  </si>
  <si>
    <t>A -  Liniové LED svítidlo přisazené, délka 1,5m, difuzor opálový (3232 lm; 45W)</t>
  </si>
  <si>
    <t>-1180808026</t>
  </si>
  <si>
    <t>160</t>
  </si>
  <si>
    <t>B1_Dodávka</t>
  </si>
  <si>
    <t>B1 -  Liniové LED svítidlo přisazené (závěsné), délka 1,46m, difuzor opálový (3802 lm; 55W)</t>
  </si>
  <si>
    <t>-965682583</t>
  </si>
  <si>
    <t>161</t>
  </si>
  <si>
    <t>B2_Dodávka</t>
  </si>
  <si>
    <t>B2 -  Asymetrické LED svítidlo přisazené (závěsné), délka 1,42m (5301lm; 40W)</t>
  </si>
  <si>
    <t>1441404184</t>
  </si>
  <si>
    <t>162</t>
  </si>
  <si>
    <t>C_Dodávka</t>
  </si>
  <si>
    <t>C -  Přisazené interierové LED svítidlo, difuzor opálový (4980 lm; 45W)</t>
  </si>
  <si>
    <t>-298290109</t>
  </si>
  <si>
    <t>163</t>
  </si>
  <si>
    <t>D_Dodávka</t>
  </si>
  <si>
    <t>D -  Přisazené interierové LED svítidlo, difuzor opálový (1909 lm; 18W)</t>
  </si>
  <si>
    <t>1071953464</t>
  </si>
  <si>
    <t>164</t>
  </si>
  <si>
    <t>E_Dodávka</t>
  </si>
  <si>
    <t>E -  Interiérové přisazené LED svítidlo (1910 lm; 23W)</t>
  </si>
  <si>
    <t>-1070141368</t>
  </si>
  <si>
    <t>165</t>
  </si>
  <si>
    <t>F_Dodávka</t>
  </si>
  <si>
    <t>F -  Designové LED svítidlo, montáž přisazením na zeď, difuzor opálový (1263 lm; 14,4W)</t>
  </si>
  <si>
    <t>1136494353</t>
  </si>
  <si>
    <t>166</t>
  </si>
  <si>
    <t>210280002</t>
  </si>
  <si>
    <t>Zkoušky a prohlídky el rozvodů a zařízení celková prohlídka pro objem mtž prací do 500 000 Kč</t>
  </si>
  <si>
    <t>590053088</t>
  </si>
  <si>
    <t>167</t>
  </si>
  <si>
    <t>210800101</t>
  </si>
  <si>
    <t>Montáž měděných kabelů CYKY,CYBY,CYMY,NYM,CYKYLS,CYKYLo 2x1,5 mm2 uložených pod omítku ve stěně</t>
  </si>
  <si>
    <t>1074857012</t>
  </si>
  <si>
    <t>168</t>
  </si>
  <si>
    <t>341110050</t>
  </si>
  <si>
    <t>kabel silový s Cu jádrem CYKY 2x1,5 mm2</t>
  </si>
  <si>
    <t>177808489</t>
  </si>
  <si>
    <t>169</t>
  </si>
  <si>
    <t>210800105</t>
  </si>
  <si>
    <t>Montáž měděných kabelů CYKY,CYBY,CYMY,NYM,CYKYLS,CYKYLo 3x1,5 mm2 uložených pod omítku ve stěně</t>
  </si>
  <si>
    <t>-1976483978</t>
  </si>
  <si>
    <t>170</t>
  </si>
  <si>
    <t>341110300</t>
  </si>
  <si>
    <t>kabel silový s Cu jádrem CYKY 3x1,5 mm2</t>
  </si>
  <si>
    <t>1001736109</t>
  </si>
  <si>
    <t>171</t>
  </si>
  <si>
    <t>210800106</t>
  </si>
  <si>
    <t>Montáž měděných kabelů CYKY,CYBY,CYMY,NYM,CYKYLS,CYKYLo 3x2,5 mm2 uložených pod omítku ve stěně</t>
  </si>
  <si>
    <t>1258688512</t>
  </si>
  <si>
    <t>172</t>
  </si>
  <si>
    <t>341110360</t>
  </si>
  <si>
    <t>kabel silový s Cu jádrem CYKY 3x2,5 mm2</t>
  </si>
  <si>
    <t>-737494748</t>
  </si>
  <si>
    <t>173</t>
  </si>
  <si>
    <t>210800115</t>
  </si>
  <si>
    <t>Montáž měděných kabelů CYKY,CYBY,CYMY,NYM,CYKYLS,CYKYLo 5x1,5 mm2 uložených pod omítku ve stěně</t>
  </si>
  <si>
    <t>-115503445</t>
  </si>
  <si>
    <t>174</t>
  </si>
  <si>
    <t>341110900</t>
  </si>
  <si>
    <t>kabel silový s Cu jádrem CYKY 5x1,5 mm2</t>
  </si>
  <si>
    <t>-955887822</t>
  </si>
  <si>
    <t>175</t>
  </si>
  <si>
    <t>01_Dodávka</t>
  </si>
  <si>
    <t>RP3 - Stávající podružný rozvaděč 3ř. pod omítku nově vystrojený - 1x hl. vypínač IS-32A/3, 3x pr.chránič  25/4/B/0.03, 12x jistič PL7- B16/1, 3x jistič PL7- C10/1, ost. mat. + vystrojení</t>
  </si>
  <si>
    <t>-1700537038</t>
  </si>
  <si>
    <t>176</t>
  </si>
  <si>
    <t>02_Dodávka</t>
  </si>
  <si>
    <t>Ostatní - drobný materiál + práce</t>
  </si>
  <si>
    <t>soub</t>
  </si>
  <si>
    <t>-290895322</t>
  </si>
  <si>
    <t>177</t>
  </si>
  <si>
    <t>03_Dodávka</t>
  </si>
  <si>
    <t>Demontáž stávající elektroinstalace</t>
  </si>
  <si>
    <t>1347804099</t>
  </si>
  <si>
    <t>178</t>
  </si>
  <si>
    <t>460680161</t>
  </si>
  <si>
    <t>Vybourání otvorů ve zdivu cihelném plochy do 0,0225 m2, tloušťky do 15 cm</t>
  </si>
  <si>
    <t>1657878292</t>
  </si>
  <si>
    <t>179</t>
  </si>
  <si>
    <t>460680162</t>
  </si>
  <si>
    <t>Vybourání otvorů ve zdivu cihelném plochy do 0,0225 m2, tloušťky do 30 cm</t>
  </si>
  <si>
    <t>143074488</t>
  </si>
  <si>
    <t>180</t>
  </si>
  <si>
    <t>460680581</t>
  </si>
  <si>
    <t>Vysekání rýh pro montáž trubek a kabelů v cihelných zdech hloubky do 3 cm a šířky do 3 cm</t>
  </si>
  <si>
    <t>-1812033844</t>
  </si>
  <si>
    <t>181</t>
  </si>
  <si>
    <t>460680583</t>
  </si>
  <si>
    <t>Vysekání rýh pro montáž trubek a kabelů v cihelných zdech hloubky do 3 cm a šířky do 7 cm</t>
  </si>
  <si>
    <t>-1036179346</t>
  </si>
  <si>
    <t>182</t>
  </si>
  <si>
    <t>460680584</t>
  </si>
  <si>
    <t>Vysekání rýh pro montáž trubek a kabelů v cihelných zdech hloubky do 3 cm a šířky do 10 cm</t>
  </si>
  <si>
    <t>1593390355</t>
  </si>
  <si>
    <t>183</t>
  </si>
  <si>
    <t>460710031</t>
  </si>
  <si>
    <t>Vyplnění a omítnutí rýh ve stěnách hloubky do 3 cm a šířky do 3 cm</t>
  </si>
  <si>
    <t>704456679</t>
  </si>
  <si>
    <t>184</t>
  </si>
  <si>
    <t>460710033</t>
  </si>
  <si>
    <t>Vyplnění a omítnutí rýh ve stěnách hloubky do 3 cm a šířky do 7 cm</t>
  </si>
  <si>
    <t>-1346230996</t>
  </si>
  <si>
    <t>185</t>
  </si>
  <si>
    <t>460710034</t>
  </si>
  <si>
    <t>Vyplnění a omítnutí rýh ve stěnách hloubky do 3 cm a šířky do 10 cm</t>
  </si>
  <si>
    <t>-1895148544</t>
  </si>
  <si>
    <t>186</t>
  </si>
  <si>
    <t>090001000</t>
  </si>
  <si>
    <t>1024</t>
  </si>
  <si>
    <t>-1250543604</t>
  </si>
  <si>
    <t>VP - Vícepráce</t>
  </si>
  <si>
    <t>PN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</si>
</sst>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4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22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7" fillId="3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1" fillId="0" borderId="4" xfId="21" applyBorder="1">
      <alignment/>
      <protection/>
    </xf>
    <xf numFmtId="164" fontId="8" fillId="0" borderId="0" xfId="21" applyFont="1" applyBorder="1" applyAlignment="1">
      <alignment horizontal="center" vertical="center"/>
      <protection/>
    </xf>
    <xf numFmtId="164" fontId="1" fillId="0" borderId="5" xfId="21" applyBorder="1">
      <alignment/>
      <protection/>
    </xf>
    <xf numFmtId="164" fontId="7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0" fillId="0" borderId="0" xfId="21" applyFont="1" applyBorder="1" applyAlignment="1">
      <alignment horizontal="left" vertical="top"/>
      <protection/>
    </xf>
    <xf numFmtId="164" fontId="11" fillId="0" borderId="0" xfId="21" applyFont="1" applyBorder="1" applyAlignment="1">
      <alignment horizontal="left" vertical="center"/>
      <protection/>
    </xf>
    <xf numFmtId="164" fontId="12" fillId="0" borderId="0" xfId="21" applyFont="1" applyBorder="1" applyAlignment="1">
      <alignment horizontal="left" vertical="center" wrapText="1"/>
      <protection/>
    </xf>
    <xf numFmtId="164" fontId="13" fillId="0" borderId="0" xfId="21" applyFont="1" applyBorder="1" applyAlignment="1">
      <alignment horizontal="left" vertical="top"/>
      <protection/>
    </xf>
    <xf numFmtId="164" fontId="13" fillId="0" borderId="0" xfId="21" applyFont="1" applyBorder="1" applyAlignment="1">
      <alignment horizontal="left" vertical="top" wrapText="1"/>
      <protection/>
    </xf>
    <xf numFmtId="164" fontId="10" fillId="0" borderId="0" xfId="21" applyFont="1" applyBorder="1" applyAlignment="1">
      <alignment horizontal="left" vertical="center"/>
      <protection/>
    </xf>
    <xf numFmtId="164" fontId="11" fillId="4" borderId="0" xfId="21" applyFont="1" applyFill="1" applyBorder="1" applyAlignment="1" applyProtection="1">
      <alignment horizontal="left" vertical="center"/>
      <protection locked="0"/>
    </xf>
    <xf numFmtId="166" fontId="11" fillId="4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>
      <alignment horizontal="left" vertical="center" wrapText="1"/>
      <protection/>
    </xf>
    <xf numFmtId="164" fontId="1" fillId="0" borderId="6" xfId="21" applyBorder="1">
      <alignment/>
      <protection/>
    </xf>
    <xf numFmtId="164" fontId="14" fillId="0" borderId="0" xfId="21" applyFont="1" applyBorder="1" applyAlignment="1">
      <alignment horizontal="left" vertical="center"/>
      <protection/>
    </xf>
    <xf numFmtId="167" fontId="3" fillId="0" borderId="0" xfId="21" applyNumberFormat="1" applyFont="1" applyBorder="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5" xfId="21" applyFont="1" applyBorder="1" applyAlignment="1">
      <alignment vertical="center"/>
      <protection/>
    </xf>
    <xf numFmtId="164" fontId="15" fillId="0" borderId="7" xfId="21" applyFont="1" applyBorder="1" applyAlignment="1">
      <alignment horizontal="left" vertical="center"/>
      <protection/>
    </xf>
    <xf numFmtId="164" fontId="1" fillId="0" borderId="7" xfId="21" applyFont="1" applyBorder="1" applyAlignment="1">
      <alignment vertical="center"/>
      <protection/>
    </xf>
    <xf numFmtId="167" fontId="15" fillId="0" borderId="7" xfId="21" applyNumberFormat="1" applyFont="1" applyBorder="1" applyAlignment="1">
      <alignment vertical="center"/>
      <protection/>
    </xf>
    <xf numFmtId="164" fontId="16" fillId="0" borderId="0" xfId="21" applyFont="1" applyAlignment="1">
      <alignment vertical="center"/>
      <protection/>
    </xf>
    <xf numFmtId="164" fontId="16" fillId="0" borderId="4" xfId="21" applyFont="1" applyBorder="1" applyAlignment="1">
      <alignment vertical="center"/>
      <protection/>
    </xf>
    <xf numFmtId="164" fontId="16" fillId="0" borderId="0" xfId="21" applyFont="1" applyBorder="1" applyAlignment="1">
      <alignment vertical="center"/>
      <protection/>
    </xf>
    <xf numFmtId="164" fontId="16" fillId="0" borderId="0" xfId="21" applyFont="1" applyBorder="1" applyAlignment="1">
      <alignment horizontal="left" vertical="center"/>
      <protection/>
    </xf>
    <xf numFmtId="168" fontId="16" fillId="0" borderId="0" xfId="21" applyNumberFormat="1" applyFont="1" applyBorder="1" applyAlignment="1">
      <alignment vertical="center"/>
      <protection/>
    </xf>
    <xf numFmtId="164" fontId="16" fillId="0" borderId="0" xfId="21" applyFont="1" applyBorder="1" applyAlignment="1">
      <alignment horizontal="center" vertical="center"/>
      <protection/>
    </xf>
    <xf numFmtId="167" fontId="12" fillId="0" borderId="0" xfId="21" applyNumberFormat="1" applyFont="1" applyBorder="1" applyAlignment="1">
      <alignment vertical="center"/>
      <protection/>
    </xf>
    <xf numFmtId="164" fontId="16" fillId="0" borderId="5" xfId="21" applyFont="1" applyBorder="1" applyAlignment="1">
      <alignment vertical="center"/>
      <protection/>
    </xf>
    <xf numFmtId="164" fontId="1" fillId="5" borderId="0" xfId="21" applyFont="1" applyFill="1" applyBorder="1" applyAlignment="1">
      <alignment vertical="center"/>
      <protection/>
    </xf>
    <xf numFmtId="164" fontId="13" fillId="5" borderId="8" xfId="21" applyFont="1" applyFill="1" applyBorder="1" applyAlignment="1">
      <alignment horizontal="left" vertical="center"/>
      <protection/>
    </xf>
    <xf numFmtId="164" fontId="1" fillId="5" borderId="9" xfId="21" applyFont="1" applyFill="1" applyBorder="1" applyAlignment="1">
      <alignment vertical="center"/>
      <protection/>
    </xf>
    <xf numFmtId="164" fontId="13" fillId="5" borderId="9" xfId="21" applyFont="1" applyFill="1" applyBorder="1" applyAlignment="1">
      <alignment horizontal="center" vertical="center"/>
      <protection/>
    </xf>
    <xf numFmtId="164" fontId="13" fillId="5" borderId="9" xfId="21" applyFont="1" applyFill="1" applyBorder="1" applyAlignment="1">
      <alignment horizontal="left" vertical="center"/>
      <protection/>
    </xf>
    <xf numFmtId="167" fontId="13" fillId="5" borderId="10" xfId="21" applyNumberFormat="1" applyFont="1" applyFill="1" applyBorder="1" applyAlignment="1">
      <alignment vertical="center"/>
      <protection/>
    </xf>
    <xf numFmtId="164" fontId="17" fillId="0" borderId="11" xfId="21" applyFont="1" applyBorder="1" applyAlignment="1">
      <alignment horizontal="left"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" fillId="0" borderId="14" xfId="21" applyBorder="1">
      <alignment/>
      <protection/>
    </xf>
    <xf numFmtId="164" fontId="1" fillId="0" borderId="15" xfId="21" applyBorder="1">
      <alignment/>
      <protection/>
    </xf>
    <xf numFmtId="164" fontId="18" fillId="0" borderId="16" xfId="21" applyFont="1" applyBorder="1" applyAlignment="1">
      <alignment horizontal="left" vertical="center"/>
      <protection/>
    </xf>
    <xf numFmtId="164" fontId="1" fillId="0" borderId="17" xfId="21" applyFont="1" applyBorder="1" applyAlignment="1">
      <alignment vertical="center"/>
      <protection/>
    </xf>
    <xf numFmtId="164" fontId="18" fillId="0" borderId="17" xfId="21" applyFont="1" applyBorder="1" applyAlignment="1">
      <alignment horizontal="left" vertical="center"/>
      <protection/>
    </xf>
    <xf numFmtId="164" fontId="1" fillId="0" borderId="18" xfId="21" applyFont="1" applyBorder="1" applyAlignment="1">
      <alignment vertical="center"/>
      <protection/>
    </xf>
    <xf numFmtId="164" fontId="1" fillId="0" borderId="19" xfId="21" applyFont="1" applyBorder="1" applyAlignment="1">
      <alignment vertical="center"/>
      <protection/>
    </xf>
    <xf numFmtId="164" fontId="1" fillId="0" borderId="20" xfId="21" applyFont="1" applyBorder="1" applyAlignment="1">
      <alignment vertical="center"/>
      <protection/>
    </xf>
    <xf numFmtId="164" fontId="1" fillId="0" borderId="21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1" fillId="0" borderId="0" xfId="21" applyFont="1" applyBorder="1" applyAlignment="1">
      <alignment vertical="center"/>
      <protection/>
    </xf>
    <xf numFmtId="164" fontId="11" fillId="0" borderId="5" xfId="21" applyFont="1" applyBorder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>
      <alignment vertical="center"/>
      <protection/>
    </xf>
    <xf numFmtId="164" fontId="13" fillId="0" borderId="0" xfId="21" applyFont="1" applyBorder="1" applyAlignment="1">
      <alignment horizontal="left" vertical="center"/>
      <protection/>
    </xf>
    <xf numFmtId="164" fontId="13" fillId="0" borderId="0" xfId="21" applyFont="1" applyBorder="1" applyAlignment="1">
      <alignment vertical="center"/>
      <protection/>
    </xf>
    <xf numFmtId="164" fontId="13" fillId="0" borderId="0" xfId="21" applyFont="1" applyBorder="1" applyAlignment="1">
      <alignment horizontal="left" vertical="center" wrapText="1"/>
      <protection/>
    </xf>
    <xf numFmtId="164" fontId="13" fillId="0" borderId="5" xfId="21" applyFont="1" applyBorder="1" applyAlignment="1">
      <alignment vertical="center"/>
      <protection/>
    </xf>
    <xf numFmtId="164" fontId="19" fillId="0" borderId="0" xfId="21" applyFont="1" applyBorder="1" applyAlignment="1">
      <alignment vertical="center"/>
      <protection/>
    </xf>
    <xf numFmtId="169" fontId="11" fillId="0" borderId="0" xfId="21" applyNumberFormat="1" applyFont="1" applyBorder="1" applyAlignment="1">
      <alignment horizontal="left" vertical="center"/>
      <protection/>
    </xf>
    <xf numFmtId="164" fontId="20" fillId="0" borderId="11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1" fillId="6" borderId="8" xfId="21" applyFont="1" applyFill="1" applyBorder="1" applyAlignment="1">
      <alignment horizontal="center" vertical="center"/>
      <protection/>
    </xf>
    <xf numFmtId="164" fontId="1" fillId="6" borderId="9" xfId="21" applyFont="1" applyFill="1" applyBorder="1" applyAlignment="1">
      <alignment vertical="center"/>
      <protection/>
    </xf>
    <xf numFmtId="164" fontId="11" fillId="6" borderId="9" xfId="21" applyFont="1" applyFill="1" applyBorder="1" applyAlignment="1">
      <alignment horizontal="center" vertical="center"/>
      <protection/>
    </xf>
    <xf numFmtId="164" fontId="11" fillId="6" borderId="10" xfId="21" applyFont="1" applyFill="1" applyBorder="1" applyAlignment="1">
      <alignment horizontal="center" vertical="center"/>
      <protection/>
    </xf>
    <xf numFmtId="164" fontId="10" fillId="0" borderId="22" xfId="21" applyFont="1" applyBorder="1" applyAlignment="1">
      <alignment horizontal="center" vertical="center" wrapText="1"/>
      <protection/>
    </xf>
    <xf numFmtId="164" fontId="10" fillId="0" borderId="23" xfId="21" applyFont="1" applyBorder="1" applyAlignment="1">
      <alignment horizontal="center" vertical="center" wrapText="1"/>
      <protection/>
    </xf>
    <xf numFmtId="164" fontId="10" fillId="0" borderId="24" xfId="21" applyFont="1" applyBorder="1" applyAlignment="1">
      <alignment horizontal="center" vertical="center" wrapText="1"/>
      <protection/>
    </xf>
    <xf numFmtId="164" fontId="1" fillId="0" borderId="11" xfId="21" applyFont="1" applyBorder="1" applyAlignment="1">
      <alignment vertical="center"/>
      <protection/>
    </xf>
    <xf numFmtId="164" fontId="21" fillId="0" borderId="0" xfId="21" applyFont="1" applyBorder="1" applyAlignment="1">
      <alignment horizontal="left" vertical="center"/>
      <protection/>
    </xf>
    <xf numFmtId="164" fontId="21" fillId="0" borderId="0" xfId="21" applyFont="1" applyBorder="1" applyAlignment="1">
      <alignment vertical="center"/>
      <protection/>
    </xf>
    <xf numFmtId="167" fontId="21" fillId="0" borderId="0" xfId="21" applyNumberFormat="1" applyFont="1" applyBorder="1" applyAlignment="1">
      <alignment horizontal="right" vertical="center"/>
      <protection/>
    </xf>
    <xf numFmtId="167" fontId="21" fillId="0" borderId="0" xfId="21" applyNumberFormat="1" applyFont="1" applyBorder="1" applyAlignment="1">
      <alignment vertical="center"/>
      <protection/>
    </xf>
    <xf numFmtId="167" fontId="20" fillId="0" borderId="14" xfId="21" applyNumberFormat="1" applyFont="1" applyBorder="1" applyAlignment="1">
      <alignment vertical="center"/>
      <protection/>
    </xf>
    <xf numFmtId="167" fontId="20" fillId="0" borderId="0" xfId="21" applyNumberFormat="1" applyFont="1" applyBorder="1" applyAlignment="1">
      <alignment vertical="center"/>
      <protection/>
    </xf>
    <xf numFmtId="170" fontId="20" fillId="0" borderId="0" xfId="21" applyNumberFormat="1" applyFont="1" applyBorder="1" applyAlignment="1">
      <alignment vertical="center"/>
      <protection/>
    </xf>
    <xf numFmtId="167" fontId="20" fillId="0" borderId="15" xfId="21" applyNumberFormat="1" applyFont="1" applyBorder="1" applyAlignment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22" fillId="0" borderId="0" xfId="20" applyNumberFormat="1" applyFont="1" applyFill="1" applyBorder="1" applyAlignment="1" applyProtection="1">
      <alignment horizontal="center" vertical="center"/>
      <protection/>
    </xf>
    <xf numFmtId="164" fontId="23" fillId="0" borderId="4" xfId="21" applyFont="1" applyBorder="1" applyAlignment="1">
      <alignment vertical="center"/>
      <protection/>
    </xf>
    <xf numFmtId="164" fontId="24" fillId="0" borderId="0" xfId="21" applyFont="1" applyBorder="1" applyAlignment="1">
      <alignment vertical="center"/>
      <protection/>
    </xf>
    <xf numFmtId="164" fontId="24" fillId="0" borderId="0" xfId="21" applyFont="1" applyBorder="1" applyAlignment="1">
      <alignment horizontal="left" vertical="center" wrapText="1"/>
      <protection/>
    </xf>
    <xf numFmtId="164" fontId="25" fillId="0" borderId="0" xfId="21" applyFont="1" applyBorder="1" applyAlignment="1">
      <alignment vertical="center"/>
      <protection/>
    </xf>
    <xf numFmtId="167" fontId="25" fillId="0" borderId="0" xfId="21" applyNumberFormat="1" applyFont="1" applyBorder="1" applyAlignment="1">
      <alignment vertical="center"/>
      <protection/>
    </xf>
    <xf numFmtId="164" fontId="23" fillId="0" borderId="5" xfId="21" applyFont="1" applyBorder="1" applyAlignment="1">
      <alignment vertical="center"/>
      <protection/>
    </xf>
    <xf numFmtId="164" fontId="23" fillId="0" borderId="0" xfId="21" applyFont="1" applyAlignment="1">
      <alignment vertical="center"/>
      <protection/>
    </xf>
    <xf numFmtId="167" fontId="26" fillId="0" borderId="16" xfId="21" applyNumberFormat="1" applyFont="1" applyBorder="1" applyAlignment="1">
      <alignment vertical="center"/>
      <protection/>
    </xf>
    <xf numFmtId="167" fontId="26" fillId="0" borderId="17" xfId="21" applyNumberFormat="1" applyFont="1" applyBorder="1" applyAlignment="1">
      <alignment vertical="center"/>
      <protection/>
    </xf>
    <xf numFmtId="170" fontId="26" fillId="0" borderId="17" xfId="21" applyNumberFormat="1" applyFont="1" applyBorder="1" applyAlignment="1">
      <alignment vertical="center"/>
      <protection/>
    </xf>
    <xf numFmtId="167" fontId="26" fillId="0" borderId="18" xfId="21" applyNumberFormat="1" applyFont="1" applyBorder="1" applyAlignment="1">
      <alignment vertical="center"/>
      <protection/>
    </xf>
    <xf numFmtId="164" fontId="23" fillId="0" borderId="0" xfId="21" applyFont="1" applyAlignment="1">
      <alignment horizontal="left" vertical="center"/>
      <protection/>
    </xf>
    <xf numFmtId="164" fontId="27" fillId="0" borderId="0" xfId="21" applyFont="1" applyBorder="1" applyAlignment="1">
      <alignment horizontal="left" vertical="center"/>
      <protection/>
    </xf>
    <xf numFmtId="167" fontId="27" fillId="4" borderId="0" xfId="21" applyNumberFormat="1" applyFont="1" applyFill="1" applyBorder="1" applyAlignment="1" applyProtection="1">
      <alignment vertical="center"/>
      <protection locked="0"/>
    </xf>
    <xf numFmtId="167" fontId="27" fillId="0" borderId="0" xfId="21" applyNumberFormat="1" applyFont="1" applyBorder="1" applyAlignment="1">
      <alignment vertical="center"/>
      <protection/>
    </xf>
    <xf numFmtId="168" fontId="18" fillId="4" borderId="11" xfId="21" applyNumberFormat="1" applyFont="1" applyFill="1" applyBorder="1" applyAlignment="1" applyProtection="1">
      <alignment horizontal="center" vertical="center"/>
      <protection locked="0"/>
    </xf>
    <xf numFmtId="164" fontId="18" fillId="4" borderId="12" xfId="21" applyFont="1" applyFill="1" applyBorder="1" applyAlignment="1" applyProtection="1">
      <alignment horizontal="center" vertical="center"/>
      <protection locked="0"/>
    </xf>
    <xf numFmtId="167" fontId="18" fillId="0" borderId="13" xfId="21" applyNumberFormat="1" applyFont="1" applyBorder="1" applyAlignment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27" fillId="4" borderId="0" xfId="21" applyFont="1" applyFill="1" applyBorder="1" applyAlignment="1" applyProtection="1">
      <alignment horizontal="left" vertical="center"/>
      <protection locked="0"/>
    </xf>
    <xf numFmtId="168" fontId="18" fillId="4" borderId="14" xfId="21" applyNumberFormat="1" applyFont="1" applyFill="1" applyBorder="1" applyAlignment="1" applyProtection="1">
      <alignment horizontal="center" vertical="center"/>
      <protection locked="0"/>
    </xf>
    <xf numFmtId="164" fontId="18" fillId="4" borderId="0" xfId="21" applyFont="1" applyFill="1" applyBorder="1" applyAlignment="1" applyProtection="1">
      <alignment horizontal="center" vertical="center"/>
      <protection locked="0"/>
    </xf>
    <xf numFmtId="167" fontId="18" fillId="0" borderId="15" xfId="21" applyNumberFormat="1" applyFont="1" applyBorder="1" applyAlignment="1">
      <alignment vertical="center"/>
      <protection/>
    </xf>
    <xf numFmtId="168" fontId="18" fillId="4" borderId="16" xfId="21" applyNumberFormat="1" applyFont="1" applyFill="1" applyBorder="1" applyAlignment="1" applyProtection="1">
      <alignment horizontal="center" vertical="center"/>
      <protection locked="0"/>
    </xf>
    <xf numFmtId="164" fontId="18" fillId="4" borderId="17" xfId="21" applyFont="1" applyFill="1" applyBorder="1" applyAlignment="1" applyProtection="1">
      <alignment horizontal="center" vertical="center"/>
      <protection locked="0"/>
    </xf>
    <xf numFmtId="167" fontId="18" fillId="0" borderId="18" xfId="21" applyNumberFormat="1" applyFont="1" applyBorder="1" applyAlignment="1">
      <alignment vertical="center"/>
      <protection/>
    </xf>
    <xf numFmtId="164" fontId="21" fillId="6" borderId="0" xfId="21" applyFont="1" applyFill="1" applyBorder="1" applyAlignment="1">
      <alignment horizontal="left" vertical="center"/>
      <protection/>
    </xf>
    <xf numFmtId="164" fontId="1" fillId="6" borderId="0" xfId="21" applyFont="1" applyFill="1" applyBorder="1" applyAlignment="1">
      <alignment vertical="center"/>
      <protection/>
    </xf>
    <xf numFmtId="167" fontId="21" fillId="6" borderId="0" xfId="21" applyNumberFormat="1" applyFont="1" applyFill="1" applyBorder="1" applyAlignment="1">
      <alignment vertical="center"/>
      <protection/>
    </xf>
    <xf numFmtId="164" fontId="1" fillId="2" borderId="0" xfId="21" applyFill="1" applyProtection="1">
      <alignment/>
      <protection/>
    </xf>
    <xf numFmtId="164" fontId="5" fillId="2" borderId="0" xfId="20" applyNumberFormat="1" applyFont="1" applyFill="1" applyBorder="1" applyAlignment="1" applyProtection="1">
      <alignment horizontal="center" vertical="center"/>
      <protection/>
    </xf>
    <xf numFmtId="169" fontId="11" fillId="4" borderId="0" xfId="21" applyNumberFormat="1" applyFont="1" applyFill="1" applyBorder="1" applyAlignment="1" applyProtection="1">
      <alignment horizontal="left" vertical="center"/>
      <protection locked="0"/>
    </xf>
    <xf numFmtId="164" fontId="3" fillId="0" borderId="0" xfId="21" applyFont="1" applyBorder="1" applyAlignment="1">
      <alignment horizontal="left" vertical="center"/>
      <protection/>
    </xf>
    <xf numFmtId="164" fontId="15" fillId="0" borderId="0" xfId="21" applyFont="1" applyBorder="1" applyAlignment="1">
      <alignment horizontal="left" vertical="center"/>
      <protection/>
    </xf>
    <xf numFmtId="167" fontId="15" fillId="0" borderId="0" xfId="21" applyNumberFormat="1" applyFont="1" applyBorder="1" applyAlignment="1">
      <alignment vertical="center"/>
      <protection/>
    </xf>
    <xf numFmtId="164" fontId="16" fillId="0" borderId="0" xfId="21" applyFont="1" applyBorder="1" applyAlignment="1">
      <alignment horizontal="right" vertical="center"/>
      <protection/>
    </xf>
    <xf numFmtId="167" fontId="16" fillId="0" borderId="0" xfId="21" applyNumberFormat="1" applyFont="1" applyBorder="1" applyAlignment="1">
      <alignment vertical="center"/>
      <protection/>
    </xf>
    <xf numFmtId="164" fontId="13" fillId="6" borderId="8" xfId="21" applyFont="1" applyFill="1" applyBorder="1" applyAlignment="1">
      <alignment horizontal="left" vertical="center"/>
      <protection/>
    </xf>
    <xf numFmtId="164" fontId="13" fillId="6" borderId="9" xfId="21" applyFont="1" applyFill="1" applyBorder="1" applyAlignment="1">
      <alignment horizontal="right" vertical="center"/>
      <protection/>
    </xf>
    <xf numFmtId="164" fontId="13" fillId="6" borderId="9" xfId="21" applyFont="1" applyFill="1" applyBorder="1" applyAlignment="1">
      <alignment horizontal="center" vertical="center"/>
      <protection/>
    </xf>
    <xf numFmtId="167" fontId="13" fillId="6" borderId="10" xfId="21" applyNumberFormat="1" applyFont="1" applyFill="1" applyBorder="1" applyAlignment="1">
      <alignment vertical="center"/>
      <protection/>
    </xf>
    <xf numFmtId="164" fontId="11" fillId="6" borderId="0" xfId="21" applyFont="1" applyFill="1" applyBorder="1" applyAlignment="1">
      <alignment horizontal="center" vertical="center"/>
      <protection/>
    </xf>
    <xf numFmtId="164" fontId="28" fillId="0" borderId="0" xfId="21" applyFont="1" applyBorder="1" applyAlignment="1">
      <alignment horizontal="left" vertical="center"/>
      <protection/>
    </xf>
    <xf numFmtId="164" fontId="29" fillId="0" borderId="0" xfId="21" applyFont="1" applyAlignment="1">
      <alignment vertical="center"/>
      <protection/>
    </xf>
    <xf numFmtId="164" fontId="29" fillId="0" borderId="4" xfId="21" applyFont="1" applyBorder="1" applyAlignment="1">
      <alignment vertical="center"/>
      <protection/>
    </xf>
    <xf numFmtId="164" fontId="29" fillId="0" borderId="0" xfId="21" applyFont="1" applyBorder="1" applyAlignment="1">
      <alignment vertical="center"/>
      <protection/>
    </xf>
    <xf numFmtId="164" fontId="29" fillId="0" borderId="0" xfId="21" applyFont="1" applyBorder="1" applyAlignment="1">
      <alignment horizontal="left" vertical="center"/>
      <protection/>
    </xf>
    <xf numFmtId="167" fontId="29" fillId="0" borderId="0" xfId="21" applyNumberFormat="1" applyFont="1" applyBorder="1" applyAlignment="1">
      <alignment vertical="center"/>
      <protection/>
    </xf>
    <xf numFmtId="164" fontId="29" fillId="0" borderId="5" xfId="21" applyFont="1" applyBorder="1" applyAlignment="1">
      <alignment vertical="center"/>
      <protection/>
    </xf>
    <xf numFmtId="164" fontId="27" fillId="0" borderId="0" xfId="21" applyFont="1" applyAlignment="1">
      <alignment vertical="center"/>
      <protection/>
    </xf>
    <xf numFmtId="164" fontId="27" fillId="0" borderId="4" xfId="21" applyFont="1" applyBorder="1" applyAlignment="1">
      <alignment vertical="center"/>
      <protection/>
    </xf>
    <xf numFmtId="164" fontId="27" fillId="0" borderId="0" xfId="21" applyFont="1" applyBorder="1" applyAlignment="1">
      <alignment vertical="center"/>
      <protection/>
    </xf>
    <xf numFmtId="164" fontId="27" fillId="0" borderId="5" xfId="21" applyFont="1" applyBorder="1" applyAlignment="1">
      <alignment vertical="center"/>
      <protection/>
    </xf>
    <xf numFmtId="167" fontId="29" fillId="0" borderId="0" xfId="21" applyNumberFormat="1" applyFont="1" applyBorder="1" applyAlignment="1">
      <alignment/>
      <protection/>
    </xf>
    <xf numFmtId="167" fontId="28" fillId="0" borderId="0" xfId="21" applyNumberFormat="1" applyFont="1" applyBorder="1" applyAlignment="1">
      <alignment vertical="center"/>
      <protection/>
    </xf>
    <xf numFmtId="164" fontId="1" fillId="0" borderId="25" xfId="21" applyFont="1" applyBorder="1" applyAlignment="1">
      <alignment vertical="center"/>
      <protection/>
    </xf>
    <xf numFmtId="164" fontId="10" fillId="0" borderId="25" xfId="21" applyFont="1" applyBorder="1" applyAlignment="1">
      <alignment horizontal="center" vertical="center"/>
      <protection/>
    </xf>
    <xf numFmtId="164" fontId="1" fillId="0" borderId="4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center"/>
      <protection locked="0"/>
    </xf>
    <xf numFmtId="164" fontId="1" fillId="0" borderId="5" xfId="21" applyFont="1" applyBorder="1" applyAlignment="1" applyProtection="1">
      <alignment vertical="center"/>
      <protection locked="0"/>
    </xf>
    <xf numFmtId="164" fontId="1" fillId="0" borderId="0" xfId="21" applyFont="1" applyAlignment="1" applyProtection="1">
      <alignment vertical="center"/>
      <protection locked="0"/>
    </xf>
    <xf numFmtId="164" fontId="1" fillId="0" borderId="14" xfId="21" applyFont="1" applyBorder="1" applyAlignment="1" applyProtection="1">
      <alignment vertical="center"/>
      <protection locked="0"/>
    </xf>
    <xf numFmtId="164" fontId="18" fillId="0" borderId="15" xfId="21" applyFont="1" applyBorder="1" applyAlignment="1" applyProtection="1">
      <alignment horizontal="center" vertical="center"/>
      <protection locked="0"/>
    </xf>
    <xf numFmtId="164" fontId="1" fillId="0" borderId="0" xfId="21" applyFont="1" applyAlignment="1" applyProtection="1">
      <alignment horizontal="left" vertical="center"/>
      <protection locked="0"/>
    </xf>
    <xf numFmtId="167" fontId="1" fillId="0" borderId="0" xfId="21" applyNumberFormat="1" applyFont="1" applyAlignment="1" applyProtection="1">
      <alignment vertical="center"/>
      <protection locked="0"/>
    </xf>
    <xf numFmtId="164" fontId="27" fillId="0" borderId="0" xfId="21" applyFont="1" applyBorder="1" applyAlignment="1" applyProtection="1">
      <alignment horizontal="left" vertical="center"/>
      <protection locked="0"/>
    </xf>
    <xf numFmtId="164" fontId="1" fillId="0" borderId="16" xfId="21" applyFont="1" applyBorder="1" applyAlignment="1" applyProtection="1">
      <alignment vertical="center"/>
      <protection locked="0"/>
    </xf>
    <xf numFmtId="164" fontId="18" fillId="0" borderId="18" xfId="21" applyFont="1" applyBorder="1" applyAlignment="1" applyProtection="1">
      <alignment horizontal="center" vertical="center"/>
      <protection locked="0"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4" fontId="11" fillId="6" borderId="22" xfId="21" applyFont="1" applyFill="1" applyBorder="1" applyAlignment="1">
      <alignment horizontal="center" vertical="center" wrapText="1"/>
      <protection/>
    </xf>
    <xf numFmtId="164" fontId="11" fillId="6" borderId="23" xfId="21" applyFont="1" applyFill="1" applyBorder="1" applyAlignment="1">
      <alignment horizontal="center" vertical="center" wrapText="1"/>
      <protection/>
    </xf>
    <xf numFmtId="164" fontId="11" fillId="6" borderId="24" xfId="21" applyFont="1" applyFill="1" applyBorder="1" applyAlignment="1">
      <alignment horizontal="center" vertical="center" wrapText="1"/>
      <protection/>
    </xf>
    <xf numFmtId="164" fontId="1" fillId="0" borderId="5" xfId="21" applyFont="1" applyBorder="1" applyAlignment="1">
      <alignment horizontal="center" vertical="center" wrapText="1"/>
      <protection/>
    </xf>
    <xf numFmtId="167" fontId="21" fillId="0" borderId="12" xfId="21" applyNumberFormat="1" applyFont="1" applyBorder="1" applyAlignment="1">
      <alignment/>
      <protection/>
    </xf>
    <xf numFmtId="170" fontId="30" fillId="0" borderId="12" xfId="21" applyNumberFormat="1" applyFont="1" applyBorder="1" applyAlignment="1">
      <alignment/>
      <protection/>
    </xf>
    <xf numFmtId="170" fontId="30" fillId="0" borderId="13" xfId="21" applyNumberFormat="1" applyFont="1" applyBorder="1" applyAlignment="1">
      <alignment/>
      <protection/>
    </xf>
    <xf numFmtId="167" fontId="31" fillId="0" borderId="0" xfId="21" applyNumberFormat="1" applyFont="1" applyAlignment="1">
      <alignment vertical="center"/>
      <protection/>
    </xf>
    <xf numFmtId="164" fontId="32" fillId="0" borderId="0" xfId="21" applyFont="1" applyAlignment="1">
      <alignment/>
      <protection/>
    </xf>
    <xf numFmtId="164" fontId="32" fillId="0" borderId="4" xfId="21" applyFont="1" applyBorder="1" applyAlignment="1">
      <alignment/>
      <protection/>
    </xf>
    <xf numFmtId="164" fontId="32" fillId="0" borderId="0" xfId="21" applyFont="1" applyBorder="1" applyAlignment="1">
      <alignment/>
      <protection/>
    </xf>
    <xf numFmtId="164" fontId="29" fillId="0" borderId="0" xfId="21" applyFont="1" applyBorder="1" applyAlignment="1">
      <alignment horizontal="left"/>
      <protection/>
    </xf>
    <xf numFmtId="164" fontId="32" fillId="0" borderId="5" xfId="21" applyFont="1" applyBorder="1" applyAlignment="1">
      <alignment/>
      <protection/>
    </xf>
    <xf numFmtId="164" fontId="32" fillId="0" borderId="14" xfId="21" applyFont="1" applyBorder="1" applyAlignment="1">
      <alignment/>
      <protection/>
    </xf>
    <xf numFmtId="170" fontId="32" fillId="0" borderId="0" xfId="21" applyNumberFormat="1" applyFont="1" applyBorder="1" applyAlignment="1">
      <alignment/>
      <protection/>
    </xf>
    <xf numFmtId="170" fontId="32" fillId="0" borderId="15" xfId="21" applyNumberFormat="1" applyFont="1" applyBorder="1" applyAlignment="1">
      <alignment/>
      <protection/>
    </xf>
    <xf numFmtId="164" fontId="32" fillId="0" borderId="0" xfId="21" applyFont="1" applyAlignment="1">
      <alignment horizontal="left"/>
      <protection/>
    </xf>
    <xf numFmtId="164" fontId="32" fillId="0" borderId="0" xfId="21" applyFont="1" applyAlignment="1">
      <alignment horizontal="center"/>
      <protection/>
    </xf>
    <xf numFmtId="167" fontId="32" fillId="0" borderId="0" xfId="21" applyNumberFormat="1" applyFont="1" applyAlignment="1">
      <alignment vertical="center"/>
      <protection/>
    </xf>
    <xf numFmtId="164" fontId="27" fillId="0" borderId="0" xfId="21" applyFont="1" applyBorder="1" applyAlignment="1">
      <alignment horizontal="left"/>
      <protection/>
    </xf>
    <xf numFmtId="167" fontId="27" fillId="0" borderId="17" xfId="21" applyNumberFormat="1" applyFont="1" applyBorder="1" applyAlignment="1">
      <alignment/>
      <protection/>
    </xf>
    <xf numFmtId="164" fontId="1" fillId="0" borderId="25" xfId="21" applyFont="1" applyBorder="1" applyAlignment="1" applyProtection="1">
      <alignment horizontal="center" vertical="center"/>
      <protection locked="0"/>
    </xf>
    <xf numFmtId="166" fontId="1" fillId="0" borderId="25" xfId="21" applyNumberFormat="1" applyFont="1" applyBorder="1" applyAlignment="1" applyProtection="1">
      <alignment horizontal="left" vertical="center" wrapText="1"/>
      <protection locked="0"/>
    </xf>
    <xf numFmtId="164" fontId="1" fillId="0" borderId="25" xfId="21" applyFont="1" applyBorder="1" applyAlignment="1" applyProtection="1">
      <alignment horizontal="left" vertical="center" wrapText="1"/>
      <protection locked="0"/>
    </xf>
    <xf numFmtId="164" fontId="1" fillId="0" borderId="25" xfId="21" applyFont="1" applyBorder="1" applyAlignment="1" applyProtection="1">
      <alignment horizontal="center" vertical="center" wrapText="1"/>
      <protection locked="0"/>
    </xf>
    <xf numFmtId="171" fontId="1" fillId="0" borderId="25" xfId="21" applyNumberFormat="1" applyFont="1" applyBorder="1" applyAlignment="1" applyProtection="1">
      <alignment vertical="center"/>
      <protection locked="0"/>
    </xf>
    <xf numFmtId="167" fontId="1" fillId="4" borderId="25" xfId="21" applyNumberFormat="1" applyFont="1" applyFill="1" applyBorder="1" applyAlignment="1" applyProtection="1">
      <alignment vertical="center"/>
      <protection locked="0"/>
    </xf>
    <xf numFmtId="167" fontId="1" fillId="0" borderId="25" xfId="21" applyNumberFormat="1" applyFont="1" applyBorder="1" applyAlignment="1" applyProtection="1">
      <alignment vertical="center"/>
      <protection locked="0"/>
    </xf>
    <xf numFmtId="164" fontId="16" fillId="4" borderId="25" xfId="21" applyFont="1" applyFill="1" applyBorder="1" applyAlignment="1" applyProtection="1">
      <alignment horizontal="left" vertical="center"/>
      <protection locked="0"/>
    </xf>
    <xf numFmtId="170" fontId="16" fillId="0" borderId="0" xfId="21" applyNumberFormat="1" applyFont="1" applyBorder="1" applyAlignment="1">
      <alignment vertical="center"/>
      <protection/>
    </xf>
    <xf numFmtId="170" fontId="16" fillId="0" borderId="15" xfId="21" applyNumberFormat="1" applyFont="1" applyBorder="1" applyAlignment="1">
      <alignment vertical="center"/>
      <protection/>
    </xf>
    <xf numFmtId="167" fontId="27" fillId="0" borderId="23" xfId="21" applyNumberFormat="1" applyFont="1" applyBorder="1" applyAlignment="1">
      <alignment/>
      <protection/>
    </xf>
    <xf numFmtId="167" fontId="29" fillId="0" borderId="12" xfId="21" applyNumberFormat="1" applyFont="1" applyBorder="1" applyAlignment="1">
      <alignment/>
      <protection/>
    </xf>
    <xf numFmtId="164" fontId="33" fillId="0" borderId="25" xfId="21" applyFont="1" applyBorder="1" applyAlignment="1" applyProtection="1">
      <alignment horizontal="center" vertical="center"/>
      <protection locked="0"/>
    </xf>
    <xf numFmtId="166" fontId="33" fillId="0" borderId="25" xfId="21" applyNumberFormat="1" applyFont="1" applyBorder="1" applyAlignment="1" applyProtection="1">
      <alignment horizontal="left" vertical="center" wrapText="1"/>
      <protection locked="0"/>
    </xf>
    <xf numFmtId="164" fontId="33" fillId="0" borderId="25" xfId="21" applyFont="1" applyBorder="1" applyAlignment="1" applyProtection="1">
      <alignment horizontal="left" vertical="center" wrapText="1"/>
      <protection locked="0"/>
    </xf>
    <xf numFmtId="164" fontId="33" fillId="0" borderId="25" xfId="21" applyFont="1" applyBorder="1" applyAlignment="1" applyProtection="1">
      <alignment horizontal="center" vertical="center" wrapText="1"/>
      <protection locked="0"/>
    </xf>
    <xf numFmtId="171" fontId="33" fillId="0" borderId="25" xfId="21" applyNumberFormat="1" applyFont="1" applyBorder="1" applyAlignment="1" applyProtection="1">
      <alignment vertical="center"/>
      <protection locked="0"/>
    </xf>
    <xf numFmtId="167" fontId="33" fillId="4" borderId="25" xfId="21" applyNumberFormat="1" applyFont="1" applyFill="1" applyBorder="1" applyAlignment="1" applyProtection="1">
      <alignment vertical="center"/>
      <protection locked="0"/>
    </xf>
    <xf numFmtId="167" fontId="33" fillId="0" borderId="25" xfId="21" applyNumberFormat="1" applyFont="1" applyBorder="1" applyAlignment="1" applyProtection="1">
      <alignment vertical="center"/>
      <protection locked="0"/>
    </xf>
    <xf numFmtId="171" fontId="1" fillId="4" borderId="25" xfId="21" applyNumberFormat="1" applyFont="1" applyFill="1" applyBorder="1" applyAlignment="1" applyProtection="1">
      <alignment vertical="center"/>
      <protection locked="0"/>
    </xf>
    <xf numFmtId="167" fontId="29" fillId="0" borderId="23" xfId="21" applyNumberFormat="1" applyFont="1" applyBorder="1" applyAlignment="1">
      <alignment/>
      <protection/>
    </xf>
    <xf numFmtId="164" fontId="1" fillId="0" borderId="14" xfId="21" applyFont="1" applyBorder="1" applyAlignment="1">
      <alignment vertical="center"/>
      <protection/>
    </xf>
    <xf numFmtId="164" fontId="1" fillId="4" borderId="25" xfId="21" applyFont="1" applyFill="1" applyBorder="1" applyAlignment="1" applyProtection="1">
      <alignment horizontal="center" vertical="center"/>
      <protection locked="0"/>
    </xf>
    <xf numFmtId="166" fontId="1" fillId="4" borderId="25" xfId="21" applyNumberFormat="1" applyFont="1" applyFill="1" applyBorder="1" applyAlignment="1" applyProtection="1">
      <alignment horizontal="left" vertical="center" wrapText="1"/>
      <protection locked="0"/>
    </xf>
    <xf numFmtId="164" fontId="1" fillId="4" borderId="25" xfId="21" applyFont="1" applyFill="1" applyBorder="1" applyAlignment="1" applyProtection="1">
      <alignment horizontal="left" vertical="center" wrapText="1"/>
      <protection locked="0"/>
    </xf>
    <xf numFmtId="164" fontId="1" fillId="4" borderId="25" xfId="21" applyFont="1" applyFill="1" applyBorder="1" applyAlignment="1" applyProtection="1">
      <alignment horizontal="center" vertical="center" wrapText="1"/>
      <protection locked="0"/>
    </xf>
    <xf numFmtId="167" fontId="1" fillId="0" borderId="25" xfId="21" applyNumberFormat="1" applyFont="1" applyBorder="1" applyAlignment="1">
      <alignment vertical="center"/>
      <protection/>
    </xf>
    <xf numFmtId="164" fontId="16" fillId="4" borderId="25" xfId="2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F11" sqref="AF1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1.8515625" style="1" customWidth="1"/>
    <col min="34" max="34" width="2.57421875" style="1" customWidth="1"/>
    <col min="35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.2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89" width="0" style="1" hidden="1" customWidth="1"/>
    <col min="90" max="16384" width="6.421875" style="1" customWidth="1"/>
  </cols>
  <sheetData>
    <row r="1" spans="1:73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3:72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10" t="s">
        <v>7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10</v>
      </c>
      <c r="BT3" s="11" t="s">
        <v>11</v>
      </c>
    </row>
    <row r="4" spans="2:71" ht="36.75" customHeight="1">
      <c r="B4" s="15"/>
      <c r="C4" s="16" t="s">
        <v>12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/>
      <c r="AS4" s="18" t="s">
        <v>13</v>
      </c>
      <c r="BE4" s="19" t="s">
        <v>14</v>
      </c>
      <c r="BS4" s="11" t="s">
        <v>15</v>
      </c>
    </row>
    <row r="5" spans="2:71" ht="14.25" customHeight="1">
      <c r="B5" s="15"/>
      <c r="C5" s="20"/>
      <c r="D5" s="21" t="s">
        <v>16</v>
      </c>
      <c r="E5" s="20"/>
      <c r="F5" s="20"/>
      <c r="G5" s="20"/>
      <c r="H5" s="20"/>
      <c r="I5" s="20"/>
      <c r="J5" s="20"/>
      <c r="K5" s="22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0"/>
      <c r="AQ5" s="17"/>
      <c r="BE5" s="23" t="s">
        <v>18</v>
      </c>
      <c r="BS5" s="11" t="s">
        <v>8</v>
      </c>
    </row>
    <row r="6" spans="2:71" ht="36.75" customHeight="1">
      <c r="B6" s="15"/>
      <c r="C6" s="20"/>
      <c r="D6" s="24" t="s">
        <v>19</v>
      </c>
      <c r="E6" s="20"/>
      <c r="F6" s="20"/>
      <c r="G6" s="20"/>
      <c r="H6" s="20"/>
      <c r="I6" s="20"/>
      <c r="J6" s="20"/>
      <c r="K6" s="25" t="s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0"/>
      <c r="AQ6" s="17"/>
      <c r="BE6" s="23"/>
      <c r="BS6" s="11" t="s">
        <v>21</v>
      </c>
    </row>
    <row r="7" spans="2:71" ht="14.25" customHeight="1">
      <c r="B7" s="15"/>
      <c r="C7" s="20"/>
      <c r="D7" s="26" t="s">
        <v>22</v>
      </c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23</v>
      </c>
      <c r="AL7" s="20"/>
      <c r="AM7" s="20"/>
      <c r="AN7" s="22"/>
      <c r="AO7" s="20"/>
      <c r="AP7" s="20"/>
      <c r="AQ7" s="17"/>
      <c r="BE7" s="23"/>
      <c r="BS7" s="11" t="s">
        <v>10</v>
      </c>
    </row>
    <row r="8" spans="2:71" ht="14.25" customHeight="1">
      <c r="B8" s="15"/>
      <c r="C8" s="20"/>
      <c r="D8" s="26" t="s">
        <v>24</v>
      </c>
      <c r="E8" s="20"/>
      <c r="F8" s="20"/>
      <c r="G8" s="20"/>
      <c r="H8" s="20"/>
      <c r="I8" s="20"/>
      <c r="J8" s="20"/>
      <c r="K8" s="22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26</v>
      </c>
      <c r="AL8" s="20"/>
      <c r="AM8" s="20"/>
      <c r="AN8" s="27" t="s">
        <v>27</v>
      </c>
      <c r="AO8" s="20"/>
      <c r="AP8" s="20"/>
      <c r="AQ8" s="17"/>
      <c r="BE8" s="23"/>
      <c r="BS8" s="11" t="s">
        <v>28</v>
      </c>
    </row>
    <row r="9" spans="2:71" ht="14.25" customHeight="1">
      <c r="B9" s="1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7"/>
      <c r="BE9" s="23"/>
      <c r="BS9" s="11" t="s">
        <v>29</v>
      </c>
    </row>
    <row r="10" spans="2:71" ht="14.25" customHeight="1">
      <c r="B10" s="15"/>
      <c r="C10" s="20"/>
      <c r="D10" s="26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31</v>
      </c>
      <c r="AL10" s="20"/>
      <c r="AM10" s="20"/>
      <c r="AN10" s="22" t="s">
        <v>32</v>
      </c>
      <c r="AO10" s="20"/>
      <c r="AP10" s="20"/>
      <c r="AQ10" s="17"/>
      <c r="BE10" s="23"/>
      <c r="BS10" s="11" t="s">
        <v>21</v>
      </c>
    </row>
    <row r="11" spans="2:71" ht="18" customHeight="1">
      <c r="B11" s="15"/>
      <c r="C11" s="20"/>
      <c r="D11" s="20"/>
      <c r="E11" s="22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34</v>
      </c>
      <c r="AL11" s="20"/>
      <c r="AM11" s="20"/>
      <c r="AN11" s="22"/>
      <c r="AO11" s="20"/>
      <c r="AP11" s="20"/>
      <c r="AQ11" s="17"/>
      <c r="BE11" s="23"/>
      <c r="BS11" s="11" t="s">
        <v>21</v>
      </c>
    </row>
    <row r="12" spans="2:71" ht="6.75" customHeight="1">
      <c r="B12" s="1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7"/>
      <c r="BE12" s="23"/>
      <c r="BS12" s="11" t="s">
        <v>21</v>
      </c>
    </row>
    <row r="13" spans="2:71" ht="14.25" customHeight="1">
      <c r="B13" s="15"/>
      <c r="C13" s="20"/>
      <c r="D13" s="26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31</v>
      </c>
      <c r="AL13" s="20"/>
      <c r="AM13" s="20"/>
      <c r="AN13" s="28" t="s">
        <v>36</v>
      </c>
      <c r="AO13" s="20"/>
      <c r="AP13" s="20"/>
      <c r="AQ13" s="17"/>
      <c r="BE13" s="23"/>
      <c r="BS13" s="11" t="s">
        <v>21</v>
      </c>
    </row>
    <row r="14" spans="2:71" ht="12.75">
      <c r="B14" s="15"/>
      <c r="C14" s="20"/>
      <c r="D14" s="20"/>
      <c r="E14" s="28" t="s">
        <v>36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34</v>
      </c>
      <c r="AL14" s="20"/>
      <c r="AM14" s="20"/>
      <c r="AN14" s="28" t="s">
        <v>36</v>
      </c>
      <c r="AO14" s="20"/>
      <c r="AP14" s="20"/>
      <c r="AQ14" s="17"/>
      <c r="BE14" s="23"/>
      <c r="BS14" s="11" t="s">
        <v>21</v>
      </c>
    </row>
    <row r="15" spans="2:71" ht="6.75" customHeight="1"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7"/>
      <c r="BE15" s="23"/>
      <c r="BS15" s="11" t="s">
        <v>5</v>
      </c>
    </row>
    <row r="16" spans="2:71" ht="14.25" customHeight="1">
      <c r="B16" s="15"/>
      <c r="C16" s="20"/>
      <c r="D16" s="26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31</v>
      </c>
      <c r="AL16" s="20"/>
      <c r="AM16" s="20"/>
      <c r="AN16" s="22" t="s">
        <v>38</v>
      </c>
      <c r="AO16" s="20"/>
      <c r="AP16" s="20"/>
      <c r="AQ16" s="17"/>
      <c r="BE16" s="23"/>
      <c r="BS16" s="11" t="s">
        <v>5</v>
      </c>
    </row>
    <row r="17" spans="2:71" ht="18" customHeight="1">
      <c r="B17" s="15"/>
      <c r="C17" s="20"/>
      <c r="D17" s="20"/>
      <c r="E17" s="22" t="s">
        <v>39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34</v>
      </c>
      <c r="AL17" s="20"/>
      <c r="AM17" s="20"/>
      <c r="AN17" s="22"/>
      <c r="AO17" s="20"/>
      <c r="AP17" s="20"/>
      <c r="AQ17" s="17"/>
      <c r="BE17" s="23"/>
      <c r="BS17" s="11" t="s">
        <v>40</v>
      </c>
    </row>
    <row r="18" spans="2:71" ht="6.75" customHeight="1">
      <c r="B18" s="1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7"/>
      <c r="BE18" s="23"/>
      <c r="BS18" s="11" t="s">
        <v>10</v>
      </c>
    </row>
    <row r="19" spans="2:71" ht="14.25" customHeight="1">
      <c r="B19" s="15"/>
      <c r="C19" s="20"/>
      <c r="D19" s="26" t="s">
        <v>41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31</v>
      </c>
      <c r="AL19" s="20"/>
      <c r="AM19" s="20"/>
      <c r="AN19" s="22" t="s">
        <v>38</v>
      </c>
      <c r="AO19" s="20"/>
      <c r="AP19" s="20"/>
      <c r="AQ19" s="17"/>
      <c r="BE19" s="23"/>
      <c r="BS19" s="11" t="s">
        <v>10</v>
      </c>
    </row>
    <row r="20" spans="2:57" ht="18" customHeight="1">
      <c r="B20" s="15"/>
      <c r="C20" s="20"/>
      <c r="D20" s="20"/>
      <c r="E20" s="22" t="s">
        <v>39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34</v>
      </c>
      <c r="AL20" s="20"/>
      <c r="AM20" s="20"/>
      <c r="AN20" s="22"/>
      <c r="AO20" s="20"/>
      <c r="AP20" s="20"/>
      <c r="AQ20" s="17"/>
      <c r="BE20" s="23"/>
    </row>
    <row r="21" spans="2:57" ht="6.75" customHeight="1">
      <c r="B21" s="1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7"/>
      <c r="BE21" s="23"/>
    </row>
    <row r="22" spans="2:57" ht="12.75">
      <c r="B22" s="15"/>
      <c r="C22" s="20"/>
      <c r="D22" s="26" t="s">
        <v>42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7"/>
      <c r="BE22" s="23"/>
    </row>
    <row r="23" spans="2:57" ht="16.5" customHeight="1">
      <c r="B23" s="15"/>
      <c r="C23" s="20"/>
      <c r="D23" s="2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0"/>
      <c r="AP23" s="20"/>
      <c r="AQ23" s="17"/>
      <c r="BE23" s="23"/>
    </row>
    <row r="24" spans="2:57" ht="6.75" customHeight="1"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7"/>
      <c r="BE24" s="23"/>
    </row>
    <row r="25" spans="2:57" ht="6.75" customHeight="1">
      <c r="B25" s="15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17"/>
      <c r="BE25" s="23"/>
    </row>
    <row r="26" spans="2:57" ht="14.25" customHeight="1">
      <c r="B26" s="15"/>
      <c r="C26" s="20"/>
      <c r="D26" s="31" t="s">
        <v>43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2">
        <f>ROUND(AG87,0)</f>
        <v>0</v>
      </c>
      <c r="AL26" s="32"/>
      <c r="AM26" s="32"/>
      <c r="AN26" s="32"/>
      <c r="AO26" s="32"/>
      <c r="AP26" s="20"/>
      <c r="AQ26" s="17"/>
      <c r="BE26" s="23"/>
    </row>
    <row r="27" spans="2:57" ht="14.25" customHeight="1">
      <c r="B27" s="15"/>
      <c r="C27" s="20"/>
      <c r="D27" s="31" t="s">
        <v>44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2">
        <f>ROUND(AG90,0)</f>
        <v>0</v>
      </c>
      <c r="AL27" s="32"/>
      <c r="AM27" s="32"/>
      <c r="AN27" s="32"/>
      <c r="AO27" s="32"/>
      <c r="AP27" s="20"/>
      <c r="AQ27" s="17"/>
      <c r="BE27" s="23"/>
    </row>
    <row r="28" spans="2:57" s="33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3"/>
    </row>
    <row r="29" spans="2:57" s="33" customFormat="1" ht="25.5" customHeight="1">
      <c r="B29" s="34"/>
      <c r="C29" s="35"/>
      <c r="D29" s="37" t="s">
        <v>45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>
        <f>ROUND(AK26+AK27,0)</f>
        <v>0</v>
      </c>
      <c r="AL29" s="39"/>
      <c r="AM29" s="39"/>
      <c r="AN29" s="39"/>
      <c r="AO29" s="39"/>
      <c r="AP29" s="35"/>
      <c r="AQ29" s="36"/>
      <c r="BE29" s="23"/>
    </row>
    <row r="30" spans="2:57" s="33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3"/>
    </row>
    <row r="31" spans="2:57" s="40" customFormat="1" ht="14.25" customHeight="1">
      <c r="B31" s="41"/>
      <c r="C31" s="42"/>
      <c r="D31" s="43" t="s">
        <v>46</v>
      </c>
      <c r="E31" s="42"/>
      <c r="F31" s="43" t="s">
        <v>47</v>
      </c>
      <c r="G31" s="42"/>
      <c r="H31" s="42"/>
      <c r="I31" s="42"/>
      <c r="J31" s="42"/>
      <c r="K31" s="42"/>
      <c r="L31" s="44">
        <v>0.21000000000000002</v>
      </c>
      <c r="M31" s="44"/>
      <c r="N31" s="44"/>
      <c r="O31" s="44"/>
      <c r="P31" s="42"/>
      <c r="Q31" s="42"/>
      <c r="R31" s="42"/>
      <c r="S31" s="42"/>
      <c r="T31" s="45" t="s">
        <v>48</v>
      </c>
      <c r="U31" s="42"/>
      <c r="V31" s="42"/>
      <c r="W31" s="46">
        <f>ROUND(AZ87+SUM(CD91:CD95),0)</f>
        <v>0</v>
      </c>
      <c r="X31" s="46"/>
      <c r="Y31" s="46"/>
      <c r="Z31" s="46"/>
      <c r="AA31" s="46"/>
      <c r="AB31" s="46"/>
      <c r="AC31" s="46"/>
      <c r="AD31" s="46"/>
      <c r="AE31" s="46"/>
      <c r="AF31" s="42"/>
      <c r="AG31" s="42"/>
      <c r="AH31" s="42"/>
      <c r="AI31" s="42"/>
      <c r="AJ31" s="42"/>
      <c r="AK31" s="46">
        <f>ROUND(AV87+SUM(BY91:BY95),0)</f>
        <v>0</v>
      </c>
      <c r="AL31" s="46"/>
      <c r="AM31" s="46"/>
      <c r="AN31" s="46"/>
      <c r="AO31" s="46"/>
      <c r="AP31" s="42"/>
      <c r="AQ31" s="47"/>
      <c r="BE31" s="23"/>
    </row>
    <row r="32" spans="2:57" s="40" customFormat="1" ht="14.25" customHeight="1">
      <c r="B32" s="41"/>
      <c r="C32" s="42"/>
      <c r="D32" s="42"/>
      <c r="E32" s="42"/>
      <c r="F32" s="43" t="s">
        <v>49</v>
      </c>
      <c r="G32" s="42"/>
      <c r="H32" s="42"/>
      <c r="I32" s="42"/>
      <c r="J32" s="42"/>
      <c r="K32" s="42"/>
      <c r="L32" s="44">
        <v>0.15000000000000002</v>
      </c>
      <c r="M32" s="44"/>
      <c r="N32" s="44"/>
      <c r="O32" s="44"/>
      <c r="P32" s="42"/>
      <c r="Q32" s="42"/>
      <c r="R32" s="42"/>
      <c r="S32" s="42"/>
      <c r="T32" s="45" t="s">
        <v>48</v>
      </c>
      <c r="U32" s="42"/>
      <c r="V32" s="42"/>
      <c r="W32" s="46">
        <f>ROUND(BA87+SUM(CE91:CE95),0)</f>
        <v>0</v>
      </c>
      <c r="X32" s="46"/>
      <c r="Y32" s="46"/>
      <c r="Z32" s="46"/>
      <c r="AA32" s="46"/>
      <c r="AB32" s="46"/>
      <c r="AC32" s="46"/>
      <c r="AD32" s="46"/>
      <c r="AE32" s="46"/>
      <c r="AF32" s="42"/>
      <c r="AG32" s="42"/>
      <c r="AH32" s="42"/>
      <c r="AI32" s="42"/>
      <c r="AJ32" s="42"/>
      <c r="AK32" s="46">
        <f>ROUND(AW87+SUM(BZ91:BZ95),0)</f>
        <v>0</v>
      </c>
      <c r="AL32" s="46"/>
      <c r="AM32" s="46"/>
      <c r="AN32" s="46"/>
      <c r="AO32" s="46"/>
      <c r="AP32" s="42"/>
      <c r="AQ32" s="47"/>
      <c r="BE32" s="23"/>
    </row>
    <row r="33" spans="2:57" s="40" customFormat="1" ht="14.25" customHeight="1" hidden="1">
      <c r="B33" s="41"/>
      <c r="C33" s="42"/>
      <c r="D33" s="42"/>
      <c r="E33" s="42"/>
      <c r="F33" s="43" t="s">
        <v>50</v>
      </c>
      <c r="G33" s="42"/>
      <c r="H33" s="42"/>
      <c r="I33" s="42"/>
      <c r="J33" s="42"/>
      <c r="K33" s="42"/>
      <c r="L33" s="44">
        <v>0.21000000000000002</v>
      </c>
      <c r="M33" s="44"/>
      <c r="N33" s="44"/>
      <c r="O33" s="44"/>
      <c r="P33" s="42"/>
      <c r="Q33" s="42"/>
      <c r="R33" s="42"/>
      <c r="S33" s="42"/>
      <c r="T33" s="45" t="s">
        <v>48</v>
      </c>
      <c r="U33" s="42"/>
      <c r="V33" s="42"/>
      <c r="W33" s="46">
        <f>ROUND(BB87+SUM(CF91:CF95),0)</f>
        <v>0</v>
      </c>
      <c r="X33" s="46"/>
      <c r="Y33" s="46"/>
      <c r="Z33" s="46"/>
      <c r="AA33" s="46"/>
      <c r="AB33" s="46"/>
      <c r="AC33" s="46"/>
      <c r="AD33" s="46"/>
      <c r="AE33" s="46"/>
      <c r="AF33" s="42"/>
      <c r="AG33" s="42"/>
      <c r="AH33" s="42"/>
      <c r="AI33" s="42"/>
      <c r="AJ33" s="42"/>
      <c r="AK33" s="46">
        <v>0</v>
      </c>
      <c r="AL33" s="46"/>
      <c r="AM33" s="46"/>
      <c r="AN33" s="46"/>
      <c r="AO33" s="46"/>
      <c r="AP33" s="42"/>
      <c r="AQ33" s="47"/>
      <c r="BE33" s="23"/>
    </row>
    <row r="34" spans="2:57" s="40" customFormat="1" ht="14.25" customHeight="1" hidden="1">
      <c r="B34" s="41"/>
      <c r="C34" s="42"/>
      <c r="D34" s="42"/>
      <c r="E34" s="42"/>
      <c r="F34" s="43" t="s">
        <v>51</v>
      </c>
      <c r="G34" s="42"/>
      <c r="H34" s="42"/>
      <c r="I34" s="42"/>
      <c r="J34" s="42"/>
      <c r="K34" s="42"/>
      <c r="L34" s="44">
        <v>0.15000000000000002</v>
      </c>
      <c r="M34" s="44"/>
      <c r="N34" s="44"/>
      <c r="O34" s="44"/>
      <c r="P34" s="42"/>
      <c r="Q34" s="42"/>
      <c r="R34" s="42"/>
      <c r="S34" s="42"/>
      <c r="T34" s="45" t="s">
        <v>48</v>
      </c>
      <c r="U34" s="42"/>
      <c r="V34" s="42"/>
      <c r="W34" s="46">
        <f>ROUND(BC87+SUM(CG91:CG95),0)</f>
        <v>0</v>
      </c>
      <c r="X34" s="46"/>
      <c r="Y34" s="46"/>
      <c r="Z34" s="46"/>
      <c r="AA34" s="46"/>
      <c r="AB34" s="46"/>
      <c r="AC34" s="46"/>
      <c r="AD34" s="46"/>
      <c r="AE34" s="46"/>
      <c r="AF34" s="42"/>
      <c r="AG34" s="42"/>
      <c r="AH34" s="42"/>
      <c r="AI34" s="42"/>
      <c r="AJ34" s="42"/>
      <c r="AK34" s="46">
        <v>0</v>
      </c>
      <c r="AL34" s="46"/>
      <c r="AM34" s="46"/>
      <c r="AN34" s="46"/>
      <c r="AO34" s="46"/>
      <c r="AP34" s="42"/>
      <c r="AQ34" s="47"/>
      <c r="BE34" s="23"/>
    </row>
    <row r="35" spans="2:43" s="40" customFormat="1" ht="14.25" customHeight="1" hidden="1">
      <c r="B35" s="41"/>
      <c r="C35" s="42"/>
      <c r="D35" s="42"/>
      <c r="E35" s="42"/>
      <c r="F35" s="43" t="s">
        <v>52</v>
      </c>
      <c r="G35" s="42"/>
      <c r="H35" s="42"/>
      <c r="I35" s="42"/>
      <c r="J35" s="42"/>
      <c r="K35" s="42"/>
      <c r="L35" s="44">
        <v>0</v>
      </c>
      <c r="M35" s="44"/>
      <c r="N35" s="44"/>
      <c r="O35" s="44"/>
      <c r="P35" s="42"/>
      <c r="Q35" s="42"/>
      <c r="R35" s="42"/>
      <c r="S35" s="42"/>
      <c r="T35" s="45" t="s">
        <v>48</v>
      </c>
      <c r="U35" s="42"/>
      <c r="V35" s="42"/>
      <c r="W35" s="46">
        <f>ROUND(BD87+SUM(CH91:CH95),0)</f>
        <v>0</v>
      </c>
      <c r="X35" s="46"/>
      <c r="Y35" s="46"/>
      <c r="Z35" s="46"/>
      <c r="AA35" s="46"/>
      <c r="AB35" s="46"/>
      <c r="AC35" s="46"/>
      <c r="AD35" s="46"/>
      <c r="AE35" s="46"/>
      <c r="AF35" s="42"/>
      <c r="AG35" s="42"/>
      <c r="AH35" s="42"/>
      <c r="AI35" s="42"/>
      <c r="AJ35" s="42"/>
      <c r="AK35" s="46">
        <v>0</v>
      </c>
      <c r="AL35" s="46"/>
      <c r="AM35" s="46"/>
      <c r="AN35" s="46"/>
      <c r="AO35" s="46"/>
      <c r="AP35" s="42"/>
      <c r="AQ35" s="47"/>
    </row>
    <row r="36" spans="2:43" s="33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33" customFormat="1" ht="25.5" customHeight="1">
      <c r="B37" s="34"/>
      <c r="C37" s="48"/>
      <c r="D37" s="49" t="s">
        <v>53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54</v>
      </c>
      <c r="U37" s="50"/>
      <c r="V37" s="50"/>
      <c r="W37" s="50"/>
      <c r="X37" s="52" t="s">
        <v>55</v>
      </c>
      <c r="Y37" s="52"/>
      <c r="Z37" s="52"/>
      <c r="AA37" s="52"/>
      <c r="AB37" s="52"/>
      <c r="AC37" s="50"/>
      <c r="AD37" s="50"/>
      <c r="AE37" s="50"/>
      <c r="AF37" s="50"/>
      <c r="AG37" s="50"/>
      <c r="AH37" s="50"/>
      <c r="AI37" s="50"/>
      <c r="AJ37" s="50"/>
      <c r="AK37" s="53">
        <f>SUM(AK29:AK35)</f>
        <v>0</v>
      </c>
      <c r="AL37" s="53"/>
      <c r="AM37" s="53"/>
      <c r="AN37" s="53"/>
      <c r="AO37" s="53"/>
      <c r="AP37" s="48"/>
      <c r="AQ37" s="36"/>
    </row>
    <row r="38" spans="2:43" s="33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.75"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7"/>
    </row>
    <row r="40" spans="2:43" ht="12.75">
      <c r="B40" s="1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7"/>
    </row>
    <row r="41" spans="2:43" ht="12.75"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7"/>
    </row>
    <row r="42" spans="2:43" ht="12.7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7"/>
    </row>
    <row r="43" spans="2:43" ht="12.75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17"/>
    </row>
    <row r="44" spans="2:43" ht="12.75"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7"/>
    </row>
    <row r="45" spans="2:43" ht="12.7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17"/>
    </row>
    <row r="46" spans="2:43" ht="12.75"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7"/>
    </row>
    <row r="47" spans="2:43" ht="12.75"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7"/>
    </row>
    <row r="48" spans="2:43" ht="12.75"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7"/>
    </row>
    <row r="49" spans="2:43" s="33" customFormat="1" ht="12.75">
      <c r="B49" s="34"/>
      <c r="C49" s="35"/>
      <c r="D49" s="54" t="s">
        <v>56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35"/>
      <c r="AB49" s="35"/>
      <c r="AC49" s="54" t="s">
        <v>57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35"/>
      <c r="AQ49" s="36"/>
    </row>
    <row r="50" spans="2:43" ht="12.75">
      <c r="B50" s="15"/>
      <c r="C50" s="20"/>
      <c r="D50" s="5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8"/>
      <c r="AA50" s="20"/>
      <c r="AB50" s="20"/>
      <c r="AC50" s="57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8"/>
      <c r="AP50" s="20"/>
      <c r="AQ50" s="17"/>
    </row>
    <row r="51" spans="2:43" ht="12.75">
      <c r="B51" s="15"/>
      <c r="C51" s="20"/>
      <c r="D51" s="5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8"/>
      <c r="AA51" s="20"/>
      <c r="AB51" s="20"/>
      <c r="AC51" s="57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8"/>
      <c r="AP51" s="20"/>
      <c r="AQ51" s="17"/>
    </row>
    <row r="52" spans="2:43" ht="12.75">
      <c r="B52" s="15"/>
      <c r="C52" s="20"/>
      <c r="D52" s="5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8"/>
      <c r="AA52" s="20"/>
      <c r="AB52" s="20"/>
      <c r="AC52" s="57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8"/>
      <c r="AP52" s="20"/>
      <c r="AQ52" s="17"/>
    </row>
    <row r="53" spans="2:43" ht="12.75">
      <c r="B53" s="15"/>
      <c r="C53" s="20"/>
      <c r="D53" s="5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8"/>
      <c r="AA53" s="20"/>
      <c r="AB53" s="20"/>
      <c r="AC53" s="57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8"/>
      <c r="AP53" s="20"/>
      <c r="AQ53" s="17"/>
    </row>
    <row r="54" spans="2:43" ht="12.75">
      <c r="B54" s="15"/>
      <c r="C54" s="20"/>
      <c r="D54" s="5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8"/>
      <c r="AA54" s="20"/>
      <c r="AB54" s="20"/>
      <c r="AC54" s="57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8"/>
      <c r="AP54" s="20"/>
      <c r="AQ54" s="17"/>
    </row>
    <row r="55" spans="2:43" ht="12.75">
      <c r="B55" s="15"/>
      <c r="C55" s="20"/>
      <c r="D55" s="57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8"/>
      <c r="AA55" s="20"/>
      <c r="AB55" s="20"/>
      <c r="AC55" s="5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8"/>
      <c r="AP55" s="20"/>
      <c r="AQ55" s="17"/>
    </row>
    <row r="56" spans="2:43" ht="12.75">
      <c r="B56" s="15"/>
      <c r="C56" s="20"/>
      <c r="D56" s="57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8"/>
      <c r="AA56" s="20"/>
      <c r="AB56" s="20"/>
      <c r="AC56" s="57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8"/>
      <c r="AP56" s="20"/>
      <c r="AQ56" s="17"/>
    </row>
    <row r="57" spans="2:43" ht="12.75">
      <c r="B57" s="15"/>
      <c r="C57" s="20"/>
      <c r="D57" s="5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8"/>
      <c r="AA57" s="20"/>
      <c r="AB57" s="20"/>
      <c r="AC57" s="57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8"/>
      <c r="AP57" s="20"/>
      <c r="AQ57" s="17"/>
    </row>
    <row r="58" spans="2:43" s="33" customFormat="1" ht="12.75">
      <c r="B58" s="34"/>
      <c r="C58" s="35"/>
      <c r="D58" s="59" t="s">
        <v>58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59</v>
      </c>
      <c r="S58" s="60"/>
      <c r="T58" s="60"/>
      <c r="U58" s="60"/>
      <c r="V58" s="60"/>
      <c r="W58" s="60"/>
      <c r="X58" s="60"/>
      <c r="Y58" s="60"/>
      <c r="Z58" s="62"/>
      <c r="AA58" s="35"/>
      <c r="AB58" s="35"/>
      <c r="AC58" s="59" t="s">
        <v>58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59</v>
      </c>
      <c r="AN58" s="60"/>
      <c r="AO58" s="62"/>
      <c r="AP58" s="35"/>
      <c r="AQ58" s="36"/>
    </row>
    <row r="59" spans="2:43" ht="12.75">
      <c r="B59" s="1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7"/>
    </row>
    <row r="60" spans="2:43" s="33" customFormat="1" ht="12.75">
      <c r="B60" s="34"/>
      <c r="C60" s="35"/>
      <c r="D60" s="54" t="s">
        <v>60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35"/>
      <c r="AB60" s="35"/>
      <c r="AC60" s="54" t="s">
        <v>61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35"/>
      <c r="AQ60" s="36"/>
    </row>
    <row r="61" spans="2:43" ht="12.75">
      <c r="B61" s="15"/>
      <c r="C61" s="20"/>
      <c r="D61" s="5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8"/>
      <c r="AA61" s="20"/>
      <c r="AB61" s="20"/>
      <c r="AC61" s="57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8"/>
      <c r="AP61" s="20"/>
      <c r="AQ61" s="17"/>
    </row>
    <row r="62" spans="2:43" ht="12.75">
      <c r="B62" s="15"/>
      <c r="C62" s="20"/>
      <c r="D62" s="5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8"/>
      <c r="AA62" s="20"/>
      <c r="AB62" s="20"/>
      <c r="AC62" s="57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8"/>
      <c r="AP62" s="20"/>
      <c r="AQ62" s="17"/>
    </row>
    <row r="63" spans="2:43" ht="12.75">
      <c r="B63" s="15"/>
      <c r="C63" s="20"/>
      <c r="D63" s="57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8"/>
      <c r="AA63" s="20"/>
      <c r="AB63" s="20"/>
      <c r="AC63" s="57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8"/>
      <c r="AP63" s="20"/>
      <c r="AQ63" s="17"/>
    </row>
    <row r="64" spans="2:43" ht="12.75">
      <c r="B64" s="15"/>
      <c r="C64" s="20"/>
      <c r="D64" s="5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8"/>
      <c r="AA64" s="20"/>
      <c r="AB64" s="20"/>
      <c r="AC64" s="57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8"/>
      <c r="AP64" s="20"/>
      <c r="AQ64" s="17"/>
    </row>
    <row r="65" spans="2:43" ht="12.75">
      <c r="B65" s="15"/>
      <c r="C65" s="20"/>
      <c r="D65" s="5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8"/>
      <c r="AA65" s="20"/>
      <c r="AB65" s="20"/>
      <c r="AC65" s="57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8"/>
      <c r="AP65" s="20"/>
      <c r="AQ65" s="17"/>
    </row>
    <row r="66" spans="2:43" ht="12.75">
      <c r="B66" s="15"/>
      <c r="C66" s="20"/>
      <c r="D66" s="5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8"/>
      <c r="AA66" s="20"/>
      <c r="AB66" s="20"/>
      <c r="AC66" s="57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8"/>
      <c r="AP66" s="20"/>
      <c r="AQ66" s="17"/>
    </row>
    <row r="67" spans="2:43" ht="12.75">
      <c r="B67" s="15"/>
      <c r="C67" s="20"/>
      <c r="D67" s="5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8"/>
      <c r="AA67" s="20"/>
      <c r="AB67" s="20"/>
      <c r="AC67" s="57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8"/>
      <c r="AP67" s="20"/>
      <c r="AQ67" s="17"/>
    </row>
    <row r="68" spans="2:43" ht="12.75">
      <c r="B68" s="15"/>
      <c r="C68" s="20"/>
      <c r="D68" s="5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8"/>
      <c r="AA68" s="20"/>
      <c r="AB68" s="20"/>
      <c r="AC68" s="57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8"/>
      <c r="AP68" s="20"/>
      <c r="AQ68" s="17"/>
    </row>
    <row r="69" spans="2:43" s="33" customFormat="1" ht="12.75">
      <c r="B69" s="34"/>
      <c r="C69" s="35"/>
      <c r="D69" s="59" t="s">
        <v>58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59</v>
      </c>
      <c r="S69" s="60"/>
      <c r="T69" s="60"/>
      <c r="U69" s="60"/>
      <c r="V69" s="60"/>
      <c r="W69" s="60"/>
      <c r="X69" s="60"/>
      <c r="Y69" s="60"/>
      <c r="Z69" s="62"/>
      <c r="AA69" s="35"/>
      <c r="AB69" s="35"/>
      <c r="AC69" s="59" t="s">
        <v>58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59</v>
      </c>
      <c r="AN69" s="60"/>
      <c r="AO69" s="62"/>
      <c r="AP69" s="35"/>
      <c r="AQ69" s="36"/>
    </row>
    <row r="70" spans="2:43" s="33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33" customFormat="1" ht="6.7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33" customFormat="1" ht="6.7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33" customFormat="1" ht="36.75" customHeight="1">
      <c r="B76" s="34"/>
      <c r="C76" s="16" t="s">
        <v>62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36"/>
    </row>
    <row r="77" spans="2:43" s="69" customFormat="1" ht="14.25" customHeight="1">
      <c r="B77" s="70"/>
      <c r="C77" s="26" t="s">
        <v>16</v>
      </c>
      <c r="D77" s="71"/>
      <c r="E77" s="71"/>
      <c r="F77" s="71"/>
      <c r="G77" s="71"/>
      <c r="H77" s="71"/>
      <c r="I77" s="71"/>
      <c r="J77" s="71"/>
      <c r="K77" s="71"/>
      <c r="L77" s="71" t="str">
        <f>K5</f>
        <v>ND-018-001-01</v>
      </c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2"/>
    </row>
    <row r="78" spans="2:43" s="73" customFormat="1" ht="36.75" customHeight="1">
      <c r="B78" s="74"/>
      <c r="C78" s="75" t="s">
        <v>19</v>
      </c>
      <c r="D78" s="76"/>
      <c r="E78" s="76"/>
      <c r="F78" s="76"/>
      <c r="G78" s="76"/>
      <c r="H78" s="76"/>
      <c r="I78" s="76"/>
      <c r="J78" s="76"/>
      <c r="K78" s="76"/>
      <c r="L78" s="77" t="str">
        <f>K6</f>
        <v>STAVEBNÍ ÚPRAVY ZUŠ - MASARYKOVO NÁMĚSTÍ 133</v>
      </c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6"/>
      <c r="AQ78" s="78"/>
    </row>
    <row r="79" spans="2:43" s="33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33" customFormat="1" ht="12.75">
      <c r="B80" s="34"/>
      <c r="C80" s="26" t="s">
        <v>24</v>
      </c>
      <c r="D80" s="35"/>
      <c r="E80" s="35"/>
      <c r="F80" s="35"/>
      <c r="G80" s="35"/>
      <c r="H80" s="35"/>
      <c r="I80" s="35"/>
      <c r="J80" s="35"/>
      <c r="K80" s="35"/>
      <c r="L80" s="79" t="str">
        <f>IF(K8="","",K8)</f>
        <v>Bystřice pod Hostýnem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6" t="s">
        <v>26</v>
      </c>
      <c r="AJ80" s="35"/>
      <c r="AK80" s="35"/>
      <c r="AL80" s="35"/>
      <c r="AM80" s="80" t="str">
        <f>IF(AN8="","",AN8)</f>
        <v>28. 11. 2018</v>
      </c>
      <c r="AN80" s="35"/>
      <c r="AO80" s="35"/>
      <c r="AP80" s="35"/>
      <c r="AQ80" s="36"/>
    </row>
    <row r="81" spans="2:43" s="33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33" customFormat="1" ht="12.75">
      <c r="B82" s="34"/>
      <c r="C82" s="26" t="s">
        <v>30</v>
      </c>
      <c r="D82" s="35"/>
      <c r="E82" s="35"/>
      <c r="F82" s="35"/>
      <c r="G82" s="35"/>
      <c r="H82" s="35"/>
      <c r="I82" s="35"/>
      <c r="J82" s="35"/>
      <c r="K82" s="35"/>
      <c r="L82" s="71" t="str">
        <f>IF(E11="","",E11)</f>
        <v>Město Bystřice pod Hostýnem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6" t="s">
        <v>37</v>
      </c>
      <c r="AJ82" s="35"/>
      <c r="AK82" s="35"/>
      <c r="AL82" s="35"/>
      <c r="AM82" s="71" t="str">
        <f>IF(E17="","",E17)</f>
        <v>dnprojekce s.r.o.</v>
      </c>
      <c r="AN82" s="71"/>
      <c r="AO82" s="71"/>
      <c r="AP82" s="71"/>
      <c r="AQ82" s="36"/>
      <c r="AS82" s="81" t="s">
        <v>63</v>
      </c>
      <c r="AT82" s="81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2:56" s="33" customFormat="1" ht="12.75">
      <c r="B83" s="34"/>
      <c r="C83" s="26" t="s">
        <v>35</v>
      </c>
      <c r="D83" s="35"/>
      <c r="E83" s="35"/>
      <c r="F83" s="35"/>
      <c r="G83" s="35"/>
      <c r="H83" s="35"/>
      <c r="I83" s="35"/>
      <c r="J83" s="35"/>
      <c r="K83" s="35"/>
      <c r="L83" s="71">
        <f>IF(E14="Vyplň údaj","",E14)</f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6" t="s">
        <v>41</v>
      </c>
      <c r="AJ83" s="35"/>
      <c r="AK83" s="35"/>
      <c r="AL83" s="35"/>
      <c r="AM83" s="71" t="str">
        <f>IF(E20="","",E20)</f>
        <v>dnprojekce s.r.o.</v>
      </c>
      <c r="AN83" s="71"/>
      <c r="AO83" s="71"/>
      <c r="AP83" s="71"/>
      <c r="AQ83" s="36"/>
      <c r="AS83" s="81"/>
      <c r="AT83" s="81"/>
      <c r="AU83" s="35"/>
      <c r="AV83" s="35"/>
      <c r="AW83" s="35"/>
      <c r="AX83" s="35"/>
      <c r="AY83" s="35"/>
      <c r="AZ83" s="35"/>
      <c r="BA83" s="35"/>
      <c r="BB83" s="35"/>
      <c r="BC83" s="35"/>
      <c r="BD83" s="82"/>
    </row>
    <row r="84" spans="2:56" s="33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81"/>
      <c r="AT84" s="81"/>
      <c r="AU84" s="35"/>
      <c r="AV84" s="35"/>
      <c r="AW84" s="35"/>
      <c r="AX84" s="35"/>
      <c r="AY84" s="35"/>
      <c r="AZ84" s="35"/>
      <c r="BA84" s="35"/>
      <c r="BB84" s="35"/>
      <c r="BC84" s="35"/>
      <c r="BD84" s="82"/>
    </row>
    <row r="85" spans="2:56" s="33" customFormat="1" ht="29.25" customHeight="1">
      <c r="B85" s="34"/>
      <c r="C85" s="83" t="s">
        <v>64</v>
      </c>
      <c r="D85" s="83"/>
      <c r="E85" s="83"/>
      <c r="F85" s="83"/>
      <c r="G85" s="83"/>
      <c r="H85" s="84"/>
      <c r="I85" s="85" t="s">
        <v>65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 t="s">
        <v>66</v>
      </c>
      <c r="AH85" s="85"/>
      <c r="AI85" s="85"/>
      <c r="AJ85" s="85"/>
      <c r="AK85" s="85"/>
      <c r="AL85" s="85"/>
      <c r="AM85" s="85"/>
      <c r="AN85" s="86" t="s">
        <v>67</v>
      </c>
      <c r="AO85" s="86"/>
      <c r="AP85" s="86"/>
      <c r="AQ85" s="36"/>
      <c r="AS85" s="87" t="s">
        <v>68</v>
      </c>
      <c r="AT85" s="88" t="s">
        <v>69</v>
      </c>
      <c r="AU85" s="88" t="s">
        <v>70</v>
      </c>
      <c r="AV85" s="88" t="s">
        <v>71</v>
      </c>
      <c r="AW85" s="88" t="s">
        <v>72</v>
      </c>
      <c r="AX85" s="88" t="s">
        <v>73</v>
      </c>
      <c r="AY85" s="88" t="s">
        <v>74</v>
      </c>
      <c r="AZ85" s="88" t="s">
        <v>75</v>
      </c>
      <c r="BA85" s="88" t="s">
        <v>76</v>
      </c>
      <c r="BB85" s="88" t="s">
        <v>77</v>
      </c>
      <c r="BC85" s="88" t="s">
        <v>78</v>
      </c>
      <c r="BD85" s="89" t="s">
        <v>79</v>
      </c>
    </row>
    <row r="86" spans="2:56" s="33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90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73" customFormat="1" ht="32.25" customHeight="1">
      <c r="B87" s="74"/>
      <c r="C87" s="91" t="s">
        <v>80</v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3">
        <f>ROUND(AG88,0)</f>
        <v>0</v>
      </c>
      <c r="AH87" s="93"/>
      <c r="AI87" s="93"/>
      <c r="AJ87" s="93"/>
      <c r="AK87" s="93"/>
      <c r="AL87" s="93"/>
      <c r="AM87" s="93"/>
      <c r="AN87" s="94">
        <f>SUM(AG87,AT87)</f>
        <v>0</v>
      </c>
      <c r="AO87" s="94"/>
      <c r="AP87" s="94"/>
      <c r="AQ87" s="78"/>
      <c r="AS87" s="95">
        <f>ROUND(AS88,0)</f>
        <v>0</v>
      </c>
      <c r="AT87" s="96">
        <f>ROUND(SUM(AV87:AW87),0)</f>
        <v>0</v>
      </c>
      <c r="AU87" s="97">
        <f>ROUND(AU88,5)</f>
        <v>0</v>
      </c>
      <c r="AV87" s="96">
        <f>ROUND(AZ87*L31,0)</f>
        <v>0</v>
      </c>
      <c r="AW87" s="96">
        <f>ROUND(BA87*L32,0)</f>
        <v>0</v>
      </c>
      <c r="AX87" s="96">
        <f>ROUND(BB87*L31,0)</f>
        <v>0</v>
      </c>
      <c r="AY87" s="96">
        <f>ROUND(BC87*L32,0)</f>
        <v>0</v>
      </c>
      <c r="AZ87" s="96">
        <f>ROUND(AZ88,0)</f>
        <v>0</v>
      </c>
      <c r="BA87" s="96">
        <f>ROUND(BA88,0)</f>
        <v>0</v>
      </c>
      <c r="BB87" s="96">
        <f>ROUND(BB88,0)</f>
        <v>0</v>
      </c>
      <c r="BC87" s="96">
        <f>ROUND(BC88,0)</f>
        <v>0</v>
      </c>
      <c r="BD87" s="98">
        <f>ROUND(BD88,0)</f>
        <v>0</v>
      </c>
      <c r="BS87" s="99" t="s">
        <v>81</v>
      </c>
      <c r="BT87" s="99" t="s">
        <v>82</v>
      </c>
      <c r="BV87" s="99" t="s">
        <v>83</v>
      </c>
      <c r="BW87" s="99" t="s">
        <v>84</v>
      </c>
      <c r="BX87" s="99" t="s">
        <v>85</v>
      </c>
    </row>
    <row r="88" spans="1:76" s="107" customFormat="1" ht="31.5" customHeight="1">
      <c r="A88" s="100" t="s">
        <v>86</v>
      </c>
      <c r="B88" s="101"/>
      <c r="C88" s="102"/>
      <c r="D88" s="103" t="s">
        <v>17</v>
      </c>
      <c r="E88" s="103"/>
      <c r="F88" s="103"/>
      <c r="G88" s="103"/>
      <c r="H88" s="103"/>
      <c r="I88" s="104"/>
      <c r="J88" s="103" t="s">
        <v>20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5">
        <f>'ND-018-001-01 - STAVEBNÍ ...'!M29</f>
        <v>0</v>
      </c>
      <c r="AH88" s="105"/>
      <c r="AI88" s="105"/>
      <c r="AJ88" s="105"/>
      <c r="AK88" s="105"/>
      <c r="AL88" s="105"/>
      <c r="AM88" s="105"/>
      <c r="AN88" s="105">
        <f>SUM(AG88,AT88)</f>
        <v>0</v>
      </c>
      <c r="AO88" s="105"/>
      <c r="AP88" s="105"/>
      <c r="AQ88" s="106"/>
      <c r="AS88" s="108">
        <f>'ND-018-001-01 - STAVEBNÍ ...'!M27</f>
        <v>0</v>
      </c>
      <c r="AT88" s="109">
        <f>ROUND(SUM(AV88:AW88),0)</f>
        <v>0</v>
      </c>
      <c r="AU88" s="110">
        <f>'ND-018-001-01 - STAVEBNÍ ...'!W139</f>
        <v>0</v>
      </c>
      <c r="AV88" s="109">
        <f>'ND-018-001-01 - STAVEBNÍ ...'!M31</f>
        <v>0</v>
      </c>
      <c r="AW88" s="109">
        <f>'ND-018-001-01 - STAVEBNÍ ...'!M32</f>
        <v>0</v>
      </c>
      <c r="AX88" s="109">
        <f>'ND-018-001-01 - STAVEBNÍ ...'!M33</f>
        <v>0</v>
      </c>
      <c r="AY88" s="109">
        <f>'ND-018-001-01 - STAVEBNÍ ...'!M34</f>
        <v>0</v>
      </c>
      <c r="AZ88" s="109">
        <f>'ND-018-001-01 - STAVEBNÍ ...'!H31</f>
        <v>0</v>
      </c>
      <c r="BA88" s="109">
        <f>'ND-018-001-01 - STAVEBNÍ ...'!H32</f>
        <v>0</v>
      </c>
      <c r="BB88" s="109">
        <f>'ND-018-001-01 - STAVEBNÍ ...'!H33</f>
        <v>0</v>
      </c>
      <c r="BC88" s="109">
        <f>'ND-018-001-01 - STAVEBNÍ ...'!H34</f>
        <v>0</v>
      </c>
      <c r="BD88" s="111">
        <f>'ND-018-001-01 - STAVEBNÍ ...'!H35</f>
        <v>0</v>
      </c>
      <c r="BT88" s="112" t="s">
        <v>10</v>
      </c>
      <c r="BU88" s="112" t="s">
        <v>87</v>
      </c>
      <c r="BV88" s="112" t="s">
        <v>83</v>
      </c>
      <c r="BW88" s="112" t="s">
        <v>84</v>
      </c>
      <c r="BX88" s="112" t="s">
        <v>85</v>
      </c>
    </row>
    <row r="89" spans="2:43" ht="12.75">
      <c r="B89" s="1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17"/>
    </row>
    <row r="90" spans="2:48" s="33" customFormat="1" ht="30" customHeight="1">
      <c r="B90" s="34"/>
      <c r="C90" s="91" t="s">
        <v>88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94">
        <f>ROUND(SUM(AG91:AG94),0)</f>
        <v>0</v>
      </c>
      <c r="AH90" s="94"/>
      <c r="AI90" s="94"/>
      <c r="AJ90" s="94"/>
      <c r="AK90" s="94"/>
      <c r="AL90" s="94"/>
      <c r="AM90" s="94"/>
      <c r="AN90" s="94">
        <f>ROUND(SUM(AN91:AN94),0)</f>
        <v>0</v>
      </c>
      <c r="AO90" s="94"/>
      <c r="AP90" s="94"/>
      <c r="AQ90" s="36"/>
      <c r="AS90" s="87" t="s">
        <v>89</v>
      </c>
      <c r="AT90" s="88" t="s">
        <v>90</v>
      </c>
      <c r="AU90" s="88" t="s">
        <v>46</v>
      </c>
      <c r="AV90" s="89" t="s">
        <v>69</v>
      </c>
    </row>
    <row r="91" spans="2:89" s="33" customFormat="1" ht="19.5" customHeight="1">
      <c r="B91" s="34"/>
      <c r="C91" s="35"/>
      <c r="D91" s="113" t="s">
        <v>91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14">
        <f>ROUND(AG87*AS91,0)</f>
        <v>0</v>
      </c>
      <c r="AH91" s="114"/>
      <c r="AI91" s="114"/>
      <c r="AJ91" s="114"/>
      <c r="AK91" s="114"/>
      <c r="AL91" s="114"/>
      <c r="AM91" s="114"/>
      <c r="AN91" s="115">
        <f>ROUND(AG91+AV91,0)</f>
        <v>0</v>
      </c>
      <c r="AO91" s="115"/>
      <c r="AP91" s="115"/>
      <c r="AQ91" s="36"/>
      <c r="AS91" s="116">
        <v>0</v>
      </c>
      <c r="AT91" s="117" t="s">
        <v>92</v>
      </c>
      <c r="AU91" s="117" t="s">
        <v>47</v>
      </c>
      <c r="AV91" s="118">
        <f>ROUND(IF(AU91="základní",AG91*L31,IF(AU91="snížená",AG91*L32,0)),0)</f>
        <v>0</v>
      </c>
      <c r="BV91" s="11" t="s">
        <v>93</v>
      </c>
      <c r="BY91" s="119">
        <f>IF(AU91="základní",AV91,0)</f>
        <v>0</v>
      </c>
      <c r="BZ91" s="119">
        <f>IF(AU91="snížená",AV91,0)</f>
        <v>0</v>
      </c>
      <c r="CA91" s="119">
        <v>0</v>
      </c>
      <c r="CB91" s="119">
        <v>0</v>
      </c>
      <c r="CC91" s="119">
        <v>0</v>
      </c>
      <c r="CD91" s="119">
        <f>IF(AU91="základní",AG91,0)</f>
        <v>0</v>
      </c>
      <c r="CE91" s="119">
        <f>IF(AU91="snížená",AG91,0)</f>
        <v>0</v>
      </c>
      <c r="CF91" s="119">
        <f>IF(AU91="zákl. přenesená",AG91,0)</f>
        <v>0</v>
      </c>
      <c r="CG91" s="119">
        <f>IF(AU91="sníž. přenesená",AG91,0)</f>
        <v>0</v>
      </c>
      <c r="CH91" s="119">
        <f>IF(AU91="nulová",AG91,0)</f>
        <v>0</v>
      </c>
      <c r="CI91" s="11">
        <f>IF(AU91="základní",1,IF(AU91="snížená",2,IF(AU91="zákl. přenesená",4,IF(AU91="sníž. přenesená",5,3))))</f>
        <v>1</v>
      </c>
      <c r="CJ91" s="11">
        <f>IF(AT91="stavební čast",1,IF(8891="investiční čast",2,3))</f>
        <v>1</v>
      </c>
      <c r="CK91" s="11" t="str">
        <f>IF(D91="Vyplň vlastní","","x")</f>
        <v>x</v>
      </c>
    </row>
    <row r="92" spans="2:89" s="33" customFormat="1" ht="19.5" customHeight="1">
      <c r="B92" s="34"/>
      <c r="C92" s="35"/>
      <c r="D92" s="120" t="s">
        <v>94</v>
      </c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35"/>
      <c r="AD92" s="35"/>
      <c r="AE92" s="35"/>
      <c r="AF92" s="35"/>
      <c r="AG92" s="114">
        <f>AG87*AS92</f>
        <v>0</v>
      </c>
      <c r="AH92" s="114"/>
      <c r="AI92" s="114"/>
      <c r="AJ92" s="114"/>
      <c r="AK92" s="114"/>
      <c r="AL92" s="114"/>
      <c r="AM92" s="114"/>
      <c r="AN92" s="115">
        <f>AG92+AV92</f>
        <v>0</v>
      </c>
      <c r="AO92" s="115"/>
      <c r="AP92" s="115"/>
      <c r="AQ92" s="36"/>
      <c r="AS92" s="121">
        <v>0</v>
      </c>
      <c r="AT92" s="122" t="s">
        <v>92</v>
      </c>
      <c r="AU92" s="122" t="s">
        <v>47</v>
      </c>
      <c r="AV92" s="123">
        <f>ROUND(IF(AU92="nulová",0,IF(OR(AU92="základní",AU92="zákl. přenesená"),AG92*L31,AG92*L32)),0)</f>
        <v>0</v>
      </c>
      <c r="BV92" s="11" t="s">
        <v>95</v>
      </c>
      <c r="BY92" s="119">
        <f>IF(AU92="základní",AV92,0)</f>
        <v>0</v>
      </c>
      <c r="BZ92" s="119">
        <f>IF(AU92="snížená",AV92,0)</f>
        <v>0</v>
      </c>
      <c r="CA92" s="119">
        <f>IF(AU92="zákl. přenesená",AV92,0)</f>
        <v>0</v>
      </c>
      <c r="CB92" s="119">
        <f>IF(AU92="sníž. přenesená",AV92,0)</f>
        <v>0</v>
      </c>
      <c r="CC92" s="119">
        <f>IF(AU92="nulová",AV92,0)</f>
        <v>0</v>
      </c>
      <c r="CD92" s="119">
        <f>IF(AU92="základní",AG92,0)</f>
        <v>0</v>
      </c>
      <c r="CE92" s="119">
        <f>IF(AU92="snížená",AG92,0)</f>
        <v>0</v>
      </c>
      <c r="CF92" s="119">
        <f>IF(AU92="zákl. přenesená",AG92,0)</f>
        <v>0</v>
      </c>
      <c r="CG92" s="119">
        <f>IF(AU92="sníž. přenesená",AG92,0)</f>
        <v>0</v>
      </c>
      <c r="CH92" s="119">
        <f>IF(AU92="nulová",AG92,0)</f>
        <v>0</v>
      </c>
      <c r="CI92" s="11">
        <f>IF(AU92="základní",1,IF(AU92="snížená",2,IF(AU92="zákl. přenesená",4,IF(AU92="sníž. přenesená",5,3))))</f>
        <v>1</v>
      </c>
      <c r="CJ92" s="11">
        <f>IF(AT92="stavební čast",1,IF(8892="investiční čast",2,3))</f>
        <v>1</v>
      </c>
      <c r="CK92" s="11">
        <f>IF(D92="Vyplň vlastní","","x")</f>
      </c>
    </row>
    <row r="93" spans="2:89" s="33" customFormat="1" ht="19.5" customHeight="1">
      <c r="B93" s="34"/>
      <c r="C93" s="35"/>
      <c r="D93" s="120" t="s">
        <v>94</v>
      </c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35"/>
      <c r="AD93" s="35"/>
      <c r="AE93" s="35"/>
      <c r="AF93" s="35"/>
      <c r="AG93" s="114">
        <f>AG87*AS93</f>
        <v>0</v>
      </c>
      <c r="AH93" s="114"/>
      <c r="AI93" s="114"/>
      <c r="AJ93" s="114"/>
      <c r="AK93" s="114"/>
      <c r="AL93" s="114"/>
      <c r="AM93" s="114"/>
      <c r="AN93" s="115">
        <f>AG93+AV93</f>
        <v>0</v>
      </c>
      <c r="AO93" s="115"/>
      <c r="AP93" s="115"/>
      <c r="AQ93" s="36"/>
      <c r="AS93" s="121">
        <v>0</v>
      </c>
      <c r="AT93" s="122" t="s">
        <v>92</v>
      </c>
      <c r="AU93" s="122" t="s">
        <v>47</v>
      </c>
      <c r="AV93" s="123">
        <f>ROUND(IF(AU93="nulová",0,IF(OR(AU93="základní",AU93="zákl. přenesená"),AG93*L31,AG93*L32)),0)</f>
        <v>0</v>
      </c>
      <c r="BV93" s="11" t="s">
        <v>95</v>
      </c>
      <c r="BY93" s="119">
        <f>IF(AU93="základní",AV93,0)</f>
        <v>0</v>
      </c>
      <c r="BZ93" s="119">
        <f>IF(AU93="snížená",AV93,0)</f>
        <v>0</v>
      </c>
      <c r="CA93" s="119">
        <f>IF(AU93="zákl. přenesená",AV93,0)</f>
        <v>0</v>
      </c>
      <c r="CB93" s="119">
        <f>IF(AU93="sníž. přenesená",AV93,0)</f>
        <v>0</v>
      </c>
      <c r="CC93" s="119">
        <f>IF(AU93="nulová",AV93,0)</f>
        <v>0</v>
      </c>
      <c r="CD93" s="119">
        <f>IF(AU93="základní",AG93,0)</f>
        <v>0</v>
      </c>
      <c r="CE93" s="119">
        <f>IF(AU93="snížená",AG93,0)</f>
        <v>0</v>
      </c>
      <c r="CF93" s="119">
        <f>IF(AU93="zákl. přenesená",AG93,0)</f>
        <v>0</v>
      </c>
      <c r="CG93" s="119">
        <f>IF(AU93="sníž. přenesená",AG93,0)</f>
        <v>0</v>
      </c>
      <c r="CH93" s="119">
        <f>IF(AU93="nulová",AG93,0)</f>
        <v>0</v>
      </c>
      <c r="CI93" s="11">
        <f>IF(AU93="základní",1,IF(AU93="snížená",2,IF(AU93="zákl. přenesená",4,IF(AU93="sníž. přenesená",5,3))))</f>
        <v>1</v>
      </c>
      <c r="CJ93" s="11">
        <f>IF(AT93="stavební čast",1,IF(8893="investiční čast",2,3))</f>
        <v>1</v>
      </c>
      <c r="CK93" s="11">
        <f>IF(D93="Vyplň vlastní","","x")</f>
      </c>
    </row>
    <row r="94" spans="2:89" s="33" customFormat="1" ht="19.5" customHeight="1">
      <c r="B94" s="34"/>
      <c r="C94" s="35"/>
      <c r="D94" s="120" t="s">
        <v>94</v>
      </c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35"/>
      <c r="AD94" s="35"/>
      <c r="AE94" s="35"/>
      <c r="AF94" s="35"/>
      <c r="AG94" s="114">
        <f>AG87*AS94</f>
        <v>0</v>
      </c>
      <c r="AH94" s="114"/>
      <c r="AI94" s="114"/>
      <c r="AJ94" s="114"/>
      <c r="AK94" s="114"/>
      <c r="AL94" s="114"/>
      <c r="AM94" s="114"/>
      <c r="AN94" s="115">
        <f>AG94+AV94</f>
        <v>0</v>
      </c>
      <c r="AO94" s="115"/>
      <c r="AP94" s="115"/>
      <c r="AQ94" s="36"/>
      <c r="AS94" s="124">
        <v>0</v>
      </c>
      <c r="AT94" s="125" t="s">
        <v>92</v>
      </c>
      <c r="AU94" s="125" t="s">
        <v>47</v>
      </c>
      <c r="AV94" s="126">
        <f>ROUND(IF(AU94="nulová",0,IF(OR(AU94="základní",AU94="zákl. přenesená"),AG94*L31,AG94*L32)),0)</f>
        <v>0</v>
      </c>
      <c r="BV94" s="11" t="s">
        <v>95</v>
      </c>
      <c r="BY94" s="119">
        <f>IF(AU94="základní",AV94,0)</f>
        <v>0</v>
      </c>
      <c r="BZ94" s="119">
        <f>IF(AU94="snížená",AV94,0)</f>
        <v>0</v>
      </c>
      <c r="CA94" s="119">
        <f>IF(AU94="zákl. přenesená",AV94,0)</f>
        <v>0</v>
      </c>
      <c r="CB94" s="119">
        <f>IF(AU94="sníž. přenesená",AV94,0)</f>
        <v>0</v>
      </c>
      <c r="CC94" s="119">
        <f>IF(AU94="nulová",AV94,0)</f>
        <v>0</v>
      </c>
      <c r="CD94" s="119">
        <f>IF(AU94="základní",AG94,0)</f>
        <v>0</v>
      </c>
      <c r="CE94" s="119">
        <f>IF(AU94="snížená",AG94,0)</f>
        <v>0</v>
      </c>
      <c r="CF94" s="119">
        <f>IF(AU94="zákl. přenesená",AG94,0)</f>
        <v>0</v>
      </c>
      <c r="CG94" s="119">
        <f>IF(AU94="sníž. přenesená",AG94,0)</f>
        <v>0</v>
      </c>
      <c r="CH94" s="119">
        <f>IF(AU94="nulová",AG94,0)</f>
        <v>0</v>
      </c>
      <c r="CI94" s="11">
        <f>IF(AU94="základní",1,IF(AU94="snížená",2,IF(AU94="zákl. přenesená",4,IF(AU94="sníž. přenesená",5,3))))</f>
        <v>1</v>
      </c>
      <c r="CJ94" s="11">
        <f>IF(AT94="stavební čast",1,IF(8894="investiční čast",2,3))</f>
        <v>1</v>
      </c>
      <c r="CK94" s="11">
        <f>IF(D94="Vyplň vlastní","","x")</f>
      </c>
    </row>
    <row r="95" spans="2:43" s="33" customFormat="1" ht="10.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33" customFormat="1" ht="30" customHeight="1">
      <c r="B96" s="34"/>
      <c r="C96" s="127" t="s">
        <v>96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ROUND(AG87+AG90,0)</f>
        <v>0</v>
      </c>
      <c r="AH96" s="129"/>
      <c r="AI96" s="129"/>
      <c r="AJ96" s="129"/>
      <c r="AK96" s="129"/>
      <c r="AL96" s="129"/>
      <c r="AM96" s="129"/>
      <c r="AN96" s="129">
        <f>AN87+AN90</f>
        <v>0</v>
      </c>
      <c r="AO96" s="129"/>
      <c r="AP96" s="129"/>
      <c r="AQ96" s="36"/>
    </row>
    <row r="97" spans="2:43" s="33" customFormat="1" ht="6.75" customHeight="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5"/>
    </row>
  </sheetData>
  <sheetProtection selectLockedCells="1" selectUnlockedCells="1"/>
  <mergeCells count="58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6:AM96"/>
    <mergeCell ref="AN96:AP96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  <formula2>0</formula2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ND-018-001-01 - STAVEBNÍ !..'.C2" display="/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7"/>
  <sheetViews>
    <sheetView showGridLines="0" tabSelected="1" workbookViewId="0" topLeftCell="A1">
      <pane ySplit="1" topLeftCell="A309" activePane="bottomLeft" state="frozen"/>
      <selection pane="topLeft" activeCell="A1" sqref="A1"/>
      <selection pane="bottomLeft" activeCell="F326" sqref="F326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66" ht="21.75" customHeight="1">
      <c r="A1" s="130"/>
      <c r="B1" s="3"/>
      <c r="C1" s="3"/>
      <c r="D1" s="4" t="s">
        <v>1</v>
      </c>
      <c r="E1" s="3"/>
      <c r="F1" s="5" t="s">
        <v>97</v>
      </c>
      <c r="G1" s="5"/>
      <c r="H1" s="131" t="s">
        <v>98</v>
      </c>
      <c r="I1" s="131"/>
      <c r="J1" s="131"/>
      <c r="K1" s="131"/>
      <c r="L1" s="5" t="s">
        <v>99</v>
      </c>
      <c r="M1" s="3"/>
      <c r="N1" s="3"/>
      <c r="O1" s="4" t="s">
        <v>100</v>
      </c>
      <c r="P1" s="3"/>
      <c r="Q1" s="3"/>
      <c r="R1" s="3"/>
      <c r="S1" s="5" t="s">
        <v>101</v>
      </c>
      <c r="T1" s="5"/>
      <c r="U1" s="130"/>
      <c r="V1" s="130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84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102</v>
      </c>
    </row>
    <row r="4" spans="2:46" ht="36.75" customHeight="1">
      <c r="B4" s="15"/>
      <c r="C4" s="16" t="s">
        <v>103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5</v>
      </c>
    </row>
    <row r="5" spans="2:18" ht="6.75" customHeight="1">
      <c r="B5" s="1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7"/>
    </row>
    <row r="6" spans="2:18" s="33" customFormat="1" ht="32.25" customHeight="1">
      <c r="B6" s="34"/>
      <c r="C6" s="35"/>
      <c r="D6" s="24" t="s">
        <v>19</v>
      </c>
      <c r="E6" s="35"/>
      <c r="F6" s="25" t="s">
        <v>20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35"/>
      <c r="R6" s="36"/>
    </row>
    <row r="7" spans="2:18" s="33" customFormat="1" ht="14.25" customHeight="1">
      <c r="B7" s="34"/>
      <c r="C7" s="35"/>
      <c r="D7" s="26" t="s">
        <v>22</v>
      </c>
      <c r="E7" s="35"/>
      <c r="F7" s="22"/>
      <c r="G7" s="35"/>
      <c r="H7" s="35"/>
      <c r="I7" s="35"/>
      <c r="J7" s="35"/>
      <c r="K7" s="35"/>
      <c r="L7" s="35"/>
      <c r="M7" s="26" t="s">
        <v>23</v>
      </c>
      <c r="N7" s="35"/>
      <c r="O7" s="22"/>
      <c r="P7" s="35"/>
      <c r="Q7" s="35"/>
      <c r="R7" s="36"/>
    </row>
    <row r="8" spans="2:18" s="33" customFormat="1" ht="14.25" customHeight="1">
      <c r="B8" s="34"/>
      <c r="C8" s="35"/>
      <c r="D8" s="26" t="s">
        <v>24</v>
      </c>
      <c r="E8" s="35"/>
      <c r="F8" s="22" t="s">
        <v>25</v>
      </c>
      <c r="G8" s="35"/>
      <c r="H8" s="35"/>
      <c r="I8" s="35"/>
      <c r="J8" s="35"/>
      <c r="K8" s="35"/>
      <c r="L8" s="35"/>
      <c r="M8" s="26" t="s">
        <v>26</v>
      </c>
      <c r="N8" s="35"/>
      <c r="O8" s="132" t="str">
        <f>'Rekapitulace stavby'!AN8</f>
        <v>28. 11. 2018</v>
      </c>
      <c r="P8" s="132"/>
      <c r="Q8" s="35"/>
      <c r="R8" s="36"/>
    </row>
    <row r="9" spans="2:18" s="33" customFormat="1" ht="10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33" customFormat="1" ht="14.25" customHeight="1">
      <c r="B10" s="34"/>
      <c r="C10" s="35"/>
      <c r="D10" s="26" t="s">
        <v>30</v>
      </c>
      <c r="E10" s="35"/>
      <c r="F10" s="35"/>
      <c r="G10" s="35"/>
      <c r="H10" s="35"/>
      <c r="I10" s="35"/>
      <c r="J10" s="35"/>
      <c r="K10" s="35"/>
      <c r="L10" s="35"/>
      <c r="M10" s="26" t="s">
        <v>31</v>
      </c>
      <c r="N10" s="35"/>
      <c r="O10" s="22" t="s">
        <v>32</v>
      </c>
      <c r="P10" s="22"/>
      <c r="Q10" s="35"/>
      <c r="R10" s="36"/>
    </row>
    <row r="11" spans="2:18" s="33" customFormat="1" ht="18" customHeight="1">
      <c r="B11" s="34"/>
      <c r="C11" s="35"/>
      <c r="D11" s="35"/>
      <c r="E11" s="22" t="s">
        <v>33</v>
      </c>
      <c r="F11" s="35"/>
      <c r="G11" s="35"/>
      <c r="H11" s="35"/>
      <c r="I11" s="35"/>
      <c r="J11" s="35"/>
      <c r="K11" s="35"/>
      <c r="L11" s="35"/>
      <c r="M11" s="26" t="s">
        <v>34</v>
      </c>
      <c r="N11" s="35"/>
      <c r="O11" s="22"/>
      <c r="P11" s="22"/>
      <c r="Q11" s="35"/>
      <c r="R11" s="36"/>
    </row>
    <row r="12" spans="2:18" s="33" customFormat="1" ht="6.7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33" customFormat="1" ht="14.25" customHeight="1">
      <c r="B13" s="34"/>
      <c r="C13" s="35"/>
      <c r="D13" s="26" t="s">
        <v>35</v>
      </c>
      <c r="E13" s="35"/>
      <c r="F13" s="35"/>
      <c r="G13" s="35"/>
      <c r="H13" s="35"/>
      <c r="I13" s="35"/>
      <c r="J13" s="35"/>
      <c r="K13" s="35"/>
      <c r="L13" s="35"/>
      <c r="M13" s="26" t="s">
        <v>31</v>
      </c>
      <c r="N13" s="35"/>
      <c r="O13" s="27" t="str">
        <f>IF('Rekapitulace stavby'!AN13="","",'Rekapitulace stavby'!AN13)</f>
        <v>Vyplň údaj</v>
      </c>
      <c r="P13" s="27"/>
      <c r="Q13" s="35"/>
      <c r="R13" s="36"/>
    </row>
    <row r="14" spans="2:18" s="33" customFormat="1" ht="18" customHeight="1">
      <c r="B14" s="34"/>
      <c r="C14" s="35"/>
      <c r="D14" s="35"/>
      <c r="E14" s="27" t="str">
        <f>IF('Rekapitulace stavby'!E14="","",'Rekapitulace stavby'!E14)</f>
        <v>Vyplň údaj</v>
      </c>
      <c r="F14" s="27"/>
      <c r="G14" s="27"/>
      <c r="H14" s="27"/>
      <c r="I14" s="27"/>
      <c r="J14" s="27"/>
      <c r="K14" s="27"/>
      <c r="L14" s="27"/>
      <c r="M14" s="26" t="s">
        <v>34</v>
      </c>
      <c r="N14" s="35"/>
      <c r="O14" s="27" t="str">
        <f>IF('Rekapitulace stavby'!AN14="","",'Rekapitulace stavby'!AN14)</f>
        <v>Vyplň údaj</v>
      </c>
      <c r="P14" s="27"/>
      <c r="Q14" s="35"/>
      <c r="R14" s="36"/>
    </row>
    <row r="15" spans="2:18" s="33" customFormat="1" ht="6.7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33" customFormat="1" ht="14.25" customHeight="1">
      <c r="B16" s="34"/>
      <c r="C16" s="35"/>
      <c r="D16" s="26" t="s">
        <v>37</v>
      </c>
      <c r="E16" s="35"/>
      <c r="F16" s="35"/>
      <c r="G16" s="35"/>
      <c r="H16" s="35"/>
      <c r="I16" s="35"/>
      <c r="J16" s="35"/>
      <c r="K16" s="35"/>
      <c r="L16" s="35"/>
      <c r="M16" s="26" t="s">
        <v>31</v>
      </c>
      <c r="N16" s="35"/>
      <c r="O16" s="22" t="s">
        <v>38</v>
      </c>
      <c r="P16" s="22"/>
      <c r="Q16" s="35"/>
      <c r="R16" s="36"/>
    </row>
    <row r="17" spans="2:18" s="33" customFormat="1" ht="18" customHeight="1">
      <c r="B17" s="34"/>
      <c r="C17" s="35"/>
      <c r="D17" s="35"/>
      <c r="E17" s="22" t="s">
        <v>39</v>
      </c>
      <c r="F17" s="35"/>
      <c r="G17" s="35"/>
      <c r="H17" s="35"/>
      <c r="I17" s="35"/>
      <c r="J17" s="35"/>
      <c r="K17" s="35"/>
      <c r="L17" s="35"/>
      <c r="M17" s="26" t="s">
        <v>34</v>
      </c>
      <c r="N17" s="35"/>
      <c r="O17" s="22"/>
      <c r="P17" s="22"/>
      <c r="Q17" s="35"/>
      <c r="R17" s="36"/>
    </row>
    <row r="18" spans="2:18" s="33" customFormat="1" ht="6.7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33" customFormat="1" ht="14.25" customHeight="1">
      <c r="B19" s="34"/>
      <c r="C19" s="35"/>
      <c r="D19" s="26" t="s">
        <v>41</v>
      </c>
      <c r="E19" s="35"/>
      <c r="F19" s="35"/>
      <c r="G19" s="35"/>
      <c r="H19" s="35"/>
      <c r="I19" s="35"/>
      <c r="J19" s="35"/>
      <c r="K19" s="35"/>
      <c r="L19" s="35"/>
      <c r="M19" s="26" t="s">
        <v>31</v>
      </c>
      <c r="N19" s="35"/>
      <c r="O19" s="22" t="s">
        <v>38</v>
      </c>
      <c r="P19" s="22"/>
      <c r="Q19" s="35"/>
      <c r="R19" s="36"/>
    </row>
    <row r="20" spans="2:18" s="33" customFormat="1" ht="18" customHeight="1">
      <c r="B20" s="34"/>
      <c r="C20" s="35"/>
      <c r="D20" s="35"/>
      <c r="E20" s="22" t="s">
        <v>39</v>
      </c>
      <c r="F20" s="35"/>
      <c r="G20" s="35"/>
      <c r="H20" s="35"/>
      <c r="I20" s="35"/>
      <c r="J20" s="35"/>
      <c r="K20" s="35"/>
      <c r="L20" s="35"/>
      <c r="M20" s="26" t="s">
        <v>34</v>
      </c>
      <c r="N20" s="35"/>
      <c r="O20" s="22"/>
      <c r="P20" s="22"/>
      <c r="Q20" s="35"/>
      <c r="R20" s="36"/>
    </row>
    <row r="21" spans="2:18" s="33" customFormat="1" ht="6.7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33" customFormat="1" ht="14.25" customHeight="1">
      <c r="B22" s="34"/>
      <c r="C22" s="35"/>
      <c r="D22" s="26" t="s">
        <v>42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33" customFormat="1" ht="16.5" customHeight="1">
      <c r="B23" s="34"/>
      <c r="C23" s="35"/>
      <c r="D23" s="35"/>
      <c r="E23" s="29"/>
      <c r="F23" s="29"/>
      <c r="G23" s="29"/>
      <c r="H23" s="29"/>
      <c r="I23" s="29"/>
      <c r="J23" s="29"/>
      <c r="K23" s="29"/>
      <c r="L23" s="29"/>
      <c r="M23" s="35"/>
      <c r="N23" s="35"/>
      <c r="O23" s="35"/>
      <c r="P23" s="35"/>
      <c r="Q23" s="35"/>
      <c r="R23" s="36"/>
    </row>
    <row r="24" spans="2:18" s="33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33" customFormat="1" ht="6.75" customHeight="1">
      <c r="B25" s="34"/>
      <c r="C25" s="3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5"/>
      <c r="R25" s="36"/>
    </row>
    <row r="26" spans="2:18" s="33" customFormat="1" ht="14.25" customHeight="1">
      <c r="B26" s="34"/>
      <c r="C26" s="35"/>
      <c r="D26" s="133" t="s">
        <v>104</v>
      </c>
      <c r="E26" s="35"/>
      <c r="F26" s="35"/>
      <c r="G26" s="35"/>
      <c r="H26" s="35"/>
      <c r="I26" s="35"/>
      <c r="J26" s="35"/>
      <c r="K26" s="35"/>
      <c r="L26" s="35"/>
      <c r="M26" s="32">
        <f>N87</f>
        <v>0</v>
      </c>
      <c r="N26" s="32"/>
      <c r="O26" s="32"/>
      <c r="P26" s="32"/>
      <c r="Q26" s="35"/>
      <c r="R26" s="36"/>
    </row>
    <row r="27" spans="2:18" s="33" customFormat="1" ht="14.25" customHeight="1">
      <c r="B27" s="34"/>
      <c r="C27" s="35"/>
      <c r="D27" s="31" t="s">
        <v>91</v>
      </c>
      <c r="E27" s="35"/>
      <c r="F27" s="35"/>
      <c r="G27" s="35"/>
      <c r="H27" s="35"/>
      <c r="I27" s="35"/>
      <c r="J27" s="35"/>
      <c r="K27" s="35"/>
      <c r="L27" s="35"/>
      <c r="M27" s="32">
        <f>N115</f>
        <v>0</v>
      </c>
      <c r="N27" s="32"/>
      <c r="O27" s="32"/>
      <c r="P27" s="32"/>
      <c r="Q27" s="35"/>
      <c r="R27" s="36"/>
    </row>
    <row r="28" spans="2:18" s="33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33" customFormat="1" ht="25.5" customHeight="1">
      <c r="B29" s="34"/>
      <c r="C29" s="35"/>
      <c r="D29" s="134" t="s">
        <v>45</v>
      </c>
      <c r="E29" s="35"/>
      <c r="F29" s="35"/>
      <c r="G29" s="35"/>
      <c r="H29" s="35"/>
      <c r="I29" s="35"/>
      <c r="J29" s="35"/>
      <c r="K29" s="35"/>
      <c r="L29" s="35"/>
      <c r="M29" s="135">
        <f>ROUND(M26+M27,0)</f>
        <v>0</v>
      </c>
      <c r="N29" s="135"/>
      <c r="O29" s="135"/>
      <c r="P29" s="135"/>
      <c r="Q29" s="35"/>
      <c r="R29" s="36"/>
    </row>
    <row r="30" spans="2:18" s="33" customFormat="1" ht="6.75" customHeight="1">
      <c r="B30" s="34"/>
      <c r="C30" s="3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5"/>
      <c r="R30" s="36"/>
    </row>
    <row r="31" spans="2:18" s="33" customFormat="1" ht="14.25" customHeight="1">
      <c r="B31" s="34"/>
      <c r="C31" s="35"/>
      <c r="D31" s="43" t="s">
        <v>46</v>
      </c>
      <c r="E31" s="43" t="s">
        <v>47</v>
      </c>
      <c r="F31" s="44">
        <v>0.21000000000000002</v>
      </c>
      <c r="G31" s="136" t="s">
        <v>48</v>
      </c>
      <c r="H31" s="137">
        <f>ROUND((((SUM(BE115:BE122)+SUM(BE139:BE350))+SUM(BE352:BE356))),0)</f>
        <v>0</v>
      </c>
      <c r="I31" s="137"/>
      <c r="J31" s="137"/>
      <c r="K31" s="35"/>
      <c r="L31" s="35"/>
      <c r="M31" s="137">
        <f>ROUND(((ROUND((SUM(BE115:BE122)+SUM(BE139:BE350)),0)*F31)+SUM(BE352:BE356)*F31),0)</f>
        <v>0</v>
      </c>
      <c r="N31" s="137"/>
      <c r="O31" s="137"/>
      <c r="P31" s="137"/>
      <c r="Q31" s="35"/>
      <c r="R31" s="36"/>
    </row>
    <row r="32" spans="2:18" s="33" customFormat="1" ht="14.25" customHeight="1">
      <c r="B32" s="34"/>
      <c r="C32" s="35"/>
      <c r="D32" s="35"/>
      <c r="E32" s="43" t="s">
        <v>49</v>
      </c>
      <c r="F32" s="44">
        <v>0.15000000000000002</v>
      </c>
      <c r="G32" s="136" t="s">
        <v>48</v>
      </c>
      <c r="H32" s="137">
        <f>ROUND((((SUM(BF115:BF122)+SUM(BF139:BF350))+SUM(BF352:BF356))),0)</f>
        <v>0</v>
      </c>
      <c r="I32" s="137"/>
      <c r="J32" s="137"/>
      <c r="K32" s="35"/>
      <c r="L32" s="35"/>
      <c r="M32" s="137">
        <f>ROUND(((ROUND((SUM(BF115:BF122)+SUM(BF139:BF350)),0)*F32)+SUM(BF352:BF356)*F32),0)</f>
        <v>0</v>
      </c>
      <c r="N32" s="137"/>
      <c r="O32" s="137"/>
      <c r="P32" s="137"/>
      <c r="Q32" s="35"/>
      <c r="R32" s="36"/>
    </row>
    <row r="33" spans="2:18" s="33" customFormat="1" ht="14.25" customHeight="1" hidden="1">
      <c r="B33" s="34"/>
      <c r="C33" s="35"/>
      <c r="D33" s="35"/>
      <c r="E33" s="43" t="s">
        <v>50</v>
      </c>
      <c r="F33" s="44">
        <v>0.21000000000000002</v>
      </c>
      <c r="G33" s="136" t="s">
        <v>48</v>
      </c>
      <c r="H33" s="137">
        <f>ROUND((((SUM(BG115:BG122)+SUM(BG139:BG350))+SUM(BG352:BG356))),0)</f>
        <v>0</v>
      </c>
      <c r="I33" s="137"/>
      <c r="J33" s="137"/>
      <c r="K33" s="35"/>
      <c r="L33" s="35"/>
      <c r="M33" s="137">
        <v>0</v>
      </c>
      <c r="N33" s="137"/>
      <c r="O33" s="137"/>
      <c r="P33" s="137"/>
      <c r="Q33" s="35"/>
      <c r="R33" s="36"/>
    </row>
    <row r="34" spans="2:18" s="33" customFormat="1" ht="14.25" customHeight="1" hidden="1">
      <c r="B34" s="34"/>
      <c r="C34" s="35"/>
      <c r="D34" s="35"/>
      <c r="E34" s="43" t="s">
        <v>51</v>
      </c>
      <c r="F34" s="44">
        <v>0.15000000000000002</v>
      </c>
      <c r="G34" s="136" t="s">
        <v>48</v>
      </c>
      <c r="H34" s="137">
        <f>ROUND((((SUM(BH115:BH122)+SUM(BH139:BH350))+SUM(BH352:BH356))),0)</f>
        <v>0</v>
      </c>
      <c r="I34" s="137"/>
      <c r="J34" s="137"/>
      <c r="K34" s="35"/>
      <c r="L34" s="35"/>
      <c r="M34" s="137">
        <v>0</v>
      </c>
      <c r="N34" s="137"/>
      <c r="O34" s="137"/>
      <c r="P34" s="137"/>
      <c r="Q34" s="35"/>
      <c r="R34" s="36"/>
    </row>
    <row r="35" spans="2:18" s="33" customFormat="1" ht="14.25" customHeight="1" hidden="1">
      <c r="B35" s="34"/>
      <c r="C35" s="35"/>
      <c r="D35" s="35"/>
      <c r="E35" s="43" t="s">
        <v>52</v>
      </c>
      <c r="F35" s="44">
        <v>0</v>
      </c>
      <c r="G35" s="136" t="s">
        <v>48</v>
      </c>
      <c r="H35" s="137">
        <f>ROUND((((SUM(BI115:BI122)+SUM(BI139:BI350))+SUM(BI352:BI356))),0)</f>
        <v>0</v>
      </c>
      <c r="I35" s="137"/>
      <c r="J35" s="137"/>
      <c r="K35" s="35"/>
      <c r="L35" s="35"/>
      <c r="M35" s="137">
        <v>0</v>
      </c>
      <c r="N35" s="137"/>
      <c r="O35" s="137"/>
      <c r="P35" s="137"/>
      <c r="Q35" s="35"/>
      <c r="R35" s="36"/>
    </row>
    <row r="36" spans="2:18" s="33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33" customFormat="1" ht="25.5" customHeight="1">
      <c r="B37" s="34"/>
      <c r="C37" s="128"/>
      <c r="D37" s="138" t="s">
        <v>53</v>
      </c>
      <c r="E37" s="84"/>
      <c r="F37" s="84"/>
      <c r="G37" s="139" t="s">
        <v>54</v>
      </c>
      <c r="H37" s="140" t="s">
        <v>55</v>
      </c>
      <c r="I37" s="84"/>
      <c r="J37" s="84"/>
      <c r="K37" s="84"/>
      <c r="L37" s="141">
        <f>SUM(M29:M35)</f>
        <v>0</v>
      </c>
      <c r="M37" s="141"/>
      <c r="N37" s="141"/>
      <c r="O37" s="141"/>
      <c r="P37" s="141"/>
      <c r="Q37" s="128"/>
      <c r="R37" s="36"/>
    </row>
    <row r="38" spans="2:18" s="33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33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2.75">
      <c r="B40" s="1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7"/>
    </row>
    <row r="41" spans="2:18" ht="12.75"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7"/>
    </row>
    <row r="42" spans="2:18" ht="12.7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7"/>
    </row>
    <row r="43" spans="2:18" ht="12.75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7"/>
    </row>
    <row r="44" spans="2:18" ht="12.75"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7"/>
    </row>
    <row r="45" spans="2:18" ht="12.7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7"/>
    </row>
    <row r="46" spans="2:18" ht="12.75"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7"/>
    </row>
    <row r="47" spans="2:18" ht="12.75"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7"/>
    </row>
    <row r="48" spans="2:18" ht="12.75"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7"/>
    </row>
    <row r="49" spans="2:18" ht="12.75"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7"/>
    </row>
    <row r="50" spans="2:18" s="33" customFormat="1" ht="12.75">
      <c r="B50" s="34"/>
      <c r="C50" s="35"/>
      <c r="D50" s="54" t="s">
        <v>56</v>
      </c>
      <c r="E50" s="55"/>
      <c r="F50" s="55"/>
      <c r="G50" s="55"/>
      <c r="H50" s="56"/>
      <c r="I50" s="35"/>
      <c r="J50" s="54" t="s">
        <v>57</v>
      </c>
      <c r="K50" s="55"/>
      <c r="L50" s="55"/>
      <c r="M50" s="55"/>
      <c r="N50" s="55"/>
      <c r="O50" s="55"/>
      <c r="P50" s="56"/>
      <c r="Q50" s="35"/>
      <c r="R50" s="36"/>
    </row>
    <row r="51" spans="2:18" ht="12.75">
      <c r="B51" s="15"/>
      <c r="C51" s="20"/>
      <c r="D51" s="57"/>
      <c r="E51" s="20"/>
      <c r="F51" s="20"/>
      <c r="G51" s="20"/>
      <c r="H51" s="58"/>
      <c r="I51" s="20"/>
      <c r="J51" s="57"/>
      <c r="K51" s="20"/>
      <c r="L51" s="20"/>
      <c r="M51" s="20"/>
      <c r="N51" s="20"/>
      <c r="O51" s="20"/>
      <c r="P51" s="58"/>
      <c r="Q51" s="20"/>
      <c r="R51" s="17"/>
    </row>
    <row r="52" spans="2:18" ht="12.75">
      <c r="B52" s="15"/>
      <c r="C52" s="20"/>
      <c r="D52" s="57"/>
      <c r="E52" s="20"/>
      <c r="F52" s="20"/>
      <c r="G52" s="20"/>
      <c r="H52" s="58"/>
      <c r="I52" s="20"/>
      <c r="J52" s="57"/>
      <c r="K52" s="20"/>
      <c r="L52" s="20"/>
      <c r="M52" s="20"/>
      <c r="N52" s="20"/>
      <c r="O52" s="20"/>
      <c r="P52" s="58"/>
      <c r="Q52" s="20"/>
      <c r="R52" s="17"/>
    </row>
    <row r="53" spans="2:18" ht="12.75">
      <c r="B53" s="15"/>
      <c r="C53" s="20"/>
      <c r="D53" s="57"/>
      <c r="E53" s="20"/>
      <c r="F53" s="20"/>
      <c r="G53" s="20"/>
      <c r="H53" s="58"/>
      <c r="I53" s="20"/>
      <c r="J53" s="57"/>
      <c r="K53" s="20"/>
      <c r="L53" s="20"/>
      <c r="M53" s="20"/>
      <c r="N53" s="20"/>
      <c r="O53" s="20"/>
      <c r="P53" s="58"/>
      <c r="Q53" s="20"/>
      <c r="R53" s="17"/>
    </row>
    <row r="54" spans="2:18" ht="12.75">
      <c r="B54" s="15"/>
      <c r="C54" s="20"/>
      <c r="D54" s="57"/>
      <c r="E54" s="20"/>
      <c r="F54" s="20"/>
      <c r="G54" s="20"/>
      <c r="H54" s="58"/>
      <c r="I54" s="20"/>
      <c r="J54" s="57"/>
      <c r="K54" s="20"/>
      <c r="L54" s="20"/>
      <c r="M54" s="20"/>
      <c r="N54" s="20"/>
      <c r="O54" s="20"/>
      <c r="P54" s="58"/>
      <c r="Q54" s="20"/>
      <c r="R54" s="17"/>
    </row>
    <row r="55" spans="2:18" ht="12.75">
      <c r="B55" s="15"/>
      <c r="C55" s="20"/>
      <c r="D55" s="57"/>
      <c r="E55" s="20"/>
      <c r="F55" s="20"/>
      <c r="G55" s="20"/>
      <c r="H55" s="58"/>
      <c r="I55" s="20"/>
      <c r="J55" s="57"/>
      <c r="K55" s="20"/>
      <c r="L55" s="20"/>
      <c r="M55" s="20"/>
      <c r="N55" s="20"/>
      <c r="O55" s="20"/>
      <c r="P55" s="58"/>
      <c r="Q55" s="20"/>
      <c r="R55" s="17"/>
    </row>
    <row r="56" spans="2:18" ht="12.75">
      <c r="B56" s="15"/>
      <c r="C56" s="20"/>
      <c r="D56" s="57"/>
      <c r="E56" s="20"/>
      <c r="F56" s="20"/>
      <c r="G56" s="20"/>
      <c r="H56" s="58"/>
      <c r="I56" s="20"/>
      <c r="J56" s="57"/>
      <c r="K56" s="20"/>
      <c r="L56" s="20"/>
      <c r="M56" s="20"/>
      <c r="N56" s="20"/>
      <c r="O56" s="20"/>
      <c r="P56" s="58"/>
      <c r="Q56" s="20"/>
      <c r="R56" s="17"/>
    </row>
    <row r="57" spans="2:18" ht="12.75">
      <c r="B57" s="15"/>
      <c r="C57" s="20"/>
      <c r="D57" s="57"/>
      <c r="E57" s="20"/>
      <c r="F57" s="20"/>
      <c r="G57" s="20"/>
      <c r="H57" s="58"/>
      <c r="I57" s="20"/>
      <c r="J57" s="57"/>
      <c r="K57" s="20"/>
      <c r="L57" s="20"/>
      <c r="M57" s="20"/>
      <c r="N57" s="20"/>
      <c r="O57" s="20"/>
      <c r="P57" s="58"/>
      <c r="Q57" s="20"/>
      <c r="R57" s="17"/>
    </row>
    <row r="58" spans="2:18" ht="12.75">
      <c r="B58" s="15"/>
      <c r="C58" s="20"/>
      <c r="D58" s="57"/>
      <c r="E58" s="20"/>
      <c r="F58" s="20"/>
      <c r="G58" s="20"/>
      <c r="H58" s="58"/>
      <c r="I58" s="20"/>
      <c r="J58" s="57"/>
      <c r="K58" s="20"/>
      <c r="L58" s="20"/>
      <c r="M58" s="20"/>
      <c r="N58" s="20"/>
      <c r="O58" s="20"/>
      <c r="P58" s="58"/>
      <c r="Q58" s="20"/>
      <c r="R58" s="17"/>
    </row>
    <row r="59" spans="2:18" s="33" customFormat="1" ht="12.75">
      <c r="B59" s="34"/>
      <c r="C59" s="35"/>
      <c r="D59" s="59" t="s">
        <v>58</v>
      </c>
      <c r="E59" s="60"/>
      <c r="F59" s="60"/>
      <c r="G59" s="61" t="s">
        <v>59</v>
      </c>
      <c r="H59" s="62"/>
      <c r="I59" s="35"/>
      <c r="J59" s="59" t="s">
        <v>58</v>
      </c>
      <c r="K59" s="60"/>
      <c r="L59" s="60"/>
      <c r="M59" s="60"/>
      <c r="N59" s="61" t="s">
        <v>59</v>
      </c>
      <c r="O59" s="60"/>
      <c r="P59" s="62"/>
      <c r="Q59" s="35"/>
      <c r="R59" s="36"/>
    </row>
    <row r="60" spans="2:18" ht="12.75"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7"/>
    </row>
    <row r="61" spans="2:18" s="33" customFormat="1" ht="12.75">
      <c r="B61" s="34"/>
      <c r="C61" s="35"/>
      <c r="D61" s="54" t="s">
        <v>60</v>
      </c>
      <c r="E61" s="55"/>
      <c r="F61" s="55"/>
      <c r="G61" s="55"/>
      <c r="H61" s="56"/>
      <c r="I61" s="35"/>
      <c r="J61" s="54" t="s">
        <v>61</v>
      </c>
      <c r="K61" s="55"/>
      <c r="L61" s="55"/>
      <c r="M61" s="55"/>
      <c r="N61" s="55"/>
      <c r="O61" s="55"/>
      <c r="P61" s="56"/>
      <c r="Q61" s="35"/>
      <c r="R61" s="36"/>
    </row>
    <row r="62" spans="2:18" ht="12.75">
      <c r="B62" s="15"/>
      <c r="C62" s="20"/>
      <c r="D62" s="57"/>
      <c r="E62" s="20"/>
      <c r="F62" s="20"/>
      <c r="G62" s="20"/>
      <c r="H62" s="58"/>
      <c r="I62" s="20"/>
      <c r="J62" s="57"/>
      <c r="K62" s="20"/>
      <c r="L62" s="20"/>
      <c r="M62" s="20"/>
      <c r="N62" s="20"/>
      <c r="O62" s="20"/>
      <c r="P62" s="58"/>
      <c r="Q62" s="20"/>
      <c r="R62" s="17"/>
    </row>
    <row r="63" spans="2:18" ht="12.75">
      <c r="B63" s="15"/>
      <c r="C63" s="20"/>
      <c r="D63" s="57"/>
      <c r="E63" s="20"/>
      <c r="F63" s="20"/>
      <c r="G63" s="20"/>
      <c r="H63" s="58"/>
      <c r="I63" s="20"/>
      <c r="J63" s="57"/>
      <c r="K63" s="20"/>
      <c r="L63" s="20"/>
      <c r="M63" s="20"/>
      <c r="N63" s="20"/>
      <c r="O63" s="20"/>
      <c r="P63" s="58"/>
      <c r="Q63" s="20"/>
      <c r="R63" s="17"/>
    </row>
    <row r="64" spans="2:18" ht="12.75">
      <c r="B64" s="15"/>
      <c r="C64" s="20"/>
      <c r="D64" s="57"/>
      <c r="E64" s="20"/>
      <c r="F64" s="20"/>
      <c r="G64" s="20"/>
      <c r="H64" s="58"/>
      <c r="I64" s="20"/>
      <c r="J64" s="57"/>
      <c r="K64" s="20"/>
      <c r="L64" s="20"/>
      <c r="M64" s="20"/>
      <c r="N64" s="20"/>
      <c r="O64" s="20"/>
      <c r="P64" s="58"/>
      <c r="Q64" s="20"/>
      <c r="R64" s="17"/>
    </row>
    <row r="65" spans="2:18" ht="12.75">
      <c r="B65" s="15"/>
      <c r="C65" s="20"/>
      <c r="D65" s="57"/>
      <c r="E65" s="20"/>
      <c r="F65" s="20"/>
      <c r="G65" s="20"/>
      <c r="H65" s="58"/>
      <c r="I65" s="20"/>
      <c r="J65" s="57"/>
      <c r="K65" s="20"/>
      <c r="L65" s="20"/>
      <c r="M65" s="20"/>
      <c r="N65" s="20"/>
      <c r="O65" s="20"/>
      <c r="P65" s="58"/>
      <c r="Q65" s="20"/>
      <c r="R65" s="17"/>
    </row>
    <row r="66" spans="2:18" ht="12.75">
      <c r="B66" s="15"/>
      <c r="C66" s="20"/>
      <c r="D66" s="57"/>
      <c r="E66" s="20"/>
      <c r="F66" s="20"/>
      <c r="G66" s="20"/>
      <c r="H66" s="58"/>
      <c r="I66" s="20"/>
      <c r="J66" s="57"/>
      <c r="K66" s="20"/>
      <c r="L66" s="20"/>
      <c r="M66" s="20"/>
      <c r="N66" s="20"/>
      <c r="O66" s="20"/>
      <c r="P66" s="58"/>
      <c r="Q66" s="20"/>
      <c r="R66" s="17"/>
    </row>
    <row r="67" spans="2:18" ht="12.75">
      <c r="B67" s="15"/>
      <c r="C67" s="20"/>
      <c r="D67" s="57"/>
      <c r="E67" s="20"/>
      <c r="F67" s="20"/>
      <c r="G67" s="20"/>
      <c r="H67" s="58"/>
      <c r="I67" s="20"/>
      <c r="J67" s="57"/>
      <c r="K67" s="20"/>
      <c r="L67" s="20"/>
      <c r="M67" s="20"/>
      <c r="N67" s="20"/>
      <c r="O67" s="20"/>
      <c r="P67" s="58"/>
      <c r="Q67" s="20"/>
      <c r="R67" s="17"/>
    </row>
    <row r="68" spans="2:18" ht="12.75">
      <c r="B68" s="15"/>
      <c r="C68" s="20"/>
      <c r="D68" s="57"/>
      <c r="E68" s="20"/>
      <c r="F68" s="20"/>
      <c r="G68" s="20"/>
      <c r="H68" s="58"/>
      <c r="I68" s="20"/>
      <c r="J68" s="57"/>
      <c r="K68" s="20"/>
      <c r="L68" s="20"/>
      <c r="M68" s="20"/>
      <c r="N68" s="20"/>
      <c r="O68" s="20"/>
      <c r="P68" s="58"/>
      <c r="Q68" s="20"/>
      <c r="R68" s="17"/>
    </row>
    <row r="69" spans="2:18" ht="12.75">
      <c r="B69" s="15"/>
      <c r="C69" s="20"/>
      <c r="D69" s="57"/>
      <c r="E69" s="20"/>
      <c r="F69" s="20"/>
      <c r="G69" s="20"/>
      <c r="H69" s="58"/>
      <c r="I69" s="20"/>
      <c r="J69" s="57"/>
      <c r="K69" s="20"/>
      <c r="L69" s="20"/>
      <c r="M69" s="20"/>
      <c r="N69" s="20"/>
      <c r="O69" s="20"/>
      <c r="P69" s="58"/>
      <c r="Q69" s="20"/>
      <c r="R69" s="17"/>
    </row>
    <row r="70" spans="2:18" s="33" customFormat="1" ht="12.75">
      <c r="B70" s="34"/>
      <c r="C70" s="35"/>
      <c r="D70" s="59" t="s">
        <v>58</v>
      </c>
      <c r="E70" s="60"/>
      <c r="F70" s="60"/>
      <c r="G70" s="61" t="s">
        <v>59</v>
      </c>
      <c r="H70" s="62"/>
      <c r="I70" s="35"/>
      <c r="J70" s="59" t="s">
        <v>58</v>
      </c>
      <c r="K70" s="60"/>
      <c r="L70" s="60"/>
      <c r="M70" s="60"/>
      <c r="N70" s="61" t="s">
        <v>59</v>
      </c>
      <c r="O70" s="60"/>
      <c r="P70" s="62"/>
      <c r="Q70" s="35"/>
      <c r="R70" s="36"/>
    </row>
    <row r="71" spans="2:18" s="33" customFormat="1" ht="14.2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33" customFormat="1" ht="6.7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33" customFormat="1" ht="36.75" customHeight="1">
      <c r="B76" s="34"/>
      <c r="C76" s="16" t="s">
        <v>105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6"/>
    </row>
    <row r="77" spans="2:18" s="33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33" customFormat="1" ht="36.75" customHeight="1">
      <c r="B78" s="34"/>
      <c r="C78" s="75" t="s">
        <v>19</v>
      </c>
      <c r="D78" s="35"/>
      <c r="E78" s="35"/>
      <c r="F78" s="77" t="str">
        <f>F6</f>
        <v>STAVEBNÍ ÚPRAVY ZUŠ - MASARYKOVO NÁMĚSTÍ 133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35"/>
      <c r="R78" s="36"/>
    </row>
    <row r="79" spans="2:18" s="33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33" customFormat="1" ht="18" customHeight="1">
      <c r="B80" s="34"/>
      <c r="C80" s="26" t="s">
        <v>24</v>
      </c>
      <c r="D80" s="35"/>
      <c r="E80" s="35"/>
      <c r="F80" s="22" t="str">
        <f>F8</f>
        <v>Bystřice pod Hostýnem</v>
      </c>
      <c r="G80" s="35"/>
      <c r="H80" s="35"/>
      <c r="I80" s="35"/>
      <c r="J80" s="35"/>
      <c r="K80" s="26" t="s">
        <v>26</v>
      </c>
      <c r="L80" s="35"/>
      <c r="M80" s="80" t="str">
        <f>IF(O8="","",O8)</f>
        <v>28. 11. 2018</v>
      </c>
      <c r="N80" s="80"/>
      <c r="O80" s="80"/>
      <c r="P80" s="80"/>
      <c r="Q80" s="35"/>
      <c r="R80" s="36"/>
    </row>
    <row r="81" spans="2:18" s="33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33" customFormat="1" ht="12.75">
      <c r="B82" s="34"/>
      <c r="C82" s="26" t="s">
        <v>30</v>
      </c>
      <c r="D82" s="35"/>
      <c r="E82" s="35"/>
      <c r="F82" s="22" t="str">
        <f>E11</f>
        <v>Město Bystřice pod Hostýnem</v>
      </c>
      <c r="G82" s="35"/>
      <c r="H82" s="35"/>
      <c r="I82" s="35"/>
      <c r="J82" s="35"/>
      <c r="K82" s="26" t="s">
        <v>37</v>
      </c>
      <c r="L82" s="35"/>
      <c r="M82" s="22" t="str">
        <f>E17</f>
        <v>dnprojekce s.r.o.</v>
      </c>
      <c r="N82" s="22"/>
      <c r="O82" s="22"/>
      <c r="P82" s="22"/>
      <c r="Q82" s="22"/>
      <c r="R82" s="36"/>
    </row>
    <row r="83" spans="2:18" s="33" customFormat="1" ht="14.25" customHeight="1">
      <c r="B83" s="34"/>
      <c r="C83" s="26" t="s">
        <v>35</v>
      </c>
      <c r="D83" s="35"/>
      <c r="E83" s="35"/>
      <c r="F83" s="22" t="str">
        <f>IF(E14="","",E14)</f>
        <v>Vyplň údaj</v>
      </c>
      <c r="G83" s="35"/>
      <c r="H83" s="35"/>
      <c r="I83" s="35"/>
      <c r="J83" s="35"/>
      <c r="K83" s="26" t="s">
        <v>41</v>
      </c>
      <c r="L83" s="35"/>
      <c r="M83" s="22" t="str">
        <f>E20</f>
        <v>dnprojekce s.r.o.</v>
      </c>
      <c r="N83" s="22"/>
      <c r="O83" s="22"/>
      <c r="P83" s="22"/>
      <c r="Q83" s="22"/>
      <c r="R83" s="36"/>
    </row>
    <row r="84" spans="2:18" s="33" customFormat="1" ht="9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33" customFormat="1" ht="29.25" customHeight="1">
      <c r="B85" s="34"/>
      <c r="C85" s="142" t="s">
        <v>106</v>
      </c>
      <c r="D85" s="142"/>
      <c r="E85" s="142"/>
      <c r="F85" s="142"/>
      <c r="G85" s="142"/>
      <c r="H85" s="128"/>
      <c r="I85" s="128"/>
      <c r="J85" s="128"/>
      <c r="K85" s="128"/>
      <c r="L85" s="128"/>
      <c r="M85" s="128"/>
      <c r="N85" s="142" t="s">
        <v>107</v>
      </c>
      <c r="O85" s="142"/>
      <c r="P85" s="142"/>
      <c r="Q85" s="142"/>
      <c r="R85" s="36"/>
    </row>
    <row r="86" spans="2:18" s="33" customFormat="1" ht="9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33" customFormat="1" ht="29.25" customHeight="1">
      <c r="B87" s="34"/>
      <c r="C87" s="143" t="s">
        <v>108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94">
        <f>N139</f>
        <v>0</v>
      </c>
      <c r="O87" s="94"/>
      <c r="P87" s="94"/>
      <c r="Q87" s="94"/>
      <c r="R87" s="36"/>
      <c r="AU87" s="11" t="s">
        <v>109</v>
      </c>
    </row>
    <row r="88" spans="2:18" s="144" customFormat="1" ht="24.75" customHeight="1">
      <c r="B88" s="145"/>
      <c r="C88" s="146"/>
      <c r="D88" s="147" t="s">
        <v>110</v>
      </c>
      <c r="E88" s="146"/>
      <c r="F88" s="146"/>
      <c r="G88" s="146"/>
      <c r="H88" s="146"/>
      <c r="I88" s="146"/>
      <c r="J88" s="146"/>
      <c r="K88" s="146"/>
      <c r="L88" s="146"/>
      <c r="M88" s="146"/>
      <c r="N88" s="148">
        <f>N140</f>
        <v>0</v>
      </c>
      <c r="O88" s="148"/>
      <c r="P88" s="148"/>
      <c r="Q88" s="148"/>
      <c r="R88" s="149"/>
    </row>
    <row r="89" spans="2:18" s="150" customFormat="1" ht="19.5" customHeight="1">
      <c r="B89" s="151"/>
      <c r="C89" s="152"/>
      <c r="D89" s="113" t="s">
        <v>111</v>
      </c>
      <c r="E89" s="152"/>
      <c r="F89" s="152"/>
      <c r="G89" s="152"/>
      <c r="H89" s="152"/>
      <c r="I89" s="152"/>
      <c r="J89" s="152"/>
      <c r="K89" s="152"/>
      <c r="L89" s="152"/>
      <c r="M89" s="152"/>
      <c r="N89" s="115">
        <f>N141</f>
        <v>0</v>
      </c>
      <c r="O89" s="115"/>
      <c r="P89" s="115"/>
      <c r="Q89" s="115"/>
      <c r="R89" s="153"/>
    </row>
    <row r="90" spans="2:18" s="150" customFormat="1" ht="19.5" customHeight="1">
      <c r="B90" s="151"/>
      <c r="C90" s="152"/>
      <c r="D90" s="113" t="s">
        <v>112</v>
      </c>
      <c r="E90" s="152"/>
      <c r="F90" s="152"/>
      <c r="G90" s="152"/>
      <c r="H90" s="152"/>
      <c r="I90" s="152"/>
      <c r="J90" s="152"/>
      <c r="K90" s="152"/>
      <c r="L90" s="152"/>
      <c r="M90" s="152"/>
      <c r="N90" s="115">
        <f>N145</f>
        <v>0</v>
      </c>
      <c r="O90" s="115"/>
      <c r="P90" s="115"/>
      <c r="Q90" s="115"/>
      <c r="R90" s="153"/>
    </row>
    <row r="91" spans="2:18" s="150" customFormat="1" ht="19.5" customHeight="1">
      <c r="B91" s="151"/>
      <c r="C91" s="152"/>
      <c r="D91" s="113" t="s">
        <v>113</v>
      </c>
      <c r="E91" s="152"/>
      <c r="F91" s="152"/>
      <c r="G91" s="152"/>
      <c r="H91" s="152"/>
      <c r="I91" s="152"/>
      <c r="J91" s="152"/>
      <c r="K91" s="152"/>
      <c r="L91" s="152"/>
      <c r="M91" s="152"/>
      <c r="N91" s="115">
        <f>N151</f>
        <v>0</v>
      </c>
      <c r="O91" s="115"/>
      <c r="P91" s="115"/>
      <c r="Q91" s="115"/>
      <c r="R91" s="153"/>
    </row>
    <row r="92" spans="2:18" s="150" customFormat="1" ht="19.5" customHeight="1">
      <c r="B92" s="151"/>
      <c r="C92" s="152"/>
      <c r="D92" s="113" t="s">
        <v>114</v>
      </c>
      <c r="E92" s="152"/>
      <c r="F92" s="152"/>
      <c r="G92" s="152"/>
      <c r="H92" s="152"/>
      <c r="I92" s="152"/>
      <c r="J92" s="152"/>
      <c r="K92" s="152"/>
      <c r="L92" s="152"/>
      <c r="M92" s="152"/>
      <c r="N92" s="115">
        <f>N156</f>
        <v>0</v>
      </c>
      <c r="O92" s="115"/>
      <c r="P92" s="115"/>
      <c r="Q92" s="115"/>
      <c r="R92" s="153"/>
    </row>
    <row r="93" spans="2:18" s="144" customFormat="1" ht="24.75" customHeight="1">
      <c r="B93" s="145"/>
      <c r="C93" s="146"/>
      <c r="D93" s="147" t="s">
        <v>115</v>
      </c>
      <c r="E93" s="146"/>
      <c r="F93" s="146"/>
      <c r="G93" s="146"/>
      <c r="H93" s="146"/>
      <c r="I93" s="146"/>
      <c r="J93" s="146"/>
      <c r="K93" s="146"/>
      <c r="L93" s="146"/>
      <c r="M93" s="146"/>
      <c r="N93" s="148">
        <f>N158</f>
        <v>0</v>
      </c>
      <c r="O93" s="148"/>
      <c r="P93" s="148"/>
      <c r="Q93" s="148"/>
      <c r="R93" s="149"/>
    </row>
    <row r="94" spans="2:18" s="150" customFormat="1" ht="19.5" customHeight="1">
      <c r="B94" s="151"/>
      <c r="C94" s="152"/>
      <c r="D94" s="113" t="s">
        <v>116</v>
      </c>
      <c r="E94" s="152"/>
      <c r="F94" s="152"/>
      <c r="G94" s="152"/>
      <c r="H94" s="152"/>
      <c r="I94" s="152"/>
      <c r="J94" s="152"/>
      <c r="K94" s="152"/>
      <c r="L94" s="152"/>
      <c r="M94" s="152"/>
      <c r="N94" s="115">
        <f>N159</f>
        <v>0</v>
      </c>
      <c r="O94" s="115"/>
      <c r="P94" s="115"/>
      <c r="Q94" s="115"/>
      <c r="R94" s="153"/>
    </row>
    <row r="95" spans="2:18" s="150" customFormat="1" ht="19.5" customHeight="1">
      <c r="B95" s="151"/>
      <c r="C95" s="152"/>
      <c r="D95" s="113" t="s">
        <v>117</v>
      </c>
      <c r="E95" s="152"/>
      <c r="F95" s="152"/>
      <c r="G95" s="152"/>
      <c r="H95" s="152"/>
      <c r="I95" s="152"/>
      <c r="J95" s="152"/>
      <c r="K95" s="152"/>
      <c r="L95" s="152"/>
      <c r="M95" s="152"/>
      <c r="N95" s="115">
        <f>N165</f>
        <v>0</v>
      </c>
      <c r="O95" s="115"/>
      <c r="P95" s="115"/>
      <c r="Q95" s="115"/>
      <c r="R95" s="153"/>
    </row>
    <row r="96" spans="2:18" s="150" customFormat="1" ht="19.5" customHeight="1">
      <c r="B96" s="151"/>
      <c r="C96" s="152"/>
      <c r="D96" s="113" t="s">
        <v>118</v>
      </c>
      <c r="E96" s="152"/>
      <c r="F96" s="152"/>
      <c r="G96" s="152"/>
      <c r="H96" s="152"/>
      <c r="I96" s="152"/>
      <c r="J96" s="152"/>
      <c r="K96" s="152"/>
      <c r="L96" s="152"/>
      <c r="M96" s="152"/>
      <c r="N96" s="115">
        <f>N169</f>
        <v>0</v>
      </c>
      <c r="O96" s="115"/>
      <c r="P96" s="115"/>
      <c r="Q96" s="115"/>
      <c r="R96" s="153"/>
    </row>
    <row r="97" spans="2:18" s="150" customFormat="1" ht="19.5" customHeight="1">
      <c r="B97" s="151"/>
      <c r="C97" s="152"/>
      <c r="D97" s="113" t="s">
        <v>119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15">
        <f>N180</f>
        <v>0</v>
      </c>
      <c r="O97" s="115"/>
      <c r="P97" s="115"/>
      <c r="Q97" s="115"/>
      <c r="R97" s="153"/>
    </row>
    <row r="98" spans="2:18" s="150" customFormat="1" ht="19.5" customHeight="1">
      <c r="B98" s="151"/>
      <c r="C98" s="152"/>
      <c r="D98" s="113" t="s">
        <v>120</v>
      </c>
      <c r="E98" s="152"/>
      <c r="F98" s="152"/>
      <c r="G98" s="152"/>
      <c r="H98" s="152"/>
      <c r="I98" s="152"/>
      <c r="J98" s="152"/>
      <c r="K98" s="152"/>
      <c r="L98" s="152"/>
      <c r="M98" s="152"/>
      <c r="N98" s="115">
        <f>N187</f>
        <v>0</v>
      </c>
      <c r="O98" s="115"/>
      <c r="P98" s="115"/>
      <c r="Q98" s="115"/>
      <c r="R98" s="153"/>
    </row>
    <row r="99" spans="2:18" s="150" customFormat="1" ht="19.5" customHeight="1">
      <c r="B99" s="151"/>
      <c r="C99" s="152"/>
      <c r="D99" s="113" t="s">
        <v>121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15">
        <f>N196</f>
        <v>0</v>
      </c>
      <c r="O99" s="115"/>
      <c r="P99" s="115"/>
      <c r="Q99" s="115"/>
      <c r="R99" s="153"/>
    </row>
    <row r="100" spans="2:18" s="150" customFormat="1" ht="19.5" customHeight="1">
      <c r="B100" s="151"/>
      <c r="C100" s="152"/>
      <c r="D100" s="113" t="s">
        <v>122</v>
      </c>
      <c r="E100" s="152"/>
      <c r="F100" s="152"/>
      <c r="G100" s="152"/>
      <c r="H100" s="152"/>
      <c r="I100" s="152"/>
      <c r="J100" s="152"/>
      <c r="K100" s="152"/>
      <c r="L100" s="152"/>
      <c r="M100" s="152"/>
      <c r="N100" s="115">
        <f>N205</f>
        <v>0</v>
      </c>
      <c r="O100" s="115"/>
      <c r="P100" s="115"/>
      <c r="Q100" s="115"/>
      <c r="R100" s="153"/>
    </row>
    <row r="101" spans="2:18" s="150" customFormat="1" ht="19.5" customHeight="1">
      <c r="B101" s="151"/>
      <c r="C101" s="152"/>
      <c r="D101" s="113" t="s">
        <v>123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115">
        <f>N209</f>
        <v>0</v>
      </c>
      <c r="O101" s="115"/>
      <c r="P101" s="115"/>
      <c r="Q101" s="115"/>
      <c r="R101" s="153"/>
    </row>
    <row r="102" spans="2:18" s="150" customFormat="1" ht="19.5" customHeight="1">
      <c r="B102" s="151"/>
      <c r="C102" s="152"/>
      <c r="D102" s="113" t="s">
        <v>124</v>
      </c>
      <c r="E102" s="152"/>
      <c r="F102" s="152"/>
      <c r="G102" s="152"/>
      <c r="H102" s="152"/>
      <c r="I102" s="152"/>
      <c r="J102" s="152"/>
      <c r="K102" s="152"/>
      <c r="L102" s="152"/>
      <c r="M102" s="152"/>
      <c r="N102" s="115">
        <f>N223</f>
        <v>0</v>
      </c>
      <c r="O102" s="115"/>
      <c r="P102" s="115"/>
      <c r="Q102" s="115"/>
      <c r="R102" s="153"/>
    </row>
    <row r="103" spans="2:18" s="150" customFormat="1" ht="19.5" customHeight="1">
      <c r="B103" s="151"/>
      <c r="C103" s="152"/>
      <c r="D103" s="113" t="s">
        <v>125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15">
        <f>N236</f>
        <v>0</v>
      </c>
      <c r="O103" s="115"/>
      <c r="P103" s="115"/>
      <c r="Q103" s="115"/>
      <c r="R103" s="153"/>
    </row>
    <row r="104" spans="2:18" s="150" customFormat="1" ht="19.5" customHeight="1">
      <c r="B104" s="151"/>
      <c r="C104" s="152"/>
      <c r="D104" s="113" t="s">
        <v>126</v>
      </c>
      <c r="E104" s="152"/>
      <c r="F104" s="152"/>
      <c r="G104" s="152"/>
      <c r="H104" s="152"/>
      <c r="I104" s="152"/>
      <c r="J104" s="152"/>
      <c r="K104" s="152"/>
      <c r="L104" s="152"/>
      <c r="M104" s="152"/>
      <c r="N104" s="115">
        <f>N239</f>
        <v>0</v>
      </c>
      <c r="O104" s="115"/>
      <c r="P104" s="115"/>
      <c r="Q104" s="115"/>
      <c r="R104" s="153"/>
    </row>
    <row r="105" spans="2:18" s="150" customFormat="1" ht="19.5" customHeight="1">
      <c r="B105" s="151"/>
      <c r="C105" s="152"/>
      <c r="D105" s="113" t="s">
        <v>127</v>
      </c>
      <c r="E105" s="152"/>
      <c r="F105" s="152"/>
      <c r="G105" s="152"/>
      <c r="H105" s="152"/>
      <c r="I105" s="152"/>
      <c r="J105" s="152"/>
      <c r="K105" s="152"/>
      <c r="L105" s="152"/>
      <c r="M105" s="152"/>
      <c r="N105" s="115">
        <f>N264</f>
        <v>0</v>
      </c>
      <c r="O105" s="115"/>
      <c r="P105" s="115"/>
      <c r="Q105" s="115"/>
      <c r="R105" s="153"/>
    </row>
    <row r="106" spans="2:18" s="150" customFormat="1" ht="19.5" customHeight="1">
      <c r="B106" s="151"/>
      <c r="C106" s="152"/>
      <c r="D106" s="113" t="s">
        <v>128</v>
      </c>
      <c r="E106" s="152"/>
      <c r="F106" s="152"/>
      <c r="G106" s="152"/>
      <c r="H106" s="152"/>
      <c r="I106" s="152"/>
      <c r="J106" s="152"/>
      <c r="K106" s="152"/>
      <c r="L106" s="152"/>
      <c r="M106" s="152"/>
      <c r="N106" s="115">
        <f>N274</f>
        <v>0</v>
      </c>
      <c r="O106" s="115"/>
      <c r="P106" s="115"/>
      <c r="Q106" s="115"/>
      <c r="R106" s="153"/>
    </row>
    <row r="107" spans="2:18" s="150" customFormat="1" ht="19.5" customHeight="1">
      <c r="B107" s="151"/>
      <c r="C107" s="152"/>
      <c r="D107" s="113" t="s">
        <v>129</v>
      </c>
      <c r="E107" s="152"/>
      <c r="F107" s="152"/>
      <c r="G107" s="152"/>
      <c r="H107" s="152"/>
      <c r="I107" s="152"/>
      <c r="J107" s="152"/>
      <c r="K107" s="152"/>
      <c r="L107" s="152"/>
      <c r="M107" s="152"/>
      <c r="N107" s="115">
        <f>N278</f>
        <v>0</v>
      </c>
      <c r="O107" s="115"/>
      <c r="P107" s="115"/>
      <c r="Q107" s="115"/>
      <c r="R107" s="153"/>
    </row>
    <row r="108" spans="2:18" s="144" customFormat="1" ht="24.75" customHeight="1">
      <c r="B108" s="145"/>
      <c r="C108" s="146"/>
      <c r="D108" s="147" t="s">
        <v>130</v>
      </c>
      <c r="E108" s="146"/>
      <c r="F108" s="146"/>
      <c r="G108" s="146"/>
      <c r="H108" s="146"/>
      <c r="I108" s="146"/>
      <c r="J108" s="146"/>
      <c r="K108" s="146"/>
      <c r="L108" s="146"/>
      <c r="M108" s="146"/>
      <c r="N108" s="148">
        <f>N289</f>
        <v>0</v>
      </c>
      <c r="O108" s="148"/>
      <c r="P108" s="148"/>
      <c r="Q108" s="148"/>
      <c r="R108" s="149"/>
    </row>
    <row r="109" spans="2:18" s="150" customFormat="1" ht="19.5" customHeight="1">
      <c r="B109" s="151"/>
      <c r="C109" s="152"/>
      <c r="D109" s="113" t="s">
        <v>131</v>
      </c>
      <c r="E109" s="152"/>
      <c r="F109" s="152"/>
      <c r="G109" s="152"/>
      <c r="H109" s="152"/>
      <c r="I109" s="152"/>
      <c r="J109" s="152"/>
      <c r="K109" s="152"/>
      <c r="L109" s="152"/>
      <c r="M109" s="152"/>
      <c r="N109" s="115">
        <f>N290</f>
        <v>0</v>
      </c>
      <c r="O109" s="115"/>
      <c r="P109" s="115"/>
      <c r="Q109" s="115"/>
      <c r="R109" s="153"/>
    </row>
    <row r="110" spans="2:18" s="150" customFormat="1" ht="19.5" customHeight="1">
      <c r="B110" s="151"/>
      <c r="C110" s="152"/>
      <c r="D110" s="113" t="s">
        <v>132</v>
      </c>
      <c r="E110" s="152"/>
      <c r="F110" s="152"/>
      <c r="G110" s="152"/>
      <c r="H110" s="152"/>
      <c r="I110" s="152"/>
      <c r="J110" s="152"/>
      <c r="K110" s="152"/>
      <c r="L110" s="152"/>
      <c r="M110" s="152"/>
      <c r="N110" s="115">
        <f>N339</f>
        <v>0</v>
      </c>
      <c r="O110" s="115"/>
      <c r="P110" s="115"/>
      <c r="Q110" s="115"/>
      <c r="R110" s="153"/>
    </row>
    <row r="111" spans="2:18" s="144" customFormat="1" ht="24.75" customHeight="1">
      <c r="B111" s="145"/>
      <c r="C111" s="146"/>
      <c r="D111" s="147" t="s">
        <v>133</v>
      </c>
      <c r="E111" s="146"/>
      <c r="F111" s="146"/>
      <c r="G111" s="146"/>
      <c r="H111" s="146"/>
      <c r="I111" s="146"/>
      <c r="J111" s="146"/>
      <c r="K111" s="146"/>
      <c r="L111" s="146"/>
      <c r="M111" s="146"/>
      <c r="N111" s="148">
        <f>N348</f>
        <v>0</v>
      </c>
      <c r="O111" s="148"/>
      <c r="P111" s="148"/>
      <c r="Q111" s="148"/>
      <c r="R111" s="149"/>
    </row>
    <row r="112" spans="2:18" s="150" customFormat="1" ht="19.5" customHeight="1">
      <c r="B112" s="151"/>
      <c r="C112" s="152"/>
      <c r="D112" s="113" t="s">
        <v>134</v>
      </c>
      <c r="E112" s="152"/>
      <c r="F112" s="152"/>
      <c r="G112" s="152"/>
      <c r="H112" s="152"/>
      <c r="I112" s="152"/>
      <c r="J112" s="152"/>
      <c r="K112" s="152"/>
      <c r="L112" s="152"/>
      <c r="M112" s="152"/>
      <c r="N112" s="115">
        <f>N349</f>
        <v>0</v>
      </c>
      <c r="O112" s="115"/>
      <c r="P112" s="115"/>
      <c r="Q112" s="115"/>
      <c r="R112" s="153"/>
    </row>
    <row r="113" spans="2:18" s="144" customFormat="1" ht="21.75" customHeight="1">
      <c r="B113" s="145"/>
      <c r="C113" s="146"/>
      <c r="D113" s="147" t="s">
        <v>135</v>
      </c>
      <c r="E113" s="146"/>
      <c r="F113" s="146"/>
      <c r="G113" s="146"/>
      <c r="H113" s="146"/>
      <c r="I113" s="146"/>
      <c r="J113" s="146"/>
      <c r="K113" s="146"/>
      <c r="L113" s="146"/>
      <c r="M113" s="146"/>
      <c r="N113" s="154">
        <f>N351</f>
        <v>0</v>
      </c>
      <c r="O113" s="154"/>
      <c r="P113" s="154"/>
      <c r="Q113" s="154"/>
      <c r="R113" s="149"/>
    </row>
    <row r="114" spans="2:18" s="33" customFormat="1" ht="21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21" s="33" customFormat="1" ht="29.25" customHeight="1">
      <c r="B115" s="34"/>
      <c r="C115" s="143" t="s">
        <v>136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155">
        <f>ROUND(N116+N117+N118+N119+N120+N121,0)</f>
        <v>0</v>
      </c>
      <c r="O115" s="155"/>
      <c r="P115" s="155"/>
      <c r="Q115" s="155"/>
      <c r="R115" s="36"/>
      <c r="T115" s="156"/>
      <c r="U115" s="157" t="s">
        <v>46</v>
      </c>
    </row>
    <row r="116" spans="2:65" s="33" customFormat="1" ht="18" customHeight="1">
      <c r="B116" s="158"/>
      <c r="C116" s="159"/>
      <c r="D116" s="120" t="s">
        <v>137</v>
      </c>
      <c r="E116" s="120"/>
      <c r="F116" s="120"/>
      <c r="G116" s="120"/>
      <c r="H116" s="120"/>
      <c r="I116" s="159"/>
      <c r="J116" s="159"/>
      <c r="K116" s="159"/>
      <c r="L116" s="159"/>
      <c r="M116" s="159"/>
      <c r="N116" s="114">
        <f>ROUND(N87*T116,0)</f>
        <v>0</v>
      </c>
      <c r="O116" s="114"/>
      <c r="P116" s="114"/>
      <c r="Q116" s="114"/>
      <c r="R116" s="160"/>
      <c r="S116" s="161"/>
      <c r="T116" s="162"/>
      <c r="U116" s="163" t="s">
        <v>47</v>
      </c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4" t="s">
        <v>138</v>
      </c>
      <c r="AZ116" s="161"/>
      <c r="BA116" s="161"/>
      <c r="BB116" s="161"/>
      <c r="BC116" s="161"/>
      <c r="BD116" s="161"/>
      <c r="BE116" s="165">
        <f>IF(U116="základní",N116,0)</f>
        <v>0</v>
      </c>
      <c r="BF116" s="165">
        <f>IF(U116="snížená",N116,0)</f>
        <v>0</v>
      </c>
      <c r="BG116" s="165">
        <f>IF(U116="zákl. přenesená",N116,0)</f>
        <v>0</v>
      </c>
      <c r="BH116" s="165">
        <f>IF(U116="sníž. přenesená",N116,0)</f>
        <v>0</v>
      </c>
      <c r="BI116" s="165">
        <f>IF(U116="nulová",N116,0)</f>
        <v>0</v>
      </c>
      <c r="BJ116" s="164" t="s">
        <v>10</v>
      </c>
      <c r="BK116" s="161"/>
      <c r="BL116" s="161"/>
      <c r="BM116" s="161"/>
    </row>
    <row r="117" spans="2:65" s="33" customFormat="1" ht="18" customHeight="1">
      <c r="B117" s="158"/>
      <c r="C117" s="159"/>
      <c r="D117" s="120" t="s">
        <v>139</v>
      </c>
      <c r="E117" s="120"/>
      <c r="F117" s="120"/>
      <c r="G117" s="120"/>
      <c r="H117" s="120"/>
      <c r="I117" s="159"/>
      <c r="J117" s="159"/>
      <c r="K117" s="159"/>
      <c r="L117" s="159"/>
      <c r="M117" s="159"/>
      <c r="N117" s="114">
        <f>ROUND(N87*T117,0)</f>
        <v>0</v>
      </c>
      <c r="O117" s="114"/>
      <c r="P117" s="114"/>
      <c r="Q117" s="114"/>
      <c r="R117" s="160"/>
      <c r="S117" s="161"/>
      <c r="T117" s="162"/>
      <c r="U117" s="163" t="s">
        <v>47</v>
      </c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4" t="s">
        <v>138</v>
      </c>
      <c r="AZ117" s="161"/>
      <c r="BA117" s="161"/>
      <c r="BB117" s="161"/>
      <c r="BC117" s="161"/>
      <c r="BD117" s="161"/>
      <c r="BE117" s="165">
        <f>IF(U117="základní",N117,0)</f>
        <v>0</v>
      </c>
      <c r="BF117" s="165">
        <f>IF(U117="snížená",N117,0)</f>
        <v>0</v>
      </c>
      <c r="BG117" s="165">
        <f>IF(U117="zákl. přenesená",N117,0)</f>
        <v>0</v>
      </c>
      <c r="BH117" s="165">
        <f>IF(U117="sníž. přenesená",N117,0)</f>
        <v>0</v>
      </c>
      <c r="BI117" s="165">
        <f>IF(U117="nulová",N117,0)</f>
        <v>0</v>
      </c>
      <c r="BJ117" s="164" t="s">
        <v>10</v>
      </c>
      <c r="BK117" s="161"/>
      <c r="BL117" s="161"/>
      <c r="BM117" s="161"/>
    </row>
    <row r="118" spans="2:65" s="33" customFormat="1" ht="18" customHeight="1">
      <c r="B118" s="158"/>
      <c r="C118" s="159"/>
      <c r="D118" s="120" t="s">
        <v>140</v>
      </c>
      <c r="E118" s="120"/>
      <c r="F118" s="120"/>
      <c r="G118" s="120"/>
      <c r="H118" s="120"/>
      <c r="I118" s="159"/>
      <c r="J118" s="159"/>
      <c r="K118" s="159"/>
      <c r="L118" s="159"/>
      <c r="M118" s="159"/>
      <c r="N118" s="114">
        <f>ROUND(N87*T118,0)</f>
        <v>0</v>
      </c>
      <c r="O118" s="114"/>
      <c r="P118" s="114"/>
      <c r="Q118" s="114"/>
      <c r="R118" s="160"/>
      <c r="S118" s="161"/>
      <c r="T118" s="162"/>
      <c r="U118" s="163" t="s">
        <v>47</v>
      </c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4" t="s">
        <v>138</v>
      </c>
      <c r="AZ118" s="161"/>
      <c r="BA118" s="161"/>
      <c r="BB118" s="161"/>
      <c r="BC118" s="161"/>
      <c r="BD118" s="161"/>
      <c r="BE118" s="165">
        <f>IF(U118="základní",N118,0)</f>
        <v>0</v>
      </c>
      <c r="BF118" s="165">
        <f>IF(U118="snížená",N118,0)</f>
        <v>0</v>
      </c>
      <c r="BG118" s="165">
        <f>IF(U118="zákl. přenesená",N118,0)</f>
        <v>0</v>
      </c>
      <c r="BH118" s="165">
        <f>IF(U118="sníž. přenesená",N118,0)</f>
        <v>0</v>
      </c>
      <c r="BI118" s="165">
        <f>IF(U118="nulová",N118,0)</f>
        <v>0</v>
      </c>
      <c r="BJ118" s="164" t="s">
        <v>10</v>
      </c>
      <c r="BK118" s="161"/>
      <c r="BL118" s="161"/>
      <c r="BM118" s="161"/>
    </row>
    <row r="119" spans="2:65" s="33" customFormat="1" ht="18" customHeight="1">
      <c r="B119" s="158"/>
      <c r="C119" s="159"/>
      <c r="D119" s="120" t="s">
        <v>141</v>
      </c>
      <c r="E119" s="120"/>
      <c r="F119" s="120"/>
      <c r="G119" s="120"/>
      <c r="H119" s="120"/>
      <c r="I119" s="159"/>
      <c r="J119" s="159"/>
      <c r="K119" s="159"/>
      <c r="L119" s="159"/>
      <c r="M119" s="159"/>
      <c r="N119" s="114">
        <f>ROUND(N87*T119,0)</f>
        <v>0</v>
      </c>
      <c r="O119" s="114"/>
      <c r="P119" s="114"/>
      <c r="Q119" s="114"/>
      <c r="R119" s="160"/>
      <c r="S119" s="161"/>
      <c r="T119" s="162"/>
      <c r="U119" s="163" t="s">
        <v>47</v>
      </c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4" t="s">
        <v>138</v>
      </c>
      <c r="AZ119" s="161"/>
      <c r="BA119" s="161"/>
      <c r="BB119" s="161"/>
      <c r="BC119" s="161"/>
      <c r="BD119" s="161"/>
      <c r="BE119" s="165">
        <f>IF(U119="základní",N119,0)</f>
        <v>0</v>
      </c>
      <c r="BF119" s="165">
        <f>IF(U119="snížená",N119,0)</f>
        <v>0</v>
      </c>
      <c r="BG119" s="165">
        <f>IF(U119="zákl. přenesená",N119,0)</f>
        <v>0</v>
      </c>
      <c r="BH119" s="165">
        <f>IF(U119="sníž. přenesená",N119,0)</f>
        <v>0</v>
      </c>
      <c r="BI119" s="165">
        <f>IF(U119="nulová",N119,0)</f>
        <v>0</v>
      </c>
      <c r="BJ119" s="164" t="s">
        <v>10</v>
      </c>
      <c r="BK119" s="161"/>
      <c r="BL119" s="161"/>
      <c r="BM119" s="161"/>
    </row>
    <row r="120" spans="2:65" s="33" customFormat="1" ht="18" customHeight="1">
      <c r="B120" s="158"/>
      <c r="C120" s="159"/>
      <c r="D120" s="120" t="s">
        <v>142</v>
      </c>
      <c r="E120" s="120"/>
      <c r="F120" s="120"/>
      <c r="G120" s="120"/>
      <c r="H120" s="120"/>
      <c r="I120" s="159"/>
      <c r="J120" s="159"/>
      <c r="K120" s="159"/>
      <c r="L120" s="159"/>
      <c r="M120" s="159"/>
      <c r="N120" s="114">
        <f>ROUND(N87*T120,0)</f>
        <v>0</v>
      </c>
      <c r="O120" s="114"/>
      <c r="P120" s="114"/>
      <c r="Q120" s="114"/>
      <c r="R120" s="160"/>
      <c r="S120" s="161"/>
      <c r="T120" s="162"/>
      <c r="U120" s="163" t="s">
        <v>47</v>
      </c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4" t="s">
        <v>138</v>
      </c>
      <c r="AZ120" s="161"/>
      <c r="BA120" s="161"/>
      <c r="BB120" s="161"/>
      <c r="BC120" s="161"/>
      <c r="BD120" s="161"/>
      <c r="BE120" s="165">
        <f>IF(U120="základní",N120,0)</f>
        <v>0</v>
      </c>
      <c r="BF120" s="165">
        <f>IF(U120="snížená",N120,0)</f>
        <v>0</v>
      </c>
      <c r="BG120" s="165">
        <f>IF(U120="zákl. přenesená",N120,0)</f>
        <v>0</v>
      </c>
      <c r="BH120" s="165">
        <f>IF(U120="sníž. přenesená",N120,0)</f>
        <v>0</v>
      </c>
      <c r="BI120" s="165">
        <f>IF(U120="nulová",N120,0)</f>
        <v>0</v>
      </c>
      <c r="BJ120" s="164" t="s">
        <v>10</v>
      </c>
      <c r="BK120" s="161"/>
      <c r="BL120" s="161"/>
      <c r="BM120" s="161"/>
    </row>
    <row r="121" spans="2:65" s="33" customFormat="1" ht="18" customHeight="1">
      <c r="B121" s="158"/>
      <c r="C121" s="159"/>
      <c r="D121" s="166" t="s">
        <v>143</v>
      </c>
      <c r="E121" s="159"/>
      <c r="F121" s="159"/>
      <c r="G121" s="159"/>
      <c r="H121" s="159"/>
      <c r="I121" s="159"/>
      <c r="J121" s="159"/>
      <c r="K121" s="159"/>
      <c r="L121" s="159"/>
      <c r="M121" s="159"/>
      <c r="N121" s="114">
        <f>ROUND(N87*T121,0)</f>
        <v>0</v>
      </c>
      <c r="O121" s="114"/>
      <c r="P121" s="114"/>
      <c r="Q121" s="114"/>
      <c r="R121" s="160"/>
      <c r="S121" s="161"/>
      <c r="T121" s="167"/>
      <c r="U121" s="168" t="s">
        <v>47</v>
      </c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4" t="s">
        <v>144</v>
      </c>
      <c r="AZ121" s="161"/>
      <c r="BA121" s="161"/>
      <c r="BB121" s="161"/>
      <c r="BC121" s="161"/>
      <c r="BD121" s="161"/>
      <c r="BE121" s="165">
        <f>IF(U121="základní",N121,0)</f>
        <v>0</v>
      </c>
      <c r="BF121" s="165">
        <f>IF(U121="snížená",N121,0)</f>
        <v>0</v>
      </c>
      <c r="BG121" s="165">
        <f>IF(U121="zákl. přenesená",N121,0)</f>
        <v>0</v>
      </c>
      <c r="BH121" s="165">
        <f>IF(U121="sníž. přenesená",N121,0)</f>
        <v>0</v>
      </c>
      <c r="BI121" s="165">
        <f>IF(U121="nulová",N121,0)</f>
        <v>0</v>
      </c>
      <c r="BJ121" s="164" t="s">
        <v>10</v>
      </c>
      <c r="BK121" s="161"/>
      <c r="BL121" s="161"/>
      <c r="BM121" s="161"/>
    </row>
    <row r="122" spans="2:18" s="33" customFormat="1" ht="12.75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33" customFormat="1" ht="29.25" customHeight="1">
      <c r="B123" s="34"/>
      <c r="C123" s="127" t="s">
        <v>96</v>
      </c>
      <c r="D123" s="128"/>
      <c r="E123" s="128"/>
      <c r="F123" s="128"/>
      <c r="G123" s="128"/>
      <c r="H123" s="128"/>
      <c r="I123" s="128"/>
      <c r="J123" s="128"/>
      <c r="K123" s="128"/>
      <c r="L123" s="129">
        <f>ROUND(SUM(N87+N115),0)</f>
        <v>0</v>
      </c>
      <c r="M123" s="129"/>
      <c r="N123" s="129"/>
      <c r="O123" s="129"/>
      <c r="P123" s="129"/>
      <c r="Q123" s="129"/>
      <c r="R123" s="36"/>
    </row>
    <row r="124" spans="2:18" s="33" customFormat="1" ht="6.75" customHeight="1"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5"/>
    </row>
    <row r="128" spans="2:18" s="33" customFormat="1" ht="6.75" customHeight="1"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8"/>
    </row>
    <row r="129" spans="2:18" s="33" customFormat="1" ht="36.75" customHeight="1">
      <c r="B129" s="34"/>
      <c r="C129" s="16" t="s">
        <v>145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36"/>
    </row>
    <row r="130" spans="2:18" s="33" customFormat="1" ht="6.7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33" customFormat="1" ht="36.75" customHeight="1">
      <c r="B131" s="34"/>
      <c r="C131" s="75" t="s">
        <v>19</v>
      </c>
      <c r="D131" s="35"/>
      <c r="E131" s="35"/>
      <c r="F131" s="77" t="str">
        <f>F6</f>
        <v>STAVEBNÍ ÚPRAVY ZUŠ - MASARYKOVO NÁMĚSTÍ 133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35"/>
      <c r="R131" s="36"/>
    </row>
    <row r="132" spans="2:18" s="33" customFormat="1" ht="6.7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18" s="33" customFormat="1" ht="18" customHeight="1">
      <c r="B133" s="34"/>
      <c r="C133" s="26" t="s">
        <v>24</v>
      </c>
      <c r="D133" s="35"/>
      <c r="E133" s="35"/>
      <c r="F133" s="22" t="str">
        <f>F8</f>
        <v>Bystřice pod Hostýnem</v>
      </c>
      <c r="G133" s="35"/>
      <c r="H133" s="35"/>
      <c r="I133" s="35"/>
      <c r="J133" s="35"/>
      <c r="K133" s="26" t="s">
        <v>26</v>
      </c>
      <c r="L133" s="35"/>
      <c r="M133" s="80" t="str">
        <f>IF(O8="","",O8)</f>
        <v>28. 11. 2018</v>
      </c>
      <c r="N133" s="80"/>
      <c r="O133" s="80"/>
      <c r="P133" s="80"/>
      <c r="Q133" s="35"/>
      <c r="R133" s="36"/>
    </row>
    <row r="134" spans="2:18" s="33" customFormat="1" ht="6.7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18" s="33" customFormat="1" ht="12.75">
      <c r="B135" s="34"/>
      <c r="C135" s="26" t="s">
        <v>30</v>
      </c>
      <c r="D135" s="35"/>
      <c r="E135" s="35"/>
      <c r="F135" s="22" t="str">
        <f>E11</f>
        <v>Město Bystřice pod Hostýnem</v>
      </c>
      <c r="G135" s="35"/>
      <c r="H135" s="35"/>
      <c r="I135" s="35"/>
      <c r="J135" s="35"/>
      <c r="K135" s="26" t="s">
        <v>37</v>
      </c>
      <c r="L135" s="35"/>
      <c r="M135" s="22" t="str">
        <f>E17</f>
        <v>dnprojekce s.r.o.</v>
      </c>
      <c r="N135" s="22"/>
      <c r="O135" s="22"/>
      <c r="P135" s="22"/>
      <c r="Q135" s="22"/>
      <c r="R135" s="36"/>
    </row>
    <row r="136" spans="2:18" s="33" customFormat="1" ht="14.25" customHeight="1">
      <c r="B136" s="34"/>
      <c r="C136" s="26" t="s">
        <v>35</v>
      </c>
      <c r="D136" s="35"/>
      <c r="E136" s="35"/>
      <c r="F136" s="22" t="str">
        <f>IF(E14="","",E14)</f>
        <v>Vyplň údaj</v>
      </c>
      <c r="G136" s="35"/>
      <c r="H136" s="35"/>
      <c r="I136" s="35"/>
      <c r="J136" s="35"/>
      <c r="K136" s="26" t="s">
        <v>41</v>
      </c>
      <c r="L136" s="35"/>
      <c r="M136" s="22" t="str">
        <f>E20</f>
        <v>dnprojekce s.r.o.</v>
      </c>
      <c r="N136" s="22"/>
      <c r="O136" s="22"/>
      <c r="P136" s="22"/>
      <c r="Q136" s="22"/>
      <c r="R136" s="36"/>
    </row>
    <row r="137" spans="2:18" s="33" customFormat="1" ht="9.75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27" s="169" customFormat="1" ht="29.25" customHeight="1">
      <c r="B138" s="170"/>
      <c r="C138" s="171" t="s">
        <v>146</v>
      </c>
      <c r="D138" s="172" t="s">
        <v>147</v>
      </c>
      <c r="E138" s="172" t="s">
        <v>64</v>
      </c>
      <c r="F138" s="172" t="s">
        <v>148</v>
      </c>
      <c r="G138" s="172"/>
      <c r="H138" s="172"/>
      <c r="I138" s="172"/>
      <c r="J138" s="172" t="s">
        <v>149</v>
      </c>
      <c r="K138" s="172" t="s">
        <v>150</v>
      </c>
      <c r="L138" s="172" t="s">
        <v>151</v>
      </c>
      <c r="M138" s="172"/>
      <c r="N138" s="173" t="s">
        <v>107</v>
      </c>
      <c r="O138" s="173"/>
      <c r="P138" s="173"/>
      <c r="Q138" s="173"/>
      <c r="R138" s="174"/>
      <c r="T138" s="87" t="s">
        <v>152</v>
      </c>
      <c r="U138" s="88" t="s">
        <v>46</v>
      </c>
      <c r="V138" s="88" t="s">
        <v>153</v>
      </c>
      <c r="W138" s="88" t="s">
        <v>154</v>
      </c>
      <c r="X138" s="88" t="s">
        <v>155</v>
      </c>
      <c r="Y138" s="88" t="s">
        <v>156</v>
      </c>
      <c r="Z138" s="88" t="s">
        <v>157</v>
      </c>
      <c r="AA138" s="89" t="s">
        <v>158</v>
      </c>
    </row>
    <row r="139" spans="2:63" s="33" customFormat="1" ht="29.25" customHeight="1">
      <c r="B139" s="34"/>
      <c r="C139" s="91" t="s">
        <v>104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75">
        <f>BK139</f>
        <v>0</v>
      </c>
      <c r="O139" s="175"/>
      <c r="P139" s="175"/>
      <c r="Q139" s="175"/>
      <c r="R139" s="36"/>
      <c r="T139" s="90"/>
      <c r="U139" s="55"/>
      <c r="V139" s="55"/>
      <c r="W139" s="176">
        <f>W140+W158+W289+W348+W351</f>
        <v>0</v>
      </c>
      <c r="X139" s="55"/>
      <c r="Y139" s="176">
        <f>Y140+Y158+Y289+Y348+Y351</f>
        <v>6.97567309</v>
      </c>
      <c r="Z139" s="55"/>
      <c r="AA139" s="177">
        <f>AA140+AA158+AA289+AA348+AA351</f>
        <v>7.976788310000001</v>
      </c>
      <c r="AT139" s="11" t="s">
        <v>81</v>
      </c>
      <c r="AU139" s="11" t="s">
        <v>109</v>
      </c>
      <c r="BK139" s="178">
        <f>BK140+BK158+BK289+BK348+BK351</f>
        <v>0</v>
      </c>
    </row>
    <row r="140" spans="2:63" s="179" customFormat="1" ht="37.5" customHeight="1">
      <c r="B140" s="180"/>
      <c r="C140" s="181"/>
      <c r="D140" s="182" t="s">
        <v>110</v>
      </c>
      <c r="E140" s="182"/>
      <c r="F140" s="182"/>
      <c r="G140" s="182"/>
      <c r="H140" s="182"/>
      <c r="I140" s="182"/>
      <c r="J140" s="182"/>
      <c r="K140" s="182"/>
      <c r="L140" s="182"/>
      <c r="M140" s="182"/>
      <c r="N140" s="154">
        <f>BK140</f>
        <v>0</v>
      </c>
      <c r="O140" s="154"/>
      <c r="P140" s="154"/>
      <c r="Q140" s="154"/>
      <c r="R140" s="183"/>
      <c r="T140" s="184"/>
      <c r="U140" s="181"/>
      <c r="V140" s="181"/>
      <c r="W140" s="185">
        <f>W141+W145+W151+W156</f>
        <v>0</v>
      </c>
      <c r="X140" s="181"/>
      <c r="Y140" s="185">
        <f>Y141+Y145+Y151+Y156</f>
        <v>0.7437147999999999</v>
      </c>
      <c r="Z140" s="181"/>
      <c r="AA140" s="186">
        <f>AA141+AA145+AA151+AA156</f>
        <v>0</v>
      </c>
      <c r="AR140" s="187" t="s">
        <v>10</v>
      </c>
      <c r="AT140" s="188" t="s">
        <v>81</v>
      </c>
      <c r="AU140" s="188" t="s">
        <v>82</v>
      </c>
      <c r="AY140" s="187" t="s">
        <v>159</v>
      </c>
      <c r="BK140" s="189">
        <f>BK141+BK145+BK151+BK156</f>
        <v>0</v>
      </c>
    </row>
    <row r="141" spans="2:63" s="179" customFormat="1" ht="19.5" customHeight="1">
      <c r="B141" s="180"/>
      <c r="C141" s="181"/>
      <c r="D141" s="190" t="s">
        <v>111</v>
      </c>
      <c r="E141" s="190"/>
      <c r="F141" s="190"/>
      <c r="G141" s="190"/>
      <c r="H141" s="190"/>
      <c r="I141" s="190"/>
      <c r="J141" s="190"/>
      <c r="K141" s="190"/>
      <c r="L141" s="190"/>
      <c r="M141" s="190"/>
      <c r="N141" s="191">
        <f>BK141</f>
        <v>0</v>
      </c>
      <c r="O141" s="191"/>
      <c r="P141" s="191"/>
      <c r="Q141" s="191"/>
      <c r="R141" s="183"/>
      <c r="T141" s="184"/>
      <c r="U141" s="181"/>
      <c r="V141" s="181"/>
      <c r="W141" s="185">
        <f>SUM(W142:W144)</f>
        <v>0</v>
      </c>
      <c r="X141" s="181"/>
      <c r="Y141" s="185">
        <f>SUM(Y142:Y144)</f>
        <v>0.7185218999999999</v>
      </c>
      <c r="Z141" s="181"/>
      <c r="AA141" s="186">
        <f>SUM(AA142:AA144)</f>
        <v>0</v>
      </c>
      <c r="AR141" s="187" t="s">
        <v>10</v>
      </c>
      <c r="AT141" s="188" t="s">
        <v>81</v>
      </c>
      <c r="AU141" s="188" t="s">
        <v>10</v>
      </c>
      <c r="AY141" s="187" t="s">
        <v>159</v>
      </c>
      <c r="BK141" s="189">
        <f>SUM(BK142:BK144)</f>
        <v>0</v>
      </c>
    </row>
    <row r="142" spans="2:65" s="33" customFormat="1" ht="25.5" customHeight="1">
      <c r="B142" s="158"/>
      <c r="C142" s="192" t="s">
        <v>10</v>
      </c>
      <c r="D142" s="192" t="s">
        <v>160</v>
      </c>
      <c r="E142" s="193" t="s">
        <v>161</v>
      </c>
      <c r="F142" s="194" t="s">
        <v>162</v>
      </c>
      <c r="G142" s="194"/>
      <c r="H142" s="194"/>
      <c r="I142" s="194"/>
      <c r="J142" s="195" t="s">
        <v>163</v>
      </c>
      <c r="K142" s="196">
        <v>18.471</v>
      </c>
      <c r="L142" s="197">
        <v>0</v>
      </c>
      <c r="M142" s="197"/>
      <c r="N142" s="198">
        <f>ROUND(L142*K142,0)</f>
        <v>0</v>
      </c>
      <c r="O142" s="198"/>
      <c r="P142" s="198"/>
      <c r="Q142" s="198"/>
      <c r="R142" s="160"/>
      <c r="T142" s="199"/>
      <c r="U142" s="45" t="s">
        <v>47</v>
      </c>
      <c r="V142" s="35"/>
      <c r="W142" s="200">
        <f>V142*K142</f>
        <v>0</v>
      </c>
      <c r="X142" s="200">
        <v>0.00735</v>
      </c>
      <c r="Y142" s="200">
        <f>X142*K142</f>
        <v>0.13576185</v>
      </c>
      <c r="Z142" s="200">
        <v>0</v>
      </c>
      <c r="AA142" s="201">
        <f>Z142*K142</f>
        <v>0</v>
      </c>
      <c r="AR142" s="11" t="s">
        <v>164</v>
      </c>
      <c r="AT142" s="11" t="s">
        <v>160</v>
      </c>
      <c r="AU142" s="11" t="s">
        <v>102</v>
      </c>
      <c r="AY142" s="11" t="s">
        <v>159</v>
      </c>
      <c r="BE142" s="119">
        <f>IF(U142="základní",N142,0)</f>
        <v>0</v>
      </c>
      <c r="BF142" s="119">
        <f>IF(U142="snížená",N142,0)</f>
        <v>0</v>
      </c>
      <c r="BG142" s="119">
        <f>IF(U142="zákl. přenesená",N142,0)</f>
        <v>0</v>
      </c>
      <c r="BH142" s="119">
        <f>IF(U142="sníž. přenesená",N142,0)</f>
        <v>0</v>
      </c>
      <c r="BI142" s="119">
        <f>IF(U142="nulová",N142,0)</f>
        <v>0</v>
      </c>
      <c r="BJ142" s="11" t="s">
        <v>10</v>
      </c>
      <c r="BK142" s="119">
        <f>ROUND(L142*K142,0)</f>
        <v>0</v>
      </c>
      <c r="BL142" s="11" t="s">
        <v>164</v>
      </c>
      <c r="BM142" s="11" t="s">
        <v>165</v>
      </c>
    </row>
    <row r="143" spans="2:65" s="33" customFormat="1" ht="25.5" customHeight="1">
      <c r="B143" s="158"/>
      <c r="C143" s="192" t="s">
        <v>102</v>
      </c>
      <c r="D143" s="192" t="s">
        <v>160</v>
      </c>
      <c r="E143" s="193" t="s">
        <v>166</v>
      </c>
      <c r="F143" s="194" t="s">
        <v>167</v>
      </c>
      <c r="G143" s="194"/>
      <c r="H143" s="194"/>
      <c r="I143" s="194"/>
      <c r="J143" s="195" t="s">
        <v>163</v>
      </c>
      <c r="K143" s="196">
        <v>18.471</v>
      </c>
      <c r="L143" s="197">
        <v>0</v>
      </c>
      <c r="M143" s="197"/>
      <c r="N143" s="198">
        <f>ROUND(L143*K143,0)</f>
        <v>0</v>
      </c>
      <c r="O143" s="198"/>
      <c r="P143" s="198"/>
      <c r="Q143" s="198"/>
      <c r="R143" s="160"/>
      <c r="T143" s="199"/>
      <c r="U143" s="45" t="s">
        <v>47</v>
      </c>
      <c r="V143" s="35"/>
      <c r="W143" s="200">
        <f>V143*K143</f>
        <v>0</v>
      </c>
      <c r="X143" s="200">
        <v>0.01575</v>
      </c>
      <c r="Y143" s="200">
        <f>X143*K143</f>
        <v>0.29091825</v>
      </c>
      <c r="Z143" s="200">
        <v>0</v>
      </c>
      <c r="AA143" s="201">
        <f>Z143*K143</f>
        <v>0</v>
      </c>
      <c r="AR143" s="11" t="s">
        <v>164</v>
      </c>
      <c r="AT143" s="11" t="s">
        <v>160</v>
      </c>
      <c r="AU143" s="11" t="s">
        <v>102</v>
      </c>
      <c r="AY143" s="11" t="s">
        <v>159</v>
      </c>
      <c r="BE143" s="119">
        <f>IF(U143="základní",N143,0)</f>
        <v>0</v>
      </c>
      <c r="BF143" s="119">
        <f>IF(U143="snížená",N143,0)</f>
        <v>0</v>
      </c>
      <c r="BG143" s="119">
        <f>IF(U143="zákl. přenesená",N143,0)</f>
        <v>0</v>
      </c>
      <c r="BH143" s="119">
        <f>IF(U143="sníž. přenesená",N143,0)</f>
        <v>0</v>
      </c>
      <c r="BI143" s="119">
        <f>IF(U143="nulová",N143,0)</f>
        <v>0</v>
      </c>
      <c r="BJ143" s="11" t="s">
        <v>10</v>
      </c>
      <c r="BK143" s="119">
        <f>ROUND(L143*K143,0)</f>
        <v>0</v>
      </c>
      <c r="BL143" s="11" t="s">
        <v>164</v>
      </c>
      <c r="BM143" s="11" t="s">
        <v>168</v>
      </c>
    </row>
    <row r="144" spans="2:65" s="33" customFormat="1" ht="38.25" customHeight="1">
      <c r="B144" s="158"/>
      <c r="C144" s="192" t="s">
        <v>169</v>
      </c>
      <c r="D144" s="192" t="s">
        <v>160</v>
      </c>
      <c r="E144" s="193" t="s">
        <v>170</v>
      </c>
      <c r="F144" s="194" t="s">
        <v>171</v>
      </c>
      <c r="G144" s="194"/>
      <c r="H144" s="194"/>
      <c r="I144" s="194"/>
      <c r="J144" s="195" t="s">
        <v>163</v>
      </c>
      <c r="K144" s="196">
        <v>36.942</v>
      </c>
      <c r="L144" s="197">
        <v>0</v>
      </c>
      <c r="M144" s="197"/>
      <c r="N144" s="198">
        <f>ROUND(L144*K144,0)</f>
        <v>0</v>
      </c>
      <c r="O144" s="198"/>
      <c r="P144" s="198"/>
      <c r="Q144" s="198"/>
      <c r="R144" s="160"/>
      <c r="T144" s="199"/>
      <c r="U144" s="45" t="s">
        <v>47</v>
      </c>
      <c r="V144" s="35"/>
      <c r="W144" s="200">
        <f>V144*K144</f>
        <v>0</v>
      </c>
      <c r="X144" s="200">
        <v>0.007899999999999999</v>
      </c>
      <c r="Y144" s="200">
        <f>X144*K144</f>
        <v>0.2918418</v>
      </c>
      <c r="Z144" s="200">
        <v>0</v>
      </c>
      <c r="AA144" s="201">
        <f>Z144*K144</f>
        <v>0</v>
      </c>
      <c r="AR144" s="11" t="s">
        <v>164</v>
      </c>
      <c r="AT144" s="11" t="s">
        <v>160</v>
      </c>
      <c r="AU144" s="11" t="s">
        <v>102</v>
      </c>
      <c r="AY144" s="11" t="s">
        <v>159</v>
      </c>
      <c r="BE144" s="119">
        <f>IF(U144="základní",N144,0)</f>
        <v>0</v>
      </c>
      <c r="BF144" s="119">
        <f>IF(U144="snížená",N144,0)</f>
        <v>0</v>
      </c>
      <c r="BG144" s="119">
        <f>IF(U144="zákl. přenesená",N144,0)</f>
        <v>0</v>
      </c>
      <c r="BH144" s="119">
        <f>IF(U144="sníž. přenesená",N144,0)</f>
        <v>0</v>
      </c>
      <c r="BI144" s="119">
        <f>IF(U144="nulová",N144,0)</f>
        <v>0</v>
      </c>
      <c r="BJ144" s="11" t="s">
        <v>10</v>
      </c>
      <c r="BK144" s="119">
        <f>ROUND(L144*K144,0)</f>
        <v>0</v>
      </c>
      <c r="BL144" s="11" t="s">
        <v>164</v>
      </c>
      <c r="BM144" s="11" t="s">
        <v>172</v>
      </c>
    </row>
    <row r="145" spans="2:63" s="179" customFormat="1" ht="29.25" customHeight="1">
      <c r="B145" s="180"/>
      <c r="C145" s="181"/>
      <c r="D145" s="190" t="s">
        <v>112</v>
      </c>
      <c r="E145" s="190"/>
      <c r="F145" s="190"/>
      <c r="G145" s="190"/>
      <c r="H145" s="190"/>
      <c r="I145" s="190"/>
      <c r="J145" s="190"/>
      <c r="K145" s="190"/>
      <c r="L145" s="190"/>
      <c r="M145" s="190"/>
      <c r="N145" s="202">
        <f>BK145</f>
        <v>0</v>
      </c>
      <c r="O145" s="202"/>
      <c r="P145" s="202"/>
      <c r="Q145" s="202"/>
      <c r="R145" s="183"/>
      <c r="T145" s="184"/>
      <c r="U145" s="181"/>
      <c r="V145" s="181"/>
      <c r="W145" s="185">
        <f>SUM(W146:W150)</f>
        <v>0</v>
      </c>
      <c r="X145" s="181"/>
      <c r="Y145" s="185">
        <f>SUM(Y146:Y150)</f>
        <v>0.025192899999999997</v>
      </c>
      <c r="Z145" s="181"/>
      <c r="AA145" s="186">
        <f>SUM(AA146:AA150)</f>
        <v>0</v>
      </c>
      <c r="AR145" s="187" t="s">
        <v>10</v>
      </c>
      <c r="AT145" s="188" t="s">
        <v>81</v>
      </c>
      <c r="AU145" s="188" t="s">
        <v>10</v>
      </c>
      <c r="AY145" s="187" t="s">
        <v>159</v>
      </c>
      <c r="BK145" s="189">
        <f>SUM(BK146:BK150)</f>
        <v>0</v>
      </c>
    </row>
    <row r="146" spans="2:65" s="33" customFormat="1" ht="38.25" customHeight="1">
      <c r="B146" s="158"/>
      <c r="C146" s="192" t="s">
        <v>164</v>
      </c>
      <c r="D146" s="192" t="s">
        <v>160</v>
      </c>
      <c r="E146" s="193" t="s">
        <v>173</v>
      </c>
      <c r="F146" s="194" t="s">
        <v>174</v>
      </c>
      <c r="G146" s="194"/>
      <c r="H146" s="194"/>
      <c r="I146" s="194"/>
      <c r="J146" s="195" t="s">
        <v>163</v>
      </c>
      <c r="K146" s="196">
        <v>124.18</v>
      </c>
      <c r="L146" s="197">
        <v>0</v>
      </c>
      <c r="M146" s="197"/>
      <c r="N146" s="198">
        <f>ROUND(L146*K146,0)</f>
        <v>0</v>
      </c>
      <c r="O146" s="198"/>
      <c r="P146" s="198"/>
      <c r="Q146" s="198"/>
      <c r="R146" s="160"/>
      <c r="T146" s="199"/>
      <c r="U146" s="45" t="s">
        <v>47</v>
      </c>
      <c r="V146" s="35"/>
      <c r="W146" s="200">
        <f>V146*K146</f>
        <v>0</v>
      </c>
      <c r="X146" s="200">
        <v>0.00013</v>
      </c>
      <c r="Y146" s="200">
        <f>X146*K146</f>
        <v>0.0161434</v>
      </c>
      <c r="Z146" s="200">
        <v>0</v>
      </c>
      <c r="AA146" s="201">
        <f>Z146*K146</f>
        <v>0</v>
      </c>
      <c r="AR146" s="11" t="s">
        <v>164</v>
      </c>
      <c r="AT146" s="11" t="s">
        <v>160</v>
      </c>
      <c r="AU146" s="11" t="s">
        <v>102</v>
      </c>
      <c r="AY146" s="11" t="s">
        <v>159</v>
      </c>
      <c r="BE146" s="119">
        <f>IF(U146="základní",N146,0)</f>
        <v>0</v>
      </c>
      <c r="BF146" s="119">
        <f>IF(U146="snížená",N146,0)</f>
        <v>0</v>
      </c>
      <c r="BG146" s="119">
        <f>IF(U146="zákl. přenesená",N146,0)</f>
        <v>0</v>
      </c>
      <c r="BH146" s="119">
        <f>IF(U146="sníž. přenesená",N146,0)</f>
        <v>0</v>
      </c>
      <c r="BI146" s="119">
        <f>IF(U146="nulová",N146,0)</f>
        <v>0</v>
      </c>
      <c r="BJ146" s="11" t="s">
        <v>10</v>
      </c>
      <c r="BK146" s="119">
        <f>ROUND(L146*K146,0)</f>
        <v>0</v>
      </c>
      <c r="BL146" s="11" t="s">
        <v>164</v>
      </c>
      <c r="BM146" s="11" t="s">
        <v>175</v>
      </c>
    </row>
    <row r="147" spans="2:65" s="33" customFormat="1" ht="38.25" customHeight="1">
      <c r="B147" s="158"/>
      <c r="C147" s="192" t="s">
        <v>176</v>
      </c>
      <c r="D147" s="192" t="s">
        <v>160</v>
      </c>
      <c r="E147" s="193" t="s">
        <v>177</v>
      </c>
      <c r="F147" s="194" t="s">
        <v>178</v>
      </c>
      <c r="G147" s="194"/>
      <c r="H147" s="194"/>
      <c r="I147" s="194"/>
      <c r="J147" s="195" t="s">
        <v>163</v>
      </c>
      <c r="K147" s="196">
        <v>11.03</v>
      </c>
      <c r="L147" s="197">
        <v>0</v>
      </c>
      <c r="M147" s="197"/>
      <c r="N147" s="198">
        <f>ROUND(L147*K147,0)</f>
        <v>0</v>
      </c>
      <c r="O147" s="198"/>
      <c r="P147" s="198"/>
      <c r="Q147" s="198"/>
      <c r="R147" s="160"/>
      <c r="T147" s="199"/>
      <c r="U147" s="45" t="s">
        <v>47</v>
      </c>
      <c r="V147" s="35"/>
      <c r="W147" s="200">
        <f>V147*K147</f>
        <v>0</v>
      </c>
      <c r="X147" s="200">
        <v>0.00020999999999999998</v>
      </c>
      <c r="Y147" s="200">
        <f>X147*K147</f>
        <v>0.0023163</v>
      </c>
      <c r="Z147" s="200">
        <v>0</v>
      </c>
      <c r="AA147" s="201">
        <f>Z147*K147</f>
        <v>0</v>
      </c>
      <c r="AR147" s="11" t="s">
        <v>164</v>
      </c>
      <c r="AT147" s="11" t="s">
        <v>160</v>
      </c>
      <c r="AU147" s="11" t="s">
        <v>102</v>
      </c>
      <c r="AY147" s="11" t="s">
        <v>159</v>
      </c>
      <c r="BE147" s="119">
        <f>IF(U147="základní",N147,0)</f>
        <v>0</v>
      </c>
      <c r="BF147" s="119">
        <f>IF(U147="snížená",N147,0)</f>
        <v>0</v>
      </c>
      <c r="BG147" s="119">
        <f>IF(U147="zákl. přenesená",N147,0)</f>
        <v>0</v>
      </c>
      <c r="BH147" s="119">
        <f>IF(U147="sníž. přenesená",N147,0)</f>
        <v>0</v>
      </c>
      <c r="BI147" s="119">
        <f>IF(U147="nulová",N147,0)</f>
        <v>0</v>
      </c>
      <c r="BJ147" s="11" t="s">
        <v>10</v>
      </c>
      <c r="BK147" s="119">
        <f>ROUND(L147*K147,0)</f>
        <v>0</v>
      </c>
      <c r="BL147" s="11" t="s">
        <v>164</v>
      </c>
      <c r="BM147" s="11" t="s">
        <v>179</v>
      </c>
    </row>
    <row r="148" spans="2:65" s="33" customFormat="1" ht="25.5" customHeight="1">
      <c r="B148" s="158"/>
      <c r="C148" s="192" t="s">
        <v>180</v>
      </c>
      <c r="D148" s="192" t="s">
        <v>160</v>
      </c>
      <c r="E148" s="193" t="s">
        <v>181</v>
      </c>
      <c r="F148" s="194" t="s">
        <v>182</v>
      </c>
      <c r="G148" s="194"/>
      <c r="H148" s="194"/>
      <c r="I148" s="194"/>
      <c r="J148" s="195" t="s">
        <v>163</v>
      </c>
      <c r="K148" s="196">
        <v>168.33</v>
      </c>
      <c r="L148" s="197">
        <v>0</v>
      </c>
      <c r="M148" s="197"/>
      <c r="N148" s="198">
        <f>ROUND(L148*K148,0)</f>
        <v>0</v>
      </c>
      <c r="O148" s="198"/>
      <c r="P148" s="198"/>
      <c r="Q148" s="198"/>
      <c r="R148" s="160"/>
      <c r="T148" s="199"/>
      <c r="U148" s="45" t="s">
        <v>47</v>
      </c>
      <c r="V148" s="35"/>
      <c r="W148" s="200">
        <f>V148*K148</f>
        <v>0</v>
      </c>
      <c r="X148" s="200">
        <v>4E-05</v>
      </c>
      <c r="Y148" s="200">
        <f>X148*K148</f>
        <v>0.006733200000000001</v>
      </c>
      <c r="Z148" s="200">
        <v>0</v>
      </c>
      <c r="AA148" s="201">
        <f>Z148*K148</f>
        <v>0</v>
      </c>
      <c r="AR148" s="11" t="s">
        <v>164</v>
      </c>
      <c r="AT148" s="11" t="s">
        <v>160</v>
      </c>
      <c r="AU148" s="11" t="s">
        <v>102</v>
      </c>
      <c r="AY148" s="11" t="s">
        <v>159</v>
      </c>
      <c r="BE148" s="119">
        <f>IF(U148="základní",N148,0)</f>
        <v>0</v>
      </c>
      <c r="BF148" s="119">
        <f>IF(U148="snížená",N148,0)</f>
        <v>0</v>
      </c>
      <c r="BG148" s="119">
        <f>IF(U148="zákl. přenesená",N148,0)</f>
        <v>0</v>
      </c>
      <c r="BH148" s="119">
        <f>IF(U148="sníž. přenesená",N148,0)</f>
        <v>0</v>
      </c>
      <c r="BI148" s="119">
        <f>IF(U148="nulová",N148,0)</f>
        <v>0</v>
      </c>
      <c r="BJ148" s="11" t="s">
        <v>10</v>
      </c>
      <c r="BK148" s="119">
        <f>ROUND(L148*K148,0)</f>
        <v>0</v>
      </c>
      <c r="BL148" s="11" t="s">
        <v>164</v>
      </c>
      <c r="BM148" s="11" t="s">
        <v>183</v>
      </c>
    </row>
    <row r="149" spans="2:65" s="33" customFormat="1" ht="25.5" customHeight="1">
      <c r="B149" s="158"/>
      <c r="C149" s="192" t="s">
        <v>184</v>
      </c>
      <c r="D149" s="192" t="s">
        <v>160</v>
      </c>
      <c r="E149" s="193" t="s">
        <v>185</v>
      </c>
      <c r="F149" s="194" t="s">
        <v>186</v>
      </c>
      <c r="G149" s="194"/>
      <c r="H149" s="194"/>
      <c r="I149" s="194"/>
      <c r="J149" s="195" t="s">
        <v>187</v>
      </c>
      <c r="K149" s="196">
        <v>30</v>
      </c>
      <c r="L149" s="197">
        <v>0</v>
      </c>
      <c r="M149" s="197"/>
      <c r="N149" s="198">
        <f>ROUND(L149*K149,0)</f>
        <v>0</v>
      </c>
      <c r="O149" s="198"/>
      <c r="P149" s="198"/>
      <c r="Q149" s="198"/>
      <c r="R149" s="160"/>
      <c r="T149" s="199"/>
      <c r="U149" s="45" t="s">
        <v>47</v>
      </c>
      <c r="V149" s="35"/>
      <c r="W149" s="200">
        <f>V149*K149</f>
        <v>0</v>
      </c>
      <c r="X149" s="200">
        <v>0</v>
      </c>
      <c r="Y149" s="200">
        <f>X149*K149</f>
        <v>0</v>
      </c>
      <c r="Z149" s="200">
        <v>0</v>
      </c>
      <c r="AA149" s="201">
        <f>Z149*K149</f>
        <v>0</v>
      </c>
      <c r="AR149" s="11" t="s">
        <v>164</v>
      </c>
      <c r="AT149" s="11" t="s">
        <v>160</v>
      </c>
      <c r="AU149" s="11" t="s">
        <v>102</v>
      </c>
      <c r="AY149" s="11" t="s">
        <v>159</v>
      </c>
      <c r="BE149" s="119">
        <f>IF(U149="základní",N149,0)</f>
        <v>0</v>
      </c>
      <c r="BF149" s="119">
        <f>IF(U149="snížená",N149,0)</f>
        <v>0</v>
      </c>
      <c r="BG149" s="119">
        <f>IF(U149="zákl. přenesená",N149,0)</f>
        <v>0</v>
      </c>
      <c r="BH149" s="119">
        <f>IF(U149="sníž. přenesená",N149,0)</f>
        <v>0</v>
      </c>
      <c r="BI149" s="119">
        <f>IF(U149="nulová",N149,0)</f>
        <v>0</v>
      </c>
      <c r="BJ149" s="11" t="s">
        <v>10</v>
      </c>
      <c r="BK149" s="119">
        <f>ROUND(L149*K149,0)</f>
        <v>0</v>
      </c>
      <c r="BL149" s="11" t="s">
        <v>164</v>
      </c>
      <c r="BM149" s="11" t="s">
        <v>188</v>
      </c>
    </row>
    <row r="150" spans="2:65" s="33" customFormat="1" ht="25.5" customHeight="1">
      <c r="B150" s="158"/>
      <c r="C150" s="192" t="s">
        <v>189</v>
      </c>
      <c r="D150" s="192" t="s">
        <v>160</v>
      </c>
      <c r="E150" s="193" t="s">
        <v>190</v>
      </c>
      <c r="F150" s="194" t="s">
        <v>191</v>
      </c>
      <c r="G150" s="194"/>
      <c r="H150" s="194"/>
      <c r="I150" s="194"/>
      <c r="J150" s="195" t="s">
        <v>187</v>
      </c>
      <c r="K150" s="196">
        <v>20</v>
      </c>
      <c r="L150" s="197">
        <v>0</v>
      </c>
      <c r="M150" s="197"/>
      <c r="N150" s="198">
        <f>ROUND(L150*K150,0)</f>
        <v>0</v>
      </c>
      <c r="O150" s="198"/>
      <c r="P150" s="198"/>
      <c r="Q150" s="198"/>
      <c r="R150" s="160"/>
      <c r="T150" s="199"/>
      <c r="U150" s="45" t="s">
        <v>47</v>
      </c>
      <c r="V150" s="35"/>
      <c r="W150" s="200">
        <f>V150*K150</f>
        <v>0</v>
      </c>
      <c r="X150" s="200">
        <v>0</v>
      </c>
      <c r="Y150" s="200">
        <f>X150*K150</f>
        <v>0</v>
      </c>
      <c r="Z150" s="200">
        <v>0</v>
      </c>
      <c r="AA150" s="201">
        <f>Z150*K150</f>
        <v>0</v>
      </c>
      <c r="AR150" s="11" t="s">
        <v>164</v>
      </c>
      <c r="AT150" s="11" t="s">
        <v>160</v>
      </c>
      <c r="AU150" s="11" t="s">
        <v>102</v>
      </c>
      <c r="AY150" s="11" t="s">
        <v>159</v>
      </c>
      <c r="BE150" s="119">
        <f>IF(U150="základní",N150,0)</f>
        <v>0</v>
      </c>
      <c r="BF150" s="119">
        <f>IF(U150="snížená",N150,0)</f>
        <v>0</v>
      </c>
      <c r="BG150" s="119">
        <f>IF(U150="zákl. přenesená",N150,0)</f>
        <v>0</v>
      </c>
      <c r="BH150" s="119">
        <f>IF(U150="sníž. přenesená",N150,0)</f>
        <v>0</v>
      </c>
      <c r="BI150" s="119">
        <f>IF(U150="nulová",N150,0)</f>
        <v>0</v>
      </c>
      <c r="BJ150" s="11" t="s">
        <v>10</v>
      </c>
      <c r="BK150" s="119">
        <f>ROUND(L150*K150,0)</f>
        <v>0</v>
      </c>
      <c r="BL150" s="11" t="s">
        <v>164</v>
      </c>
      <c r="BM150" s="11" t="s">
        <v>192</v>
      </c>
    </row>
    <row r="151" spans="2:63" s="179" customFormat="1" ht="29.25" customHeight="1">
      <c r="B151" s="180"/>
      <c r="C151" s="181"/>
      <c r="D151" s="190" t="s">
        <v>113</v>
      </c>
      <c r="E151" s="190"/>
      <c r="F151" s="190"/>
      <c r="G151" s="190"/>
      <c r="H151" s="190"/>
      <c r="I151" s="190"/>
      <c r="J151" s="190"/>
      <c r="K151" s="190"/>
      <c r="L151" s="190"/>
      <c r="M151" s="190"/>
      <c r="N151" s="202">
        <f>BK151</f>
        <v>0</v>
      </c>
      <c r="O151" s="202"/>
      <c r="P151" s="202"/>
      <c r="Q151" s="202"/>
      <c r="R151" s="183"/>
      <c r="T151" s="184"/>
      <c r="U151" s="181"/>
      <c r="V151" s="181"/>
      <c r="W151" s="185">
        <f>SUM(W152:W155)</f>
        <v>0</v>
      </c>
      <c r="X151" s="181"/>
      <c r="Y151" s="185">
        <f>SUM(Y152:Y155)</f>
        <v>0</v>
      </c>
      <c r="Z151" s="181"/>
      <c r="AA151" s="186">
        <f>SUM(AA152:AA155)</f>
        <v>0</v>
      </c>
      <c r="AR151" s="187" t="s">
        <v>10</v>
      </c>
      <c r="AT151" s="188" t="s">
        <v>81</v>
      </c>
      <c r="AU151" s="188" t="s">
        <v>10</v>
      </c>
      <c r="AY151" s="187" t="s">
        <v>159</v>
      </c>
      <c r="BK151" s="189">
        <f>SUM(BK152:BK155)</f>
        <v>0</v>
      </c>
    </row>
    <row r="152" spans="2:65" s="33" customFormat="1" ht="38.25" customHeight="1">
      <c r="B152" s="158"/>
      <c r="C152" s="192" t="s">
        <v>193</v>
      </c>
      <c r="D152" s="192" t="s">
        <v>160</v>
      </c>
      <c r="E152" s="193" t="s">
        <v>194</v>
      </c>
      <c r="F152" s="194" t="s">
        <v>195</v>
      </c>
      <c r="G152" s="194"/>
      <c r="H152" s="194"/>
      <c r="I152" s="194"/>
      <c r="J152" s="195" t="s">
        <v>196</v>
      </c>
      <c r="K152" s="196">
        <v>7.977</v>
      </c>
      <c r="L152" s="197">
        <v>0</v>
      </c>
      <c r="M152" s="197"/>
      <c r="N152" s="198">
        <f>ROUND(L152*K152,0)</f>
        <v>0</v>
      </c>
      <c r="O152" s="198"/>
      <c r="P152" s="198"/>
      <c r="Q152" s="198"/>
      <c r="R152" s="160"/>
      <c r="T152" s="199"/>
      <c r="U152" s="45" t="s">
        <v>47</v>
      </c>
      <c r="V152" s="35"/>
      <c r="W152" s="200">
        <f>V152*K152</f>
        <v>0</v>
      </c>
      <c r="X152" s="200">
        <v>0</v>
      </c>
      <c r="Y152" s="200">
        <f>X152*K152</f>
        <v>0</v>
      </c>
      <c r="Z152" s="200">
        <v>0</v>
      </c>
      <c r="AA152" s="201">
        <f>Z152*K152</f>
        <v>0</v>
      </c>
      <c r="AR152" s="11" t="s">
        <v>164</v>
      </c>
      <c r="AT152" s="11" t="s">
        <v>160</v>
      </c>
      <c r="AU152" s="11" t="s">
        <v>102</v>
      </c>
      <c r="AY152" s="11" t="s">
        <v>159</v>
      </c>
      <c r="BE152" s="119">
        <f>IF(U152="základní",N152,0)</f>
        <v>0</v>
      </c>
      <c r="BF152" s="119">
        <f>IF(U152="snížená",N152,0)</f>
        <v>0</v>
      </c>
      <c r="BG152" s="119">
        <f>IF(U152="zákl. přenesená",N152,0)</f>
        <v>0</v>
      </c>
      <c r="BH152" s="119">
        <f>IF(U152="sníž. přenesená",N152,0)</f>
        <v>0</v>
      </c>
      <c r="BI152" s="119">
        <f>IF(U152="nulová",N152,0)</f>
        <v>0</v>
      </c>
      <c r="BJ152" s="11" t="s">
        <v>10</v>
      </c>
      <c r="BK152" s="119">
        <f>ROUND(L152*K152,0)</f>
        <v>0</v>
      </c>
      <c r="BL152" s="11" t="s">
        <v>164</v>
      </c>
      <c r="BM152" s="11" t="s">
        <v>197</v>
      </c>
    </row>
    <row r="153" spans="2:65" s="33" customFormat="1" ht="38.25" customHeight="1">
      <c r="B153" s="158"/>
      <c r="C153" s="192" t="s">
        <v>28</v>
      </c>
      <c r="D153" s="192" t="s">
        <v>160</v>
      </c>
      <c r="E153" s="193" t="s">
        <v>198</v>
      </c>
      <c r="F153" s="194" t="s">
        <v>199</v>
      </c>
      <c r="G153" s="194"/>
      <c r="H153" s="194"/>
      <c r="I153" s="194"/>
      <c r="J153" s="195" t="s">
        <v>196</v>
      </c>
      <c r="K153" s="196">
        <v>7.977</v>
      </c>
      <c r="L153" s="197">
        <v>0</v>
      </c>
      <c r="M153" s="197"/>
      <c r="N153" s="198">
        <f>ROUND(L153*K153,0)</f>
        <v>0</v>
      </c>
      <c r="O153" s="198"/>
      <c r="P153" s="198"/>
      <c r="Q153" s="198"/>
      <c r="R153" s="160"/>
      <c r="T153" s="199"/>
      <c r="U153" s="45" t="s">
        <v>47</v>
      </c>
      <c r="V153" s="35"/>
      <c r="W153" s="200">
        <f>V153*K153</f>
        <v>0</v>
      </c>
      <c r="X153" s="200">
        <v>0</v>
      </c>
      <c r="Y153" s="200">
        <f>X153*K153</f>
        <v>0</v>
      </c>
      <c r="Z153" s="200">
        <v>0</v>
      </c>
      <c r="AA153" s="201">
        <f>Z153*K153</f>
        <v>0</v>
      </c>
      <c r="AR153" s="11" t="s">
        <v>164</v>
      </c>
      <c r="AT153" s="11" t="s">
        <v>160</v>
      </c>
      <c r="AU153" s="11" t="s">
        <v>102</v>
      </c>
      <c r="AY153" s="11" t="s">
        <v>159</v>
      </c>
      <c r="BE153" s="119">
        <f>IF(U153="základní",N153,0)</f>
        <v>0</v>
      </c>
      <c r="BF153" s="119">
        <f>IF(U153="snížená",N153,0)</f>
        <v>0</v>
      </c>
      <c r="BG153" s="119">
        <f>IF(U153="zákl. přenesená",N153,0)</f>
        <v>0</v>
      </c>
      <c r="BH153" s="119">
        <f>IF(U153="sníž. přenesená",N153,0)</f>
        <v>0</v>
      </c>
      <c r="BI153" s="119">
        <f>IF(U153="nulová",N153,0)</f>
        <v>0</v>
      </c>
      <c r="BJ153" s="11" t="s">
        <v>10</v>
      </c>
      <c r="BK153" s="119">
        <f>ROUND(L153*K153,0)</f>
        <v>0</v>
      </c>
      <c r="BL153" s="11" t="s">
        <v>164</v>
      </c>
      <c r="BM153" s="11" t="s">
        <v>200</v>
      </c>
    </row>
    <row r="154" spans="2:65" s="33" customFormat="1" ht="25.5" customHeight="1">
      <c r="B154" s="158"/>
      <c r="C154" s="192" t="s">
        <v>201</v>
      </c>
      <c r="D154" s="192" t="s">
        <v>160</v>
      </c>
      <c r="E154" s="193" t="s">
        <v>202</v>
      </c>
      <c r="F154" s="194" t="s">
        <v>203</v>
      </c>
      <c r="G154" s="194"/>
      <c r="H154" s="194"/>
      <c r="I154" s="194"/>
      <c r="J154" s="195" t="s">
        <v>196</v>
      </c>
      <c r="K154" s="196">
        <v>151.563</v>
      </c>
      <c r="L154" s="197">
        <v>0</v>
      </c>
      <c r="M154" s="197"/>
      <c r="N154" s="198">
        <f>ROUND(L154*K154,0)</f>
        <v>0</v>
      </c>
      <c r="O154" s="198"/>
      <c r="P154" s="198"/>
      <c r="Q154" s="198"/>
      <c r="R154" s="160"/>
      <c r="T154" s="199"/>
      <c r="U154" s="45" t="s">
        <v>47</v>
      </c>
      <c r="V154" s="35"/>
      <c r="W154" s="200">
        <f>V154*K154</f>
        <v>0</v>
      </c>
      <c r="X154" s="200">
        <v>0</v>
      </c>
      <c r="Y154" s="200">
        <f>X154*K154</f>
        <v>0</v>
      </c>
      <c r="Z154" s="200">
        <v>0</v>
      </c>
      <c r="AA154" s="201">
        <f>Z154*K154</f>
        <v>0</v>
      </c>
      <c r="AR154" s="11" t="s">
        <v>164</v>
      </c>
      <c r="AT154" s="11" t="s">
        <v>160</v>
      </c>
      <c r="AU154" s="11" t="s">
        <v>102</v>
      </c>
      <c r="AY154" s="11" t="s">
        <v>159</v>
      </c>
      <c r="BE154" s="119">
        <f>IF(U154="základní",N154,0)</f>
        <v>0</v>
      </c>
      <c r="BF154" s="119">
        <f>IF(U154="snížená",N154,0)</f>
        <v>0</v>
      </c>
      <c r="BG154" s="119">
        <f>IF(U154="zákl. přenesená",N154,0)</f>
        <v>0</v>
      </c>
      <c r="BH154" s="119">
        <f>IF(U154="sníž. přenesená",N154,0)</f>
        <v>0</v>
      </c>
      <c r="BI154" s="119">
        <f>IF(U154="nulová",N154,0)</f>
        <v>0</v>
      </c>
      <c r="BJ154" s="11" t="s">
        <v>10</v>
      </c>
      <c r="BK154" s="119">
        <f>ROUND(L154*K154,0)</f>
        <v>0</v>
      </c>
      <c r="BL154" s="11" t="s">
        <v>164</v>
      </c>
      <c r="BM154" s="11" t="s">
        <v>204</v>
      </c>
    </row>
    <row r="155" spans="2:65" s="33" customFormat="1" ht="38.25" customHeight="1">
      <c r="B155" s="158"/>
      <c r="C155" s="192" t="s">
        <v>205</v>
      </c>
      <c r="D155" s="192" t="s">
        <v>160</v>
      </c>
      <c r="E155" s="193" t="s">
        <v>206</v>
      </c>
      <c r="F155" s="194" t="s">
        <v>207</v>
      </c>
      <c r="G155" s="194"/>
      <c r="H155" s="194"/>
      <c r="I155" s="194"/>
      <c r="J155" s="195" t="s">
        <v>196</v>
      </c>
      <c r="K155" s="196">
        <v>7.977</v>
      </c>
      <c r="L155" s="197">
        <v>0</v>
      </c>
      <c r="M155" s="197"/>
      <c r="N155" s="198">
        <f>ROUND(L155*K155,0)</f>
        <v>0</v>
      </c>
      <c r="O155" s="198"/>
      <c r="P155" s="198"/>
      <c r="Q155" s="198"/>
      <c r="R155" s="160"/>
      <c r="T155" s="199"/>
      <c r="U155" s="45" t="s">
        <v>47</v>
      </c>
      <c r="V155" s="35"/>
      <c r="W155" s="200">
        <f>V155*K155</f>
        <v>0</v>
      </c>
      <c r="X155" s="200">
        <v>0</v>
      </c>
      <c r="Y155" s="200">
        <f>X155*K155</f>
        <v>0</v>
      </c>
      <c r="Z155" s="200">
        <v>0</v>
      </c>
      <c r="AA155" s="201">
        <f>Z155*K155</f>
        <v>0</v>
      </c>
      <c r="AR155" s="11" t="s">
        <v>164</v>
      </c>
      <c r="AT155" s="11" t="s">
        <v>160</v>
      </c>
      <c r="AU155" s="11" t="s">
        <v>102</v>
      </c>
      <c r="AY155" s="11" t="s">
        <v>159</v>
      </c>
      <c r="BE155" s="119">
        <f>IF(U155="základní",N155,0)</f>
        <v>0</v>
      </c>
      <c r="BF155" s="119">
        <f>IF(U155="snížená",N155,0)</f>
        <v>0</v>
      </c>
      <c r="BG155" s="119">
        <f>IF(U155="zákl. přenesená",N155,0)</f>
        <v>0</v>
      </c>
      <c r="BH155" s="119">
        <f>IF(U155="sníž. přenesená",N155,0)</f>
        <v>0</v>
      </c>
      <c r="BI155" s="119">
        <f>IF(U155="nulová",N155,0)</f>
        <v>0</v>
      </c>
      <c r="BJ155" s="11" t="s">
        <v>10</v>
      </c>
      <c r="BK155" s="119">
        <f>ROUND(L155*K155,0)</f>
        <v>0</v>
      </c>
      <c r="BL155" s="11" t="s">
        <v>164</v>
      </c>
      <c r="BM155" s="11" t="s">
        <v>208</v>
      </c>
    </row>
    <row r="156" spans="2:63" s="179" customFormat="1" ht="29.25" customHeight="1">
      <c r="B156" s="180"/>
      <c r="C156" s="181"/>
      <c r="D156" s="190" t="s">
        <v>114</v>
      </c>
      <c r="E156" s="190"/>
      <c r="F156" s="190"/>
      <c r="G156" s="190"/>
      <c r="H156" s="190"/>
      <c r="I156" s="190"/>
      <c r="J156" s="190"/>
      <c r="K156" s="190"/>
      <c r="L156" s="190"/>
      <c r="M156" s="190"/>
      <c r="N156" s="202">
        <f>BK156</f>
        <v>0</v>
      </c>
      <c r="O156" s="202"/>
      <c r="P156" s="202"/>
      <c r="Q156" s="202"/>
      <c r="R156" s="183"/>
      <c r="T156" s="184"/>
      <c r="U156" s="181"/>
      <c r="V156" s="181"/>
      <c r="W156" s="185">
        <f>W157</f>
        <v>0</v>
      </c>
      <c r="X156" s="181"/>
      <c r="Y156" s="185">
        <f>Y157</f>
        <v>0</v>
      </c>
      <c r="Z156" s="181"/>
      <c r="AA156" s="186">
        <f>AA157</f>
        <v>0</v>
      </c>
      <c r="AR156" s="187" t="s">
        <v>10</v>
      </c>
      <c r="AT156" s="188" t="s">
        <v>81</v>
      </c>
      <c r="AU156" s="188" t="s">
        <v>10</v>
      </c>
      <c r="AY156" s="187" t="s">
        <v>159</v>
      </c>
      <c r="BK156" s="189">
        <f>BK157</f>
        <v>0</v>
      </c>
    </row>
    <row r="157" spans="2:65" s="33" customFormat="1" ht="25.5" customHeight="1">
      <c r="B157" s="158"/>
      <c r="C157" s="192" t="s">
        <v>209</v>
      </c>
      <c r="D157" s="192" t="s">
        <v>160</v>
      </c>
      <c r="E157" s="193" t="s">
        <v>210</v>
      </c>
      <c r="F157" s="194" t="s">
        <v>211</v>
      </c>
      <c r="G157" s="194"/>
      <c r="H157" s="194"/>
      <c r="I157" s="194"/>
      <c r="J157" s="195" t="s">
        <v>196</v>
      </c>
      <c r="K157" s="196">
        <v>0.7440000000000001</v>
      </c>
      <c r="L157" s="197">
        <v>0</v>
      </c>
      <c r="M157" s="197"/>
      <c r="N157" s="198">
        <f>ROUND(L157*K157,0)</f>
        <v>0</v>
      </c>
      <c r="O157" s="198"/>
      <c r="P157" s="198"/>
      <c r="Q157" s="198"/>
      <c r="R157" s="160"/>
      <c r="T157" s="199"/>
      <c r="U157" s="45" t="s">
        <v>47</v>
      </c>
      <c r="V157" s="35"/>
      <c r="W157" s="200">
        <f>V157*K157</f>
        <v>0</v>
      </c>
      <c r="X157" s="200">
        <v>0</v>
      </c>
      <c r="Y157" s="200">
        <f>X157*K157</f>
        <v>0</v>
      </c>
      <c r="Z157" s="200">
        <v>0</v>
      </c>
      <c r="AA157" s="201">
        <f>Z157*K157</f>
        <v>0</v>
      </c>
      <c r="AR157" s="11" t="s">
        <v>164</v>
      </c>
      <c r="AT157" s="11" t="s">
        <v>160</v>
      </c>
      <c r="AU157" s="11" t="s">
        <v>102</v>
      </c>
      <c r="AY157" s="11" t="s">
        <v>159</v>
      </c>
      <c r="BE157" s="119">
        <f>IF(U157="základní",N157,0)</f>
        <v>0</v>
      </c>
      <c r="BF157" s="119">
        <f>IF(U157="snížená",N157,0)</f>
        <v>0</v>
      </c>
      <c r="BG157" s="119">
        <f>IF(U157="zákl. přenesená",N157,0)</f>
        <v>0</v>
      </c>
      <c r="BH157" s="119">
        <f>IF(U157="sníž. přenesená",N157,0)</f>
        <v>0</v>
      </c>
      <c r="BI157" s="119">
        <f>IF(U157="nulová",N157,0)</f>
        <v>0</v>
      </c>
      <c r="BJ157" s="11" t="s">
        <v>10</v>
      </c>
      <c r="BK157" s="119">
        <f>ROUND(L157*K157,0)</f>
        <v>0</v>
      </c>
      <c r="BL157" s="11" t="s">
        <v>164</v>
      </c>
      <c r="BM157" s="11" t="s">
        <v>212</v>
      </c>
    </row>
    <row r="158" spans="2:63" s="179" customFormat="1" ht="37.5" customHeight="1">
      <c r="B158" s="180"/>
      <c r="C158" s="181"/>
      <c r="D158" s="182" t="s">
        <v>115</v>
      </c>
      <c r="E158" s="182"/>
      <c r="F158" s="182"/>
      <c r="G158" s="182"/>
      <c r="H158" s="182"/>
      <c r="I158" s="182"/>
      <c r="J158" s="182"/>
      <c r="K158" s="182"/>
      <c r="L158" s="182"/>
      <c r="M158" s="182"/>
      <c r="N158" s="203">
        <f>BK158</f>
        <v>0</v>
      </c>
      <c r="O158" s="203"/>
      <c r="P158" s="203"/>
      <c r="Q158" s="203"/>
      <c r="R158" s="183"/>
      <c r="T158" s="184"/>
      <c r="U158" s="181"/>
      <c r="V158" s="181"/>
      <c r="W158" s="185">
        <f>W159+W165+W169+W180+W187+W196+W205+W209+W223+W236+W239+W264+W274+W278</f>
        <v>0</v>
      </c>
      <c r="X158" s="181"/>
      <c r="Y158" s="185">
        <f>Y159+Y165+Y169+Y180+Y187+Y196+Y205+Y209+Y223+Y236+Y239+Y264+Y274+Y278</f>
        <v>6.23195829</v>
      </c>
      <c r="Z158" s="181"/>
      <c r="AA158" s="186">
        <f>AA159+AA165+AA169+AA180+AA187+AA196+AA205+AA209+AA223+AA236+AA239+AA264+AA274+AA278</f>
        <v>7.976788310000001</v>
      </c>
      <c r="AR158" s="187" t="s">
        <v>102</v>
      </c>
      <c r="AT158" s="188" t="s">
        <v>81</v>
      </c>
      <c r="AU158" s="188" t="s">
        <v>82</v>
      </c>
      <c r="AY158" s="187" t="s">
        <v>159</v>
      </c>
      <c r="BK158" s="189">
        <f>BK159+BK165+BK169+BK180+BK187+BK196+BK205+BK209+BK223+BK236+BK239+BK264+BK274+BK278</f>
        <v>0</v>
      </c>
    </row>
    <row r="159" spans="2:63" s="179" customFormat="1" ht="19.5" customHeight="1">
      <c r="B159" s="180"/>
      <c r="C159" s="181"/>
      <c r="D159" s="190" t="s">
        <v>116</v>
      </c>
      <c r="E159" s="190"/>
      <c r="F159" s="190"/>
      <c r="G159" s="190"/>
      <c r="H159" s="190"/>
      <c r="I159" s="190"/>
      <c r="J159" s="190"/>
      <c r="K159" s="190"/>
      <c r="L159" s="190"/>
      <c r="M159" s="190"/>
      <c r="N159" s="191">
        <f>BK159</f>
        <v>0</v>
      </c>
      <c r="O159" s="191"/>
      <c r="P159" s="191"/>
      <c r="Q159" s="191"/>
      <c r="R159" s="183"/>
      <c r="T159" s="184"/>
      <c r="U159" s="181"/>
      <c r="V159" s="181"/>
      <c r="W159" s="185">
        <f>SUM(W160:W164)</f>
        <v>0</v>
      </c>
      <c r="X159" s="181"/>
      <c r="Y159" s="185">
        <f>SUM(Y160:Y164)</f>
        <v>0.03125</v>
      </c>
      <c r="Z159" s="181"/>
      <c r="AA159" s="186">
        <f>SUM(AA160:AA164)</f>
        <v>0</v>
      </c>
      <c r="AR159" s="187" t="s">
        <v>102</v>
      </c>
      <c r="AT159" s="188" t="s">
        <v>81</v>
      </c>
      <c r="AU159" s="188" t="s">
        <v>10</v>
      </c>
      <c r="AY159" s="187" t="s">
        <v>159</v>
      </c>
      <c r="BK159" s="189">
        <f>SUM(BK160:BK164)</f>
        <v>0</v>
      </c>
    </row>
    <row r="160" spans="2:65" s="33" customFormat="1" ht="38.25" customHeight="1">
      <c r="B160" s="158"/>
      <c r="C160" s="192" t="s">
        <v>213</v>
      </c>
      <c r="D160" s="192" t="s">
        <v>160</v>
      </c>
      <c r="E160" s="193" t="s">
        <v>214</v>
      </c>
      <c r="F160" s="194" t="s">
        <v>215</v>
      </c>
      <c r="G160" s="194"/>
      <c r="H160" s="194"/>
      <c r="I160" s="194"/>
      <c r="J160" s="195" t="s">
        <v>216</v>
      </c>
      <c r="K160" s="196">
        <v>80</v>
      </c>
      <c r="L160" s="197">
        <v>0</v>
      </c>
      <c r="M160" s="197"/>
      <c r="N160" s="198">
        <f>ROUND(L160*K160,0)</f>
        <v>0</v>
      </c>
      <c r="O160" s="198"/>
      <c r="P160" s="198"/>
      <c r="Q160" s="198"/>
      <c r="R160" s="160"/>
      <c r="T160" s="199"/>
      <c r="U160" s="45" t="s">
        <v>47</v>
      </c>
      <c r="V160" s="35"/>
      <c r="W160" s="200">
        <f>V160*K160</f>
        <v>0</v>
      </c>
      <c r="X160" s="200">
        <v>0.00018999999999999998</v>
      </c>
      <c r="Y160" s="200">
        <f>X160*K160</f>
        <v>0.015199999999999998</v>
      </c>
      <c r="Z160" s="200">
        <v>0</v>
      </c>
      <c r="AA160" s="201">
        <f>Z160*K160</f>
        <v>0</v>
      </c>
      <c r="AR160" s="11" t="s">
        <v>217</v>
      </c>
      <c r="AT160" s="11" t="s">
        <v>160</v>
      </c>
      <c r="AU160" s="11" t="s">
        <v>102</v>
      </c>
      <c r="AY160" s="11" t="s">
        <v>159</v>
      </c>
      <c r="BE160" s="119">
        <f>IF(U160="základní",N160,0)</f>
        <v>0</v>
      </c>
      <c r="BF160" s="119">
        <f>IF(U160="snížená",N160,0)</f>
        <v>0</v>
      </c>
      <c r="BG160" s="119">
        <f>IF(U160="zákl. přenesená",N160,0)</f>
        <v>0</v>
      </c>
      <c r="BH160" s="119">
        <f>IF(U160="sníž. přenesená",N160,0)</f>
        <v>0</v>
      </c>
      <c r="BI160" s="119">
        <f>IF(U160="nulová",N160,0)</f>
        <v>0</v>
      </c>
      <c r="BJ160" s="11" t="s">
        <v>10</v>
      </c>
      <c r="BK160" s="119">
        <f>ROUND(L160*K160,0)</f>
        <v>0</v>
      </c>
      <c r="BL160" s="11" t="s">
        <v>217</v>
      </c>
      <c r="BM160" s="11" t="s">
        <v>218</v>
      </c>
    </row>
    <row r="161" spans="2:65" s="33" customFormat="1" ht="38.25" customHeight="1">
      <c r="B161" s="158"/>
      <c r="C161" s="204" t="s">
        <v>11</v>
      </c>
      <c r="D161" s="204" t="s">
        <v>219</v>
      </c>
      <c r="E161" s="205" t="s">
        <v>220</v>
      </c>
      <c r="F161" s="206" t="s">
        <v>221</v>
      </c>
      <c r="G161" s="206"/>
      <c r="H161" s="206"/>
      <c r="I161" s="206"/>
      <c r="J161" s="207" t="s">
        <v>216</v>
      </c>
      <c r="K161" s="208">
        <v>35</v>
      </c>
      <c r="L161" s="209">
        <v>0</v>
      </c>
      <c r="M161" s="209"/>
      <c r="N161" s="210">
        <f>ROUND(L161*K161,0)</f>
        <v>0</v>
      </c>
      <c r="O161" s="210"/>
      <c r="P161" s="210"/>
      <c r="Q161" s="210"/>
      <c r="R161" s="160"/>
      <c r="T161" s="199"/>
      <c r="U161" s="45" t="s">
        <v>47</v>
      </c>
      <c r="V161" s="35"/>
      <c r="W161" s="200">
        <f>V161*K161</f>
        <v>0</v>
      </c>
      <c r="X161" s="200">
        <v>0.00017999999999999998</v>
      </c>
      <c r="Y161" s="200">
        <f>X161*K161</f>
        <v>0.006299999999999999</v>
      </c>
      <c r="Z161" s="200">
        <v>0</v>
      </c>
      <c r="AA161" s="201">
        <f>Z161*K161</f>
        <v>0</v>
      </c>
      <c r="AR161" s="11" t="s">
        <v>222</v>
      </c>
      <c r="AT161" s="11" t="s">
        <v>219</v>
      </c>
      <c r="AU161" s="11" t="s">
        <v>102</v>
      </c>
      <c r="AY161" s="11" t="s">
        <v>159</v>
      </c>
      <c r="BE161" s="119">
        <f>IF(U161="základní",N161,0)</f>
        <v>0</v>
      </c>
      <c r="BF161" s="119">
        <f>IF(U161="snížená",N161,0)</f>
        <v>0</v>
      </c>
      <c r="BG161" s="119">
        <f>IF(U161="zákl. přenesená",N161,0)</f>
        <v>0</v>
      </c>
      <c r="BH161" s="119">
        <f>IF(U161="sníž. přenesená",N161,0)</f>
        <v>0</v>
      </c>
      <c r="BI161" s="119">
        <f>IF(U161="nulová",N161,0)</f>
        <v>0</v>
      </c>
      <c r="BJ161" s="11" t="s">
        <v>10</v>
      </c>
      <c r="BK161" s="119">
        <f>ROUND(L161*K161,0)</f>
        <v>0</v>
      </c>
      <c r="BL161" s="11" t="s">
        <v>217</v>
      </c>
      <c r="BM161" s="11" t="s">
        <v>223</v>
      </c>
    </row>
    <row r="162" spans="2:65" s="33" customFormat="1" ht="38.25" customHeight="1">
      <c r="B162" s="158"/>
      <c r="C162" s="204" t="s">
        <v>217</v>
      </c>
      <c r="D162" s="204" t="s">
        <v>219</v>
      </c>
      <c r="E162" s="205" t="s">
        <v>224</v>
      </c>
      <c r="F162" s="206" t="s">
        <v>225</v>
      </c>
      <c r="G162" s="206"/>
      <c r="H162" s="206"/>
      <c r="I162" s="206"/>
      <c r="J162" s="207" t="s">
        <v>216</v>
      </c>
      <c r="K162" s="208">
        <v>20</v>
      </c>
      <c r="L162" s="209">
        <v>0</v>
      </c>
      <c r="M162" s="209"/>
      <c r="N162" s="210">
        <f>ROUND(L162*K162,0)</f>
        <v>0</v>
      </c>
      <c r="O162" s="210"/>
      <c r="P162" s="210"/>
      <c r="Q162" s="210"/>
      <c r="R162" s="160"/>
      <c r="T162" s="199"/>
      <c r="U162" s="45" t="s">
        <v>47</v>
      </c>
      <c r="V162" s="35"/>
      <c r="W162" s="200">
        <f>V162*K162</f>
        <v>0</v>
      </c>
      <c r="X162" s="200">
        <v>0.00019999999999999998</v>
      </c>
      <c r="Y162" s="200">
        <f>X162*K162</f>
        <v>0.004</v>
      </c>
      <c r="Z162" s="200">
        <v>0</v>
      </c>
      <c r="AA162" s="201">
        <f>Z162*K162</f>
        <v>0</v>
      </c>
      <c r="AR162" s="11" t="s">
        <v>222</v>
      </c>
      <c r="AT162" s="11" t="s">
        <v>219</v>
      </c>
      <c r="AU162" s="11" t="s">
        <v>102</v>
      </c>
      <c r="AY162" s="11" t="s">
        <v>159</v>
      </c>
      <c r="BE162" s="119">
        <f>IF(U162="základní",N162,0)</f>
        <v>0</v>
      </c>
      <c r="BF162" s="119">
        <f>IF(U162="snížená",N162,0)</f>
        <v>0</v>
      </c>
      <c r="BG162" s="119">
        <f>IF(U162="zákl. přenesená",N162,0)</f>
        <v>0</v>
      </c>
      <c r="BH162" s="119">
        <f>IF(U162="sníž. přenesená",N162,0)</f>
        <v>0</v>
      </c>
      <c r="BI162" s="119">
        <f>IF(U162="nulová",N162,0)</f>
        <v>0</v>
      </c>
      <c r="BJ162" s="11" t="s">
        <v>10</v>
      </c>
      <c r="BK162" s="119">
        <f>ROUND(L162*K162,0)</f>
        <v>0</v>
      </c>
      <c r="BL162" s="11" t="s">
        <v>217</v>
      </c>
      <c r="BM162" s="11" t="s">
        <v>226</v>
      </c>
    </row>
    <row r="163" spans="2:65" s="33" customFormat="1" ht="25.5" customHeight="1">
      <c r="B163" s="158"/>
      <c r="C163" s="204" t="s">
        <v>227</v>
      </c>
      <c r="D163" s="204" t="s">
        <v>219</v>
      </c>
      <c r="E163" s="205" t="s">
        <v>228</v>
      </c>
      <c r="F163" s="206" t="s">
        <v>229</v>
      </c>
      <c r="G163" s="206"/>
      <c r="H163" s="206"/>
      <c r="I163" s="206"/>
      <c r="J163" s="207" t="s">
        <v>216</v>
      </c>
      <c r="K163" s="208">
        <v>25</v>
      </c>
      <c r="L163" s="209">
        <v>0</v>
      </c>
      <c r="M163" s="209"/>
      <c r="N163" s="210">
        <f>ROUND(L163*K163,0)</f>
        <v>0</v>
      </c>
      <c r="O163" s="210"/>
      <c r="P163" s="210"/>
      <c r="Q163" s="210"/>
      <c r="R163" s="160"/>
      <c r="T163" s="199"/>
      <c r="U163" s="45" t="s">
        <v>47</v>
      </c>
      <c r="V163" s="35"/>
      <c r="W163" s="200">
        <f>V163*K163</f>
        <v>0</v>
      </c>
      <c r="X163" s="200">
        <v>0.00022999999999999998</v>
      </c>
      <c r="Y163" s="200">
        <f>X163*K163</f>
        <v>0.00575</v>
      </c>
      <c r="Z163" s="200">
        <v>0</v>
      </c>
      <c r="AA163" s="201">
        <f>Z163*K163</f>
        <v>0</v>
      </c>
      <c r="AR163" s="11" t="s">
        <v>222</v>
      </c>
      <c r="AT163" s="11" t="s">
        <v>219</v>
      </c>
      <c r="AU163" s="11" t="s">
        <v>102</v>
      </c>
      <c r="AY163" s="11" t="s">
        <v>159</v>
      </c>
      <c r="BE163" s="119">
        <f>IF(U163="základní",N163,0)</f>
        <v>0</v>
      </c>
      <c r="BF163" s="119">
        <f>IF(U163="snížená",N163,0)</f>
        <v>0</v>
      </c>
      <c r="BG163" s="119">
        <f>IF(U163="zákl. přenesená",N163,0)</f>
        <v>0</v>
      </c>
      <c r="BH163" s="119">
        <f>IF(U163="sníž. přenesená",N163,0)</f>
        <v>0</v>
      </c>
      <c r="BI163" s="119">
        <f>IF(U163="nulová",N163,0)</f>
        <v>0</v>
      </c>
      <c r="BJ163" s="11" t="s">
        <v>10</v>
      </c>
      <c r="BK163" s="119">
        <f>ROUND(L163*K163,0)</f>
        <v>0</v>
      </c>
      <c r="BL163" s="11" t="s">
        <v>217</v>
      </c>
      <c r="BM163" s="11" t="s">
        <v>230</v>
      </c>
    </row>
    <row r="164" spans="2:65" s="33" customFormat="1" ht="25.5" customHeight="1">
      <c r="B164" s="158"/>
      <c r="C164" s="192" t="s">
        <v>231</v>
      </c>
      <c r="D164" s="192" t="s">
        <v>160</v>
      </c>
      <c r="E164" s="193" t="s">
        <v>232</v>
      </c>
      <c r="F164" s="194" t="s">
        <v>233</v>
      </c>
      <c r="G164" s="194"/>
      <c r="H164" s="194"/>
      <c r="I164" s="194"/>
      <c r="J164" s="195" t="s">
        <v>234</v>
      </c>
      <c r="K164" s="211">
        <v>0</v>
      </c>
      <c r="L164" s="197">
        <v>0</v>
      </c>
      <c r="M164" s="197"/>
      <c r="N164" s="198">
        <f>ROUND(L164*K164,0)</f>
        <v>0</v>
      </c>
      <c r="O164" s="198"/>
      <c r="P164" s="198"/>
      <c r="Q164" s="198"/>
      <c r="R164" s="160"/>
      <c r="T164" s="199"/>
      <c r="U164" s="45" t="s">
        <v>47</v>
      </c>
      <c r="V164" s="35"/>
      <c r="W164" s="200">
        <f>V164*K164</f>
        <v>0</v>
      </c>
      <c r="X164" s="200">
        <v>0</v>
      </c>
      <c r="Y164" s="200">
        <f>X164*K164</f>
        <v>0</v>
      </c>
      <c r="Z164" s="200">
        <v>0</v>
      </c>
      <c r="AA164" s="201">
        <f>Z164*K164</f>
        <v>0</v>
      </c>
      <c r="AR164" s="11" t="s">
        <v>217</v>
      </c>
      <c r="AT164" s="11" t="s">
        <v>160</v>
      </c>
      <c r="AU164" s="11" t="s">
        <v>102</v>
      </c>
      <c r="AY164" s="11" t="s">
        <v>159</v>
      </c>
      <c r="BE164" s="119">
        <f>IF(U164="základní",N164,0)</f>
        <v>0</v>
      </c>
      <c r="BF164" s="119">
        <f>IF(U164="snížená",N164,0)</f>
        <v>0</v>
      </c>
      <c r="BG164" s="119">
        <f>IF(U164="zákl. přenesená",N164,0)</f>
        <v>0</v>
      </c>
      <c r="BH164" s="119">
        <f>IF(U164="sníž. přenesená",N164,0)</f>
        <v>0</v>
      </c>
      <c r="BI164" s="119">
        <f>IF(U164="nulová",N164,0)</f>
        <v>0</v>
      </c>
      <c r="BJ164" s="11" t="s">
        <v>10</v>
      </c>
      <c r="BK164" s="119">
        <f>ROUND(L164*K164,0)</f>
        <v>0</v>
      </c>
      <c r="BL164" s="11" t="s">
        <v>217</v>
      </c>
      <c r="BM164" s="11" t="s">
        <v>235</v>
      </c>
    </row>
    <row r="165" spans="2:63" s="179" customFormat="1" ht="29.25" customHeight="1">
      <c r="B165" s="180"/>
      <c r="C165" s="181"/>
      <c r="D165" s="190" t="s">
        <v>117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202">
        <f>BK165</f>
        <v>0</v>
      </c>
      <c r="O165" s="202"/>
      <c r="P165" s="202"/>
      <c r="Q165" s="202"/>
      <c r="R165" s="183"/>
      <c r="T165" s="184"/>
      <c r="U165" s="181"/>
      <c r="V165" s="181"/>
      <c r="W165" s="185">
        <f>SUM(W166:W168)</f>
        <v>0</v>
      </c>
      <c r="X165" s="181"/>
      <c r="Y165" s="185">
        <f>SUM(Y166:Y168)</f>
        <v>0.0014000000000000002</v>
      </c>
      <c r="Z165" s="181"/>
      <c r="AA165" s="186">
        <f>SUM(AA166:AA168)</f>
        <v>0</v>
      </c>
      <c r="AR165" s="187" t="s">
        <v>102</v>
      </c>
      <c r="AT165" s="188" t="s">
        <v>81</v>
      </c>
      <c r="AU165" s="188" t="s">
        <v>10</v>
      </c>
      <c r="AY165" s="187" t="s">
        <v>159</v>
      </c>
      <c r="BK165" s="189">
        <f>SUM(BK166:BK168)</f>
        <v>0</v>
      </c>
    </row>
    <row r="166" spans="2:65" s="33" customFormat="1" ht="25.5" customHeight="1">
      <c r="B166" s="158"/>
      <c r="C166" s="192" t="s">
        <v>236</v>
      </c>
      <c r="D166" s="192" t="s">
        <v>160</v>
      </c>
      <c r="E166" s="193" t="s">
        <v>237</v>
      </c>
      <c r="F166" s="194" t="s">
        <v>238</v>
      </c>
      <c r="G166" s="194"/>
      <c r="H166" s="194"/>
      <c r="I166" s="194"/>
      <c r="J166" s="195" t="s">
        <v>216</v>
      </c>
      <c r="K166" s="196">
        <v>4</v>
      </c>
      <c r="L166" s="197">
        <v>0</v>
      </c>
      <c r="M166" s="197"/>
      <c r="N166" s="198">
        <f>ROUND(L166*K166,0)</f>
        <v>0</v>
      </c>
      <c r="O166" s="198"/>
      <c r="P166" s="198"/>
      <c r="Q166" s="198"/>
      <c r="R166" s="160"/>
      <c r="T166" s="199"/>
      <c r="U166" s="45" t="s">
        <v>47</v>
      </c>
      <c r="V166" s="35"/>
      <c r="W166" s="200">
        <f>V166*K166</f>
        <v>0</v>
      </c>
      <c r="X166" s="200">
        <v>0.00035000000000000005</v>
      </c>
      <c r="Y166" s="200">
        <f>X166*K166</f>
        <v>0.0014000000000000002</v>
      </c>
      <c r="Z166" s="200">
        <v>0</v>
      </c>
      <c r="AA166" s="201">
        <f>Z166*K166</f>
        <v>0</v>
      </c>
      <c r="AR166" s="11" t="s">
        <v>217</v>
      </c>
      <c r="AT166" s="11" t="s">
        <v>160</v>
      </c>
      <c r="AU166" s="11" t="s">
        <v>102</v>
      </c>
      <c r="AY166" s="11" t="s">
        <v>159</v>
      </c>
      <c r="BE166" s="119">
        <f>IF(U166="základní",N166,0)</f>
        <v>0</v>
      </c>
      <c r="BF166" s="119">
        <f>IF(U166="snížená",N166,0)</f>
        <v>0</v>
      </c>
      <c r="BG166" s="119">
        <f>IF(U166="zákl. přenesená",N166,0)</f>
        <v>0</v>
      </c>
      <c r="BH166" s="119">
        <f>IF(U166="sníž. přenesená",N166,0)</f>
        <v>0</v>
      </c>
      <c r="BI166" s="119">
        <f>IF(U166="nulová",N166,0)</f>
        <v>0</v>
      </c>
      <c r="BJ166" s="11" t="s">
        <v>10</v>
      </c>
      <c r="BK166" s="119">
        <f>ROUND(L166*K166,0)</f>
        <v>0</v>
      </c>
      <c r="BL166" s="11" t="s">
        <v>217</v>
      </c>
      <c r="BM166" s="11" t="s">
        <v>239</v>
      </c>
    </row>
    <row r="167" spans="2:65" s="33" customFormat="1" ht="25.5" customHeight="1">
      <c r="B167" s="158"/>
      <c r="C167" s="192" t="s">
        <v>240</v>
      </c>
      <c r="D167" s="192" t="s">
        <v>160</v>
      </c>
      <c r="E167" s="193" t="s">
        <v>241</v>
      </c>
      <c r="F167" s="194" t="s">
        <v>242</v>
      </c>
      <c r="G167" s="194"/>
      <c r="H167" s="194"/>
      <c r="I167" s="194"/>
      <c r="J167" s="195" t="s">
        <v>243</v>
      </c>
      <c r="K167" s="196">
        <v>5</v>
      </c>
      <c r="L167" s="197">
        <v>0</v>
      </c>
      <c r="M167" s="197"/>
      <c r="N167" s="198">
        <f>ROUND(L167*K167,0)</f>
        <v>0</v>
      </c>
      <c r="O167" s="198"/>
      <c r="P167" s="198"/>
      <c r="Q167" s="198"/>
      <c r="R167" s="160"/>
      <c r="T167" s="199"/>
      <c r="U167" s="45" t="s">
        <v>47</v>
      </c>
      <c r="V167" s="35"/>
      <c r="W167" s="200">
        <f>V167*K167</f>
        <v>0</v>
      </c>
      <c r="X167" s="200">
        <v>0</v>
      </c>
      <c r="Y167" s="200">
        <f>X167*K167</f>
        <v>0</v>
      </c>
      <c r="Z167" s="200">
        <v>0</v>
      </c>
      <c r="AA167" s="201">
        <f>Z167*K167</f>
        <v>0</v>
      </c>
      <c r="AR167" s="11" t="s">
        <v>217</v>
      </c>
      <c r="AT167" s="11" t="s">
        <v>160</v>
      </c>
      <c r="AU167" s="11" t="s">
        <v>102</v>
      </c>
      <c r="AY167" s="11" t="s">
        <v>159</v>
      </c>
      <c r="BE167" s="119">
        <f>IF(U167="základní",N167,0)</f>
        <v>0</v>
      </c>
      <c r="BF167" s="119">
        <f>IF(U167="snížená",N167,0)</f>
        <v>0</v>
      </c>
      <c r="BG167" s="119">
        <f>IF(U167="zákl. přenesená",N167,0)</f>
        <v>0</v>
      </c>
      <c r="BH167" s="119">
        <f>IF(U167="sníž. přenesená",N167,0)</f>
        <v>0</v>
      </c>
      <c r="BI167" s="119">
        <f>IF(U167="nulová",N167,0)</f>
        <v>0</v>
      </c>
      <c r="BJ167" s="11" t="s">
        <v>10</v>
      </c>
      <c r="BK167" s="119">
        <f>ROUND(L167*K167,0)</f>
        <v>0</v>
      </c>
      <c r="BL167" s="11" t="s">
        <v>217</v>
      </c>
      <c r="BM167" s="11" t="s">
        <v>244</v>
      </c>
    </row>
    <row r="168" spans="2:65" s="33" customFormat="1" ht="25.5" customHeight="1">
      <c r="B168" s="158"/>
      <c r="C168" s="192" t="s">
        <v>9</v>
      </c>
      <c r="D168" s="192" t="s">
        <v>160</v>
      </c>
      <c r="E168" s="193" t="s">
        <v>245</v>
      </c>
      <c r="F168" s="194" t="s">
        <v>246</v>
      </c>
      <c r="G168" s="194"/>
      <c r="H168" s="194"/>
      <c r="I168" s="194"/>
      <c r="J168" s="195" t="s">
        <v>234</v>
      </c>
      <c r="K168" s="211">
        <v>0</v>
      </c>
      <c r="L168" s="197">
        <v>0</v>
      </c>
      <c r="M168" s="197"/>
      <c r="N168" s="198">
        <f>ROUND(L168*K168,0)</f>
        <v>0</v>
      </c>
      <c r="O168" s="198"/>
      <c r="P168" s="198"/>
      <c r="Q168" s="198"/>
      <c r="R168" s="160"/>
      <c r="T168" s="199"/>
      <c r="U168" s="45" t="s">
        <v>47</v>
      </c>
      <c r="V168" s="35"/>
      <c r="W168" s="200">
        <f>V168*K168</f>
        <v>0</v>
      </c>
      <c r="X168" s="200">
        <v>0</v>
      </c>
      <c r="Y168" s="200">
        <f>X168*K168</f>
        <v>0</v>
      </c>
      <c r="Z168" s="200">
        <v>0</v>
      </c>
      <c r="AA168" s="201">
        <f>Z168*K168</f>
        <v>0</v>
      </c>
      <c r="AR168" s="11" t="s">
        <v>217</v>
      </c>
      <c r="AT168" s="11" t="s">
        <v>160</v>
      </c>
      <c r="AU168" s="11" t="s">
        <v>102</v>
      </c>
      <c r="AY168" s="11" t="s">
        <v>159</v>
      </c>
      <c r="BE168" s="119">
        <f>IF(U168="základní",N168,0)</f>
        <v>0</v>
      </c>
      <c r="BF168" s="119">
        <f>IF(U168="snížená",N168,0)</f>
        <v>0</v>
      </c>
      <c r="BG168" s="119">
        <f>IF(U168="zákl. přenesená",N168,0)</f>
        <v>0</v>
      </c>
      <c r="BH168" s="119">
        <f>IF(U168="sníž. přenesená",N168,0)</f>
        <v>0</v>
      </c>
      <c r="BI168" s="119">
        <f>IF(U168="nulová",N168,0)</f>
        <v>0</v>
      </c>
      <c r="BJ168" s="11" t="s">
        <v>10</v>
      </c>
      <c r="BK168" s="119">
        <f>ROUND(L168*K168,0)</f>
        <v>0</v>
      </c>
      <c r="BL168" s="11" t="s">
        <v>217</v>
      </c>
      <c r="BM168" s="11" t="s">
        <v>247</v>
      </c>
    </row>
    <row r="169" spans="2:63" s="179" customFormat="1" ht="29.25" customHeight="1">
      <c r="B169" s="180"/>
      <c r="C169" s="181"/>
      <c r="D169" s="190" t="s">
        <v>118</v>
      </c>
      <c r="E169" s="190"/>
      <c r="F169" s="190"/>
      <c r="G169" s="190"/>
      <c r="H169" s="190"/>
      <c r="I169" s="190"/>
      <c r="J169" s="190"/>
      <c r="K169" s="190"/>
      <c r="L169" s="190"/>
      <c r="M169" s="190"/>
      <c r="N169" s="202">
        <f>BK169</f>
        <v>0</v>
      </c>
      <c r="O169" s="202"/>
      <c r="P169" s="202"/>
      <c r="Q169" s="202"/>
      <c r="R169" s="183"/>
      <c r="T169" s="184"/>
      <c r="U169" s="181"/>
      <c r="V169" s="181"/>
      <c r="W169" s="185">
        <f>SUM(W170:W179)</f>
        <v>0</v>
      </c>
      <c r="X169" s="181"/>
      <c r="Y169" s="185">
        <f>SUM(Y170:Y179)</f>
        <v>0.046439999999999995</v>
      </c>
      <c r="Z169" s="181"/>
      <c r="AA169" s="186">
        <f>SUM(AA170:AA179)</f>
        <v>0</v>
      </c>
      <c r="AR169" s="187" t="s">
        <v>102</v>
      </c>
      <c r="AT169" s="188" t="s">
        <v>81</v>
      </c>
      <c r="AU169" s="188" t="s">
        <v>10</v>
      </c>
      <c r="AY169" s="187" t="s">
        <v>159</v>
      </c>
      <c r="BK169" s="189">
        <f>SUM(BK170:BK179)</f>
        <v>0</v>
      </c>
    </row>
    <row r="170" spans="2:65" s="33" customFormat="1" ht="25.5" customHeight="1">
      <c r="B170" s="158"/>
      <c r="C170" s="192" t="s">
        <v>248</v>
      </c>
      <c r="D170" s="192" t="s">
        <v>160</v>
      </c>
      <c r="E170" s="193" t="s">
        <v>249</v>
      </c>
      <c r="F170" s="194" t="s">
        <v>250</v>
      </c>
      <c r="G170" s="194"/>
      <c r="H170" s="194"/>
      <c r="I170" s="194"/>
      <c r="J170" s="195" t="s">
        <v>216</v>
      </c>
      <c r="K170" s="196">
        <v>20</v>
      </c>
      <c r="L170" s="197">
        <v>0</v>
      </c>
      <c r="M170" s="197"/>
      <c r="N170" s="198">
        <f>ROUND(L170*K170,0)</f>
        <v>0</v>
      </c>
      <c r="O170" s="198"/>
      <c r="P170" s="198"/>
      <c r="Q170" s="198"/>
      <c r="R170" s="160"/>
      <c r="T170" s="199"/>
      <c r="U170" s="45" t="s">
        <v>47</v>
      </c>
      <c r="V170" s="35"/>
      <c r="W170" s="200">
        <f>V170*K170</f>
        <v>0</v>
      </c>
      <c r="X170" s="200">
        <v>0.00078</v>
      </c>
      <c r="Y170" s="200">
        <f>X170*K170</f>
        <v>0.0156</v>
      </c>
      <c r="Z170" s="200">
        <v>0</v>
      </c>
      <c r="AA170" s="201">
        <f>Z170*K170</f>
        <v>0</v>
      </c>
      <c r="AR170" s="11" t="s">
        <v>217</v>
      </c>
      <c r="AT170" s="11" t="s">
        <v>160</v>
      </c>
      <c r="AU170" s="11" t="s">
        <v>102</v>
      </c>
      <c r="AY170" s="11" t="s">
        <v>159</v>
      </c>
      <c r="BE170" s="119">
        <f>IF(U170="základní",N170,0)</f>
        <v>0</v>
      </c>
      <c r="BF170" s="119">
        <f>IF(U170="snížená",N170,0)</f>
        <v>0</v>
      </c>
      <c r="BG170" s="119">
        <f>IF(U170="zákl. přenesená",N170,0)</f>
        <v>0</v>
      </c>
      <c r="BH170" s="119">
        <f>IF(U170="sníž. přenesená",N170,0)</f>
        <v>0</v>
      </c>
      <c r="BI170" s="119">
        <f>IF(U170="nulová",N170,0)</f>
        <v>0</v>
      </c>
      <c r="BJ170" s="11" t="s">
        <v>10</v>
      </c>
      <c r="BK170" s="119">
        <f>ROUND(L170*K170,0)</f>
        <v>0</v>
      </c>
      <c r="BL170" s="11" t="s">
        <v>217</v>
      </c>
      <c r="BM170" s="11" t="s">
        <v>251</v>
      </c>
    </row>
    <row r="171" spans="2:65" s="33" customFormat="1" ht="25.5" customHeight="1">
      <c r="B171" s="158"/>
      <c r="C171" s="192" t="s">
        <v>252</v>
      </c>
      <c r="D171" s="192" t="s">
        <v>160</v>
      </c>
      <c r="E171" s="193" t="s">
        <v>253</v>
      </c>
      <c r="F171" s="194" t="s">
        <v>254</v>
      </c>
      <c r="G171" s="194"/>
      <c r="H171" s="194"/>
      <c r="I171" s="194"/>
      <c r="J171" s="195" t="s">
        <v>216</v>
      </c>
      <c r="K171" s="196">
        <v>20</v>
      </c>
      <c r="L171" s="197">
        <v>0</v>
      </c>
      <c r="M171" s="197"/>
      <c r="N171" s="198">
        <f>ROUND(L171*K171,0)</f>
        <v>0</v>
      </c>
      <c r="O171" s="198"/>
      <c r="P171" s="198"/>
      <c r="Q171" s="198"/>
      <c r="R171" s="160"/>
      <c r="T171" s="199"/>
      <c r="U171" s="45" t="s">
        <v>47</v>
      </c>
      <c r="V171" s="35"/>
      <c r="W171" s="200">
        <f>V171*K171</f>
        <v>0</v>
      </c>
      <c r="X171" s="200">
        <v>0.0009599999999999999</v>
      </c>
      <c r="Y171" s="200">
        <f>X171*K171</f>
        <v>0.0192</v>
      </c>
      <c r="Z171" s="200">
        <v>0</v>
      </c>
      <c r="AA171" s="201">
        <f>Z171*K171</f>
        <v>0</v>
      </c>
      <c r="AR171" s="11" t="s">
        <v>217</v>
      </c>
      <c r="AT171" s="11" t="s">
        <v>160</v>
      </c>
      <c r="AU171" s="11" t="s">
        <v>102</v>
      </c>
      <c r="AY171" s="11" t="s">
        <v>159</v>
      </c>
      <c r="BE171" s="119">
        <f>IF(U171="základní",N171,0)</f>
        <v>0</v>
      </c>
      <c r="BF171" s="119">
        <f>IF(U171="snížená",N171,0)</f>
        <v>0</v>
      </c>
      <c r="BG171" s="119">
        <f>IF(U171="zákl. přenesená",N171,0)</f>
        <v>0</v>
      </c>
      <c r="BH171" s="119">
        <f>IF(U171="sníž. přenesená",N171,0)</f>
        <v>0</v>
      </c>
      <c r="BI171" s="119">
        <f>IF(U171="nulová",N171,0)</f>
        <v>0</v>
      </c>
      <c r="BJ171" s="11" t="s">
        <v>10</v>
      </c>
      <c r="BK171" s="119">
        <f>ROUND(L171*K171,0)</f>
        <v>0</v>
      </c>
      <c r="BL171" s="11" t="s">
        <v>217</v>
      </c>
      <c r="BM171" s="11" t="s">
        <v>255</v>
      </c>
    </row>
    <row r="172" spans="2:65" s="33" customFormat="1" ht="38.25" customHeight="1">
      <c r="B172" s="158"/>
      <c r="C172" s="192" t="s">
        <v>256</v>
      </c>
      <c r="D172" s="192" t="s">
        <v>160</v>
      </c>
      <c r="E172" s="193" t="s">
        <v>257</v>
      </c>
      <c r="F172" s="194" t="s">
        <v>258</v>
      </c>
      <c r="G172" s="194"/>
      <c r="H172" s="194"/>
      <c r="I172" s="194"/>
      <c r="J172" s="195" t="s">
        <v>216</v>
      </c>
      <c r="K172" s="196">
        <v>35</v>
      </c>
      <c r="L172" s="197">
        <v>0</v>
      </c>
      <c r="M172" s="197"/>
      <c r="N172" s="198">
        <f>ROUND(L172*K172,0)</f>
        <v>0</v>
      </c>
      <c r="O172" s="198"/>
      <c r="P172" s="198"/>
      <c r="Q172" s="198"/>
      <c r="R172" s="160"/>
      <c r="T172" s="199"/>
      <c r="U172" s="45" t="s">
        <v>47</v>
      </c>
      <c r="V172" s="35"/>
      <c r="W172" s="200">
        <f>V172*K172</f>
        <v>0</v>
      </c>
      <c r="X172" s="200">
        <v>7E-05</v>
      </c>
      <c r="Y172" s="200">
        <f>X172*K172</f>
        <v>0.00245</v>
      </c>
      <c r="Z172" s="200">
        <v>0</v>
      </c>
      <c r="AA172" s="201">
        <f>Z172*K172</f>
        <v>0</v>
      </c>
      <c r="AR172" s="11" t="s">
        <v>217</v>
      </c>
      <c r="AT172" s="11" t="s">
        <v>160</v>
      </c>
      <c r="AU172" s="11" t="s">
        <v>102</v>
      </c>
      <c r="AY172" s="11" t="s">
        <v>159</v>
      </c>
      <c r="BE172" s="119">
        <f>IF(U172="základní",N172,0)</f>
        <v>0</v>
      </c>
      <c r="BF172" s="119">
        <f>IF(U172="snížená",N172,0)</f>
        <v>0</v>
      </c>
      <c r="BG172" s="119">
        <f>IF(U172="zákl. přenesená",N172,0)</f>
        <v>0</v>
      </c>
      <c r="BH172" s="119">
        <f>IF(U172="sníž. přenesená",N172,0)</f>
        <v>0</v>
      </c>
      <c r="BI172" s="119">
        <f>IF(U172="nulová",N172,0)</f>
        <v>0</v>
      </c>
      <c r="BJ172" s="11" t="s">
        <v>10</v>
      </c>
      <c r="BK172" s="119">
        <f>ROUND(L172*K172,0)</f>
        <v>0</v>
      </c>
      <c r="BL172" s="11" t="s">
        <v>217</v>
      </c>
      <c r="BM172" s="11" t="s">
        <v>259</v>
      </c>
    </row>
    <row r="173" spans="2:65" s="33" customFormat="1" ht="38.25" customHeight="1">
      <c r="B173" s="158"/>
      <c r="C173" s="192" t="s">
        <v>260</v>
      </c>
      <c r="D173" s="192" t="s">
        <v>160</v>
      </c>
      <c r="E173" s="193" t="s">
        <v>261</v>
      </c>
      <c r="F173" s="194" t="s">
        <v>262</v>
      </c>
      <c r="G173" s="194"/>
      <c r="H173" s="194"/>
      <c r="I173" s="194"/>
      <c r="J173" s="195" t="s">
        <v>216</v>
      </c>
      <c r="K173" s="196">
        <v>5</v>
      </c>
      <c r="L173" s="197">
        <v>0</v>
      </c>
      <c r="M173" s="197"/>
      <c r="N173" s="198">
        <f>ROUND(L173*K173,0)</f>
        <v>0</v>
      </c>
      <c r="O173" s="198"/>
      <c r="P173" s="198"/>
      <c r="Q173" s="198"/>
      <c r="R173" s="160"/>
      <c r="T173" s="199"/>
      <c r="U173" s="45" t="s">
        <v>47</v>
      </c>
      <c r="V173" s="35"/>
      <c r="W173" s="200">
        <f>V173*K173</f>
        <v>0</v>
      </c>
      <c r="X173" s="200">
        <v>9E-05</v>
      </c>
      <c r="Y173" s="200">
        <f>X173*K173</f>
        <v>0.00045000000000000004</v>
      </c>
      <c r="Z173" s="200">
        <v>0</v>
      </c>
      <c r="AA173" s="201">
        <f>Z173*K173</f>
        <v>0</v>
      </c>
      <c r="AR173" s="11" t="s">
        <v>217</v>
      </c>
      <c r="AT173" s="11" t="s">
        <v>160</v>
      </c>
      <c r="AU173" s="11" t="s">
        <v>102</v>
      </c>
      <c r="AY173" s="11" t="s">
        <v>159</v>
      </c>
      <c r="BE173" s="119">
        <f>IF(U173="základní",N173,0)</f>
        <v>0</v>
      </c>
      <c r="BF173" s="119">
        <f>IF(U173="snížená",N173,0)</f>
        <v>0</v>
      </c>
      <c r="BG173" s="119">
        <f>IF(U173="zákl. přenesená",N173,0)</f>
        <v>0</v>
      </c>
      <c r="BH173" s="119">
        <f>IF(U173="sníž. přenesená",N173,0)</f>
        <v>0</v>
      </c>
      <c r="BI173" s="119">
        <f>IF(U173="nulová",N173,0)</f>
        <v>0</v>
      </c>
      <c r="BJ173" s="11" t="s">
        <v>10</v>
      </c>
      <c r="BK173" s="119">
        <f>ROUND(L173*K173,0)</f>
        <v>0</v>
      </c>
      <c r="BL173" s="11" t="s">
        <v>217</v>
      </c>
      <c r="BM173" s="11" t="s">
        <v>263</v>
      </c>
    </row>
    <row r="174" spans="2:65" s="33" customFormat="1" ht="16.5" customHeight="1">
      <c r="B174" s="158"/>
      <c r="C174" s="192" t="s">
        <v>264</v>
      </c>
      <c r="D174" s="192" t="s">
        <v>160</v>
      </c>
      <c r="E174" s="193" t="s">
        <v>265</v>
      </c>
      <c r="F174" s="194" t="s">
        <v>266</v>
      </c>
      <c r="G174" s="194"/>
      <c r="H174" s="194"/>
      <c r="I174" s="194"/>
      <c r="J174" s="195" t="s">
        <v>243</v>
      </c>
      <c r="K174" s="196">
        <v>10</v>
      </c>
      <c r="L174" s="197">
        <v>0</v>
      </c>
      <c r="M174" s="197"/>
      <c r="N174" s="198">
        <f>ROUND(L174*K174,0)</f>
        <v>0</v>
      </c>
      <c r="O174" s="198"/>
      <c r="P174" s="198"/>
      <c r="Q174" s="198"/>
      <c r="R174" s="160"/>
      <c r="T174" s="199"/>
      <c r="U174" s="45" t="s">
        <v>47</v>
      </c>
      <c r="V174" s="35"/>
      <c r="W174" s="200">
        <f>V174*K174</f>
        <v>0</v>
      </c>
      <c r="X174" s="200">
        <v>0</v>
      </c>
      <c r="Y174" s="200">
        <f>X174*K174</f>
        <v>0</v>
      </c>
      <c r="Z174" s="200">
        <v>0</v>
      </c>
      <c r="AA174" s="201">
        <f>Z174*K174</f>
        <v>0</v>
      </c>
      <c r="AR174" s="11" t="s">
        <v>217</v>
      </c>
      <c r="AT174" s="11" t="s">
        <v>160</v>
      </c>
      <c r="AU174" s="11" t="s">
        <v>102</v>
      </c>
      <c r="AY174" s="11" t="s">
        <v>159</v>
      </c>
      <c r="BE174" s="119">
        <f>IF(U174="základní",N174,0)</f>
        <v>0</v>
      </c>
      <c r="BF174" s="119">
        <f>IF(U174="snížená",N174,0)</f>
        <v>0</v>
      </c>
      <c r="BG174" s="119">
        <f>IF(U174="zákl. přenesená",N174,0)</f>
        <v>0</v>
      </c>
      <c r="BH174" s="119">
        <f>IF(U174="sníž. přenesená",N174,0)</f>
        <v>0</v>
      </c>
      <c r="BI174" s="119">
        <f>IF(U174="nulová",N174,0)</f>
        <v>0</v>
      </c>
      <c r="BJ174" s="11" t="s">
        <v>10</v>
      </c>
      <c r="BK174" s="119">
        <f>ROUND(L174*K174,0)</f>
        <v>0</v>
      </c>
      <c r="BL174" s="11" t="s">
        <v>217</v>
      </c>
      <c r="BM174" s="11" t="s">
        <v>267</v>
      </c>
    </row>
    <row r="175" spans="2:65" s="33" customFormat="1" ht="16.5" customHeight="1">
      <c r="B175" s="158"/>
      <c r="C175" s="204" t="s">
        <v>268</v>
      </c>
      <c r="D175" s="204" t="s">
        <v>219</v>
      </c>
      <c r="E175" s="205" t="s">
        <v>269</v>
      </c>
      <c r="F175" s="206" t="s">
        <v>270</v>
      </c>
      <c r="G175" s="206"/>
      <c r="H175" s="206"/>
      <c r="I175" s="206"/>
      <c r="J175" s="207" t="s">
        <v>243</v>
      </c>
      <c r="K175" s="208">
        <v>10</v>
      </c>
      <c r="L175" s="209">
        <v>0</v>
      </c>
      <c r="M175" s="209"/>
      <c r="N175" s="210">
        <f>ROUND(L175*K175,0)</f>
        <v>0</v>
      </c>
      <c r="O175" s="210"/>
      <c r="P175" s="210"/>
      <c r="Q175" s="210"/>
      <c r="R175" s="160"/>
      <c r="T175" s="199"/>
      <c r="U175" s="45" t="s">
        <v>47</v>
      </c>
      <c r="V175" s="35"/>
      <c r="W175" s="200">
        <f>V175*K175</f>
        <v>0</v>
      </c>
      <c r="X175" s="200">
        <v>5E-05</v>
      </c>
      <c r="Y175" s="200">
        <f>X175*K175</f>
        <v>0.0005</v>
      </c>
      <c r="Z175" s="200">
        <v>0</v>
      </c>
      <c r="AA175" s="201">
        <f>Z175*K175</f>
        <v>0</v>
      </c>
      <c r="AR175" s="11" t="s">
        <v>222</v>
      </c>
      <c r="AT175" s="11" t="s">
        <v>219</v>
      </c>
      <c r="AU175" s="11" t="s">
        <v>102</v>
      </c>
      <c r="AY175" s="11" t="s">
        <v>159</v>
      </c>
      <c r="BE175" s="119">
        <f>IF(U175="základní",N175,0)</f>
        <v>0</v>
      </c>
      <c r="BF175" s="119">
        <f>IF(U175="snížená",N175,0)</f>
        <v>0</v>
      </c>
      <c r="BG175" s="119">
        <f>IF(U175="zákl. přenesená",N175,0)</f>
        <v>0</v>
      </c>
      <c r="BH175" s="119">
        <f>IF(U175="sníž. přenesená",N175,0)</f>
        <v>0</v>
      </c>
      <c r="BI175" s="119">
        <f>IF(U175="nulová",N175,0)</f>
        <v>0</v>
      </c>
      <c r="BJ175" s="11" t="s">
        <v>10</v>
      </c>
      <c r="BK175" s="119">
        <f>ROUND(L175*K175,0)</f>
        <v>0</v>
      </c>
      <c r="BL175" s="11" t="s">
        <v>217</v>
      </c>
      <c r="BM175" s="11" t="s">
        <v>271</v>
      </c>
    </row>
    <row r="176" spans="2:65" s="33" customFormat="1" ht="25.5" customHeight="1">
      <c r="B176" s="158"/>
      <c r="C176" s="192" t="s">
        <v>272</v>
      </c>
      <c r="D176" s="192" t="s">
        <v>160</v>
      </c>
      <c r="E176" s="193" t="s">
        <v>273</v>
      </c>
      <c r="F176" s="194" t="s">
        <v>274</v>
      </c>
      <c r="G176" s="194"/>
      <c r="H176" s="194"/>
      <c r="I176" s="194"/>
      <c r="J176" s="195" t="s">
        <v>243</v>
      </c>
      <c r="K176" s="196">
        <v>4</v>
      </c>
      <c r="L176" s="197">
        <v>0</v>
      </c>
      <c r="M176" s="197"/>
      <c r="N176" s="198">
        <f>ROUND(L176*K176,0)</f>
        <v>0</v>
      </c>
      <c r="O176" s="198"/>
      <c r="P176" s="198"/>
      <c r="Q176" s="198"/>
      <c r="R176" s="160"/>
      <c r="T176" s="199"/>
      <c r="U176" s="45" t="s">
        <v>47</v>
      </c>
      <c r="V176" s="35"/>
      <c r="W176" s="200">
        <f>V176*K176</f>
        <v>0</v>
      </c>
      <c r="X176" s="200">
        <v>6.000000000000001E-05</v>
      </c>
      <c r="Y176" s="200">
        <f>X176*K176</f>
        <v>0.00024000000000000003</v>
      </c>
      <c r="Z176" s="200">
        <v>0</v>
      </c>
      <c r="AA176" s="201">
        <f>Z176*K176</f>
        <v>0</v>
      </c>
      <c r="AR176" s="11" t="s">
        <v>217</v>
      </c>
      <c r="AT176" s="11" t="s">
        <v>160</v>
      </c>
      <c r="AU176" s="11" t="s">
        <v>102</v>
      </c>
      <c r="AY176" s="11" t="s">
        <v>159</v>
      </c>
      <c r="BE176" s="119">
        <f>IF(U176="základní",N176,0)</f>
        <v>0</v>
      </c>
      <c r="BF176" s="119">
        <f>IF(U176="snížená",N176,0)</f>
        <v>0</v>
      </c>
      <c r="BG176" s="119">
        <f>IF(U176="zákl. přenesená",N176,0)</f>
        <v>0</v>
      </c>
      <c r="BH176" s="119">
        <f>IF(U176="sníž. přenesená",N176,0)</f>
        <v>0</v>
      </c>
      <c r="BI176" s="119">
        <f>IF(U176="nulová",N176,0)</f>
        <v>0</v>
      </c>
      <c r="BJ176" s="11" t="s">
        <v>10</v>
      </c>
      <c r="BK176" s="119">
        <f>ROUND(L176*K176,0)</f>
        <v>0</v>
      </c>
      <c r="BL176" s="11" t="s">
        <v>217</v>
      </c>
      <c r="BM176" s="11" t="s">
        <v>275</v>
      </c>
    </row>
    <row r="177" spans="2:65" s="33" customFormat="1" ht="25.5" customHeight="1">
      <c r="B177" s="158"/>
      <c r="C177" s="192" t="s">
        <v>276</v>
      </c>
      <c r="D177" s="192" t="s">
        <v>160</v>
      </c>
      <c r="E177" s="193" t="s">
        <v>277</v>
      </c>
      <c r="F177" s="194" t="s">
        <v>278</v>
      </c>
      <c r="G177" s="194"/>
      <c r="H177" s="194"/>
      <c r="I177" s="194"/>
      <c r="J177" s="195" t="s">
        <v>216</v>
      </c>
      <c r="K177" s="196">
        <v>40</v>
      </c>
      <c r="L177" s="197">
        <v>0</v>
      </c>
      <c r="M177" s="197"/>
      <c r="N177" s="198">
        <f>ROUND(L177*K177,0)</f>
        <v>0</v>
      </c>
      <c r="O177" s="198"/>
      <c r="P177" s="198"/>
      <c r="Q177" s="198"/>
      <c r="R177" s="160"/>
      <c r="T177" s="199"/>
      <c r="U177" s="45" t="s">
        <v>47</v>
      </c>
      <c r="V177" s="35"/>
      <c r="W177" s="200">
        <f>V177*K177</f>
        <v>0</v>
      </c>
      <c r="X177" s="200">
        <v>0.00018999999999999998</v>
      </c>
      <c r="Y177" s="200">
        <f>X177*K177</f>
        <v>0.007599999999999999</v>
      </c>
      <c r="Z177" s="200">
        <v>0</v>
      </c>
      <c r="AA177" s="201">
        <f>Z177*K177</f>
        <v>0</v>
      </c>
      <c r="AR177" s="11" t="s">
        <v>217</v>
      </c>
      <c r="AT177" s="11" t="s">
        <v>160</v>
      </c>
      <c r="AU177" s="11" t="s">
        <v>102</v>
      </c>
      <c r="AY177" s="11" t="s">
        <v>159</v>
      </c>
      <c r="BE177" s="119">
        <f>IF(U177="základní",N177,0)</f>
        <v>0</v>
      </c>
      <c r="BF177" s="119">
        <f>IF(U177="snížená",N177,0)</f>
        <v>0</v>
      </c>
      <c r="BG177" s="119">
        <f>IF(U177="zákl. přenesená",N177,0)</f>
        <v>0</v>
      </c>
      <c r="BH177" s="119">
        <f>IF(U177="sníž. přenesená",N177,0)</f>
        <v>0</v>
      </c>
      <c r="BI177" s="119">
        <f>IF(U177="nulová",N177,0)</f>
        <v>0</v>
      </c>
      <c r="BJ177" s="11" t="s">
        <v>10</v>
      </c>
      <c r="BK177" s="119">
        <f>ROUND(L177*K177,0)</f>
        <v>0</v>
      </c>
      <c r="BL177" s="11" t="s">
        <v>217</v>
      </c>
      <c r="BM177" s="11" t="s">
        <v>279</v>
      </c>
    </row>
    <row r="178" spans="2:65" s="33" customFormat="1" ht="25.5" customHeight="1">
      <c r="B178" s="158"/>
      <c r="C178" s="192" t="s">
        <v>280</v>
      </c>
      <c r="D178" s="192" t="s">
        <v>160</v>
      </c>
      <c r="E178" s="193" t="s">
        <v>281</v>
      </c>
      <c r="F178" s="194" t="s">
        <v>282</v>
      </c>
      <c r="G178" s="194"/>
      <c r="H178" s="194"/>
      <c r="I178" s="194"/>
      <c r="J178" s="195" t="s">
        <v>216</v>
      </c>
      <c r="K178" s="196">
        <v>40</v>
      </c>
      <c r="L178" s="197">
        <v>0</v>
      </c>
      <c r="M178" s="197"/>
      <c r="N178" s="198">
        <f>ROUND(L178*K178,0)</f>
        <v>0</v>
      </c>
      <c r="O178" s="198"/>
      <c r="P178" s="198"/>
      <c r="Q178" s="198"/>
      <c r="R178" s="160"/>
      <c r="T178" s="199"/>
      <c r="U178" s="45" t="s">
        <v>47</v>
      </c>
      <c r="V178" s="35"/>
      <c r="W178" s="200">
        <f>V178*K178</f>
        <v>0</v>
      </c>
      <c r="X178" s="200">
        <v>1E-05</v>
      </c>
      <c r="Y178" s="200">
        <f>X178*K178</f>
        <v>0.0004</v>
      </c>
      <c r="Z178" s="200">
        <v>0</v>
      </c>
      <c r="AA178" s="201">
        <f>Z178*K178</f>
        <v>0</v>
      </c>
      <c r="AR178" s="11" t="s">
        <v>217</v>
      </c>
      <c r="AT178" s="11" t="s">
        <v>160</v>
      </c>
      <c r="AU178" s="11" t="s">
        <v>102</v>
      </c>
      <c r="AY178" s="11" t="s">
        <v>159</v>
      </c>
      <c r="BE178" s="119">
        <f>IF(U178="základní",N178,0)</f>
        <v>0</v>
      </c>
      <c r="BF178" s="119">
        <f>IF(U178="snížená",N178,0)</f>
        <v>0</v>
      </c>
      <c r="BG178" s="119">
        <f>IF(U178="zákl. přenesená",N178,0)</f>
        <v>0</v>
      </c>
      <c r="BH178" s="119">
        <f>IF(U178="sníž. přenesená",N178,0)</f>
        <v>0</v>
      </c>
      <c r="BI178" s="119">
        <f>IF(U178="nulová",N178,0)</f>
        <v>0</v>
      </c>
      <c r="BJ178" s="11" t="s">
        <v>10</v>
      </c>
      <c r="BK178" s="119">
        <f>ROUND(L178*K178,0)</f>
        <v>0</v>
      </c>
      <c r="BL178" s="11" t="s">
        <v>217</v>
      </c>
      <c r="BM178" s="11" t="s">
        <v>283</v>
      </c>
    </row>
    <row r="179" spans="2:65" s="33" customFormat="1" ht="25.5" customHeight="1">
      <c r="B179" s="158"/>
      <c r="C179" s="192" t="s">
        <v>284</v>
      </c>
      <c r="D179" s="192" t="s">
        <v>160</v>
      </c>
      <c r="E179" s="193" t="s">
        <v>285</v>
      </c>
      <c r="F179" s="194" t="s">
        <v>286</v>
      </c>
      <c r="G179" s="194"/>
      <c r="H179" s="194"/>
      <c r="I179" s="194"/>
      <c r="J179" s="195" t="s">
        <v>234</v>
      </c>
      <c r="K179" s="211">
        <v>0</v>
      </c>
      <c r="L179" s="197">
        <v>0</v>
      </c>
      <c r="M179" s="197"/>
      <c r="N179" s="198">
        <f>ROUND(L179*K179,0)</f>
        <v>0</v>
      </c>
      <c r="O179" s="198"/>
      <c r="P179" s="198"/>
      <c r="Q179" s="198"/>
      <c r="R179" s="160"/>
      <c r="T179" s="199"/>
      <c r="U179" s="45" t="s">
        <v>47</v>
      </c>
      <c r="V179" s="35"/>
      <c r="W179" s="200">
        <f>V179*K179</f>
        <v>0</v>
      </c>
      <c r="X179" s="200">
        <v>0</v>
      </c>
      <c r="Y179" s="200">
        <f>X179*K179</f>
        <v>0</v>
      </c>
      <c r="Z179" s="200">
        <v>0</v>
      </c>
      <c r="AA179" s="201">
        <f>Z179*K179</f>
        <v>0</v>
      </c>
      <c r="AR179" s="11" t="s">
        <v>217</v>
      </c>
      <c r="AT179" s="11" t="s">
        <v>160</v>
      </c>
      <c r="AU179" s="11" t="s">
        <v>102</v>
      </c>
      <c r="AY179" s="11" t="s">
        <v>159</v>
      </c>
      <c r="BE179" s="119">
        <f>IF(U179="základní",N179,0)</f>
        <v>0</v>
      </c>
      <c r="BF179" s="119">
        <f>IF(U179="snížená",N179,0)</f>
        <v>0</v>
      </c>
      <c r="BG179" s="119">
        <f>IF(U179="zákl. přenesená",N179,0)</f>
        <v>0</v>
      </c>
      <c r="BH179" s="119">
        <f>IF(U179="sníž. přenesená",N179,0)</f>
        <v>0</v>
      </c>
      <c r="BI179" s="119">
        <f>IF(U179="nulová",N179,0)</f>
        <v>0</v>
      </c>
      <c r="BJ179" s="11" t="s">
        <v>10</v>
      </c>
      <c r="BK179" s="119">
        <f>ROUND(L179*K179,0)</f>
        <v>0</v>
      </c>
      <c r="BL179" s="11" t="s">
        <v>217</v>
      </c>
      <c r="BM179" s="11" t="s">
        <v>287</v>
      </c>
    </row>
    <row r="180" spans="2:63" s="179" customFormat="1" ht="29.25" customHeight="1">
      <c r="B180" s="180"/>
      <c r="C180" s="181"/>
      <c r="D180" s="190" t="s">
        <v>119</v>
      </c>
      <c r="E180" s="190"/>
      <c r="F180" s="190"/>
      <c r="G180" s="190"/>
      <c r="H180" s="190"/>
      <c r="I180" s="190"/>
      <c r="J180" s="190"/>
      <c r="K180" s="190"/>
      <c r="L180" s="190"/>
      <c r="M180" s="190"/>
      <c r="N180" s="202">
        <f>BK180</f>
        <v>0</v>
      </c>
      <c r="O180" s="202"/>
      <c r="P180" s="202"/>
      <c r="Q180" s="202"/>
      <c r="R180" s="183"/>
      <c r="T180" s="184"/>
      <c r="U180" s="181"/>
      <c r="V180" s="181"/>
      <c r="W180" s="185">
        <f>SUM(W181:W186)</f>
        <v>0</v>
      </c>
      <c r="X180" s="181"/>
      <c r="Y180" s="185">
        <f>SUM(Y181:Y186)</f>
        <v>0.05767</v>
      </c>
      <c r="Z180" s="181"/>
      <c r="AA180" s="186">
        <f>SUM(AA181:AA186)</f>
        <v>0</v>
      </c>
      <c r="AR180" s="187" t="s">
        <v>102</v>
      </c>
      <c r="AT180" s="188" t="s">
        <v>81</v>
      </c>
      <c r="AU180" s="188" t="s">
        <v>10</v>
      </c>
      <c r="AY180" s="187" t="s">
        <v>159</v>
      </c>
      <c r="BK180" s="189">
        <f>SUM(BK181:BK186)</f>
        <v>0</v>
      </c>
    </row>
    <row r="181" spans="2:65" s="33" customFormat="1" ht="38.25" customHeight="1">
      <c r="B181" s="158"/>
      <c r="C181" s="192" t="s">
        <v>222</v>
      </c>
      <c r="D181" s="192" t="s">
        <v>160</v>
      </c>
      <c r="E181" s="193" t="s">
        <v>288</v>
      </c>
      <c r="F181" s="194" t="s">
        <v>289</v>
      </c>
      <c r="G181" s="194"/>
      <c r="H181" s="194"/>
      <c r="I181" s="194"/>
      <c r="J181" s="195" t="s">
        <v>290</v>
      </c>
      <c r="K181" s="196">
        <v>5</v>
      </c>
      <c r="L181" s="197">
        <v>0</v>
      </c>
      <c r="M181" s="197"/>
      <c r="N181" s="198">
        <f>ROUND(L181*K181,0)</f>
        <v>0</v>
      </c>
      <c r="O181" s="198"/>
      <c r="P181" s="198"/>
      <c r="Q181" s="198"/>
      <c r="R181" s="160"/>
      <c r="T181" s="199"/>
      <c r="U181" s="45" t="s">
        <v>47</v>
      </c>
      <c r="V181" s="35"/>
      <c r="W181" s="200">
        <f>V181*K181</f>
        <v>0</v>
      </c>
      <c r="X181" s="200">
        <v>0.0049299999999999995</v>
      </c>
      <c r="Y181" s="200">
        <f>X181*K181</f>
        <v>0.02465</v>
      </c>
      <c r="Z181" s="200">
        <v>0</v>
      </c>
      <c r="AA181" s="201">
        <f>Z181*K181</f>
        <v>0</v>
      </c>
      <c r="AR181" s="11" t="s">
        <v>217</v>
      </c>
      <c r="AT181" s="11" t="s">
        <v>160</v>
      </c>
      <c r="AU181" s="11" t="s">
        <v>102</v>
      </c>
      <c r="AY181" s="11" t="s">
        <v>159</v>
      </c>
      <c r="BE181" s="119">
        <f>IF(U181="základní",N181,0)</f>
        <v>0</v>
      </c>
      <c r="BF181" s="119">
        <f>IF(U181="snížená",N181,0)</f>
        <v>0</v>
      </c>
      <c r="BG181" s="119">
        <f>IF(U181="zákl. přenesená",N181,0)</f>
        <v>0</v>
      </c>
      <c r="BH181" s="119">
        <f>IF(U181="sníž. přenesená",N181,0)</f>
        <v>0</v>
      </c>
      <c r="BI181" s="119">
        <f>IF(U181="nulová",N181,0)</f>
        <v>0</v>
      </c>
      <c r="BJ181" s="11" t="s">
        <v>10</v>
      </c>
      <c r="BK181" s="119">
        <f>ROUND(L181*K181,0)</f>
        <v>0</v>
      </c>
      <c r="BL181" s="11" t="s">
        <v>217</v>
      </c>
      <c r="BM181" s="11" t="s">
        <v>291</v>
      </c>
    </row>
    <row r="182" spans="2:65" s="33" customFormat="1" ht="25.5" customHeight="1">
      <c r="B182" s="158"/>
      <c r="C182" s="192" t="s">
        <v>292</v>
      </c>
      <c r="D182" s="192" t="s">
        <v>160</v>
      </c>
      <c r="E182" s="193" t="s">
        <v>293</v>
      </c>
      <c r="F182" s="194" t="s">
        <v>294</v>
      </c>
      <c r="G182" s="194"/>
      <c r="H182" s="194"/>
      <c r="I182" s="194"/>
      <c r="J182" s="195" t="s">
        <v>290</v>
      </c>
      <c r="K182" s="196">
        <v>2</v>
      </c>
      <c r="L182" s="197">
        <v>0</v>
      </c>
      <c r="M182" s="197"/>
      <c r="N182" s="198">
        <f>ROUND(L182*K182,0)</f>
        <v>0</v>
      </c>
      <c r="O182" s="198"/>
      <c r="P182" s="198"/>
      <c r="Q182" s="198"/>
      <c r="R182" s="160"/>
      <c r="T182" s="199"/>
      <c r="U182" s="45" t="s">
        <v>47</v>
      </c>
      <c r="V182" s="35"/>
      <c r="W182" s="200">
        <f>V182*K182</f>
        <v>0</v>
      </c>
      <c r="X182" s="200">
        <v>0.010660000000000001</v>
      </c>
      <c r="Y182" s="200">
        <f>X182*K182</f>
        <v>0.021320000000000002</v>
      </c>
      <c r="Z182" s="200">
        <v>0</v>
      </c>
      <c r="AA182" s="201">
        <f>Z182*K182</f>
        <v>0</v>
      </c>
      <c r="AR182" s="11" t="s">
        <v>217</v>
      </c>
      <c r="AT182" s="11" t="s">
        <v>160</v>
      </c>
      <c r="AU182" s="11" t="s">
        <v>102</v>
      </c>
      <c r="AY182" s="11" t="s">
        <v>159</v>
      </c>
      <c r="BE182" s="119">
        <f>IF(U182="základní",N182,0)</f>
        <v>0</v>
      </c>
      <c r="BF182" s="119">
        <f>IF(U182="snížená",N182,0)</f>
        <v>0</v>
      </c>
      <c r="BG182" s="119">
        <f>IF(U182="zákl. přenesená",N182,0)</f>
        <v>0</v>
      </c>
      <c r="BH182" s="119">
        <f>IF(U182="sníž. přenesená",N182,0)</f>
        <v>0</v>
      </c>
      <c r="BI182" s="119">
        <f>IF(U182="nulová",N182,0)</f>
        <v>0</v>
      </c>
      <c r="BJ182" s="11" t="s">
        <v>10</v>
      </c>
      <c r="BK182" s="119">
        <f>ROUND(L182*K182,0)</f>
        <v>0</v>
      </c>
      <c r="BL182" s="11" t="s">
        <v>217</v>
      </c>
      <c r="BM182" s="11" t="s">
        <v>295</v>
      </c>
    </row>
    <row r="183" spans="2:65" s="33" customFormat="1" ht="25.5" customHeight="1">
      <c r="B183" s="158"/>
      <c r="C183" s="192" t="s">
        <v>296</v>
      </c>
      <c r="D183" s="192" t="s">
        <v>160</v>
      </c>
      <c r="E183" s="193" t="s">
        <v>297</v>
      </c>
      <c r="F183" s="194" t="s">
        <v>298</v>
      </c>
      <c r="G183" s="194"/>
      <c r="H183" s="194"/>
      <c r="I183" s="194"/>
      <c r="J183" s="195" t="s">
        <v>290</v>
      </c>
      <c r="K183" s="196">
        <v>2</v>
      </c>
      <c r="L183" s="197">
        <v>0</v>
      </c>
      <c r="M183" s="197"/>
      <c r="N183" s="198">
        <f>ROUND(L183*K183,0)</f>
        <v>0</v>
      </c>
      <c r="O183" s="198"/>
      <c r="P183" s="198"/>
      <c r="Q183" s="198"/>
      <c r="R183" s="160"/>
      <c r="T183" s="199"/>
      <c r="U183" s="45" t="s">
        <v>47</v>
      </c>
      <c r="V183" s="35"/>
      <c r="W183" s="200">
        <f>V183*K183</f>
        <v>0</v>
      </c>
      <c r="X183" s="200">
        <v>0.0009500000000000001</v>
      </c>
      <c r="Y183" s="200">
        <f>X183*K183</f>
        <v>0.0019000000000000002</v>
      </c>
      <c r="Z183" s="200">
        <v>0</v>
      </c>
      <c r="AA183" s="201">
        <f>Z183*K183</f>
        <v>0</v>
      </c>
      <c r="AR183" s="11" t="s">
        <v>217</v>
      </c>
      <c r="AT183" s="11" t="s">
        <v>160</v>
      </c>
      <c r="AU183" s="11" t="s">
        <v>102</v>
      </c>
      <c r="AY183" s="11" t="s">
        <v>159</v>
      </c>
      <c r="BE183" s="119">
        <f>IF(U183="základní",N183,0)</f>
        <v>0</v>
      </c>
      <c r="BF183" s="119">
        <f>IF(U183="snížená",N183,0)</f>
        <v>0</v>
      </c>
      <c r="BG183" s="119">
        <f>IF(U183="zákl. přenesená",N183,0)</f>
        <v>0</v>
      </c>
      <c r="BH183" s="119">
        <f>IF(U183="sníž. přenesená",N183,0)</f>
        <v>0</v>
      </c>
      <c r="BI183" s="119">
        <f>IF(U183="nulová",N183,0)</f>
        <v>0</v>
      </c>
      <c r="BJ183" s="11" t="s">
        <v>10</v>
      </c>
      <c r="BK183" s="119">
        <f>ROUND(L183*K183,0)</f>
        <v>0</v>
      </c>
      <c r="BL183" s="11" t="s">
        <v>217</v>
      </c>
      <c r="BM183" s="11" t="s">
        <v>299</v>
      </c>
    </row>
    <row r="184" spans="2:65" s="33" customFormat="1" ht="38.25" customHeight="1">
      <c r="B184" s="158"/>
      <c r="C184" s="192" t="s">
        <v>300</v>
      </c>
      <c r="D184" s="192" t="s">
        <v>160</v>
      </c>
      <c r="E184" s="193" t="s">
        <v>301</v>
      </c>
      <c r="F184" s="194" t="s">
        <v>302</v>
      </c>
      <c r="G184" s="194"/>
      <c r="H184" s="194"/>
      <c r="I184" s="194"/>
      <c r="J184" s="195" t="s">
        <v>290</v>
      </c>
      <c r="K184" s="196">
        <v>5</v>
      </c>
      <c r="L184" s="197">
        <v>0</v>
      </c>
      <c r="M184" s="197"/>
      <c r="N184" s="198">
        <f>ROUND(L184*K184,0)</f>
        <v>0</v>
      </c>
      <c r="O184" s="198"/>
      <c r="P184" s="198"/>
      <c r="Q184" s="198"/>
      <c r="R184" s="160"/>
      <c r="T184" s="199"/>
      <c r="U184" s="45" t="s">
        <v>47</v>
      </c>
      <c r="V184" s="35"/>
      <c r="W184" s="200">
        <f>V184*K184</f>
        <v>0</v>
      </c>
      <c r="X184" s="200">
        <v>0.00196</v>
      </c>
      <c r="Y184" s="200">
        <f>X184*K184</f>
        <v>0.0098</v>
      </c>
      <c r="Z184" s="200">
        <v>0</v>
      </c>
      <c r="AA184" s="201">
        <f>Z184*K184</f>
        <v>0</v>
      </c>
      <c r="AR184" s="11" t="s">
        <v>217</v>
      </c>
      <c r="AT184" s="11" t="s">
        <v>160</v>
      </c>
      <c r="AU184" s="11" t="s">
        <v>102</v>
      </c>
      <c r="AY184" s="11" t="s">
        <v>159</v>
      </c>
      <c r="BE184" s="119">
        <f>IF(U184="základní",N184,0)</f>
        <v>0</v>
      </c>
      <c r="BF184" s="119">
        <f>IF(U184="snížená",N184,0)</f>
        <v>0</v>
      </c>
      <c r="BG184" s="119">
        <f>IF(U184="zákl. přenesená",N184,0)</f>
        <v>0</v>
      </c>
      <c r="BH184" s="119">
        <f>IF(U184="sníž. přenesená",N184,0)</f>
        <v>0</v>
      </c>
      <c r="BI184" s="119">
        <f>IF(U184="nulová",N184,0)</f>
        <v>0</v>
      </c>
      <c r="BJ184" s="11" t="s">
        <v>10</v>
      </c>
      <c r="BK184" s="119">
        <f>ROUND(L184*K184,0)</f>
        <v>0</v>
      </c>
      <c r="BL184" s="11" t="s">
        <v>217</v>
      </c>
      <c r="BM184" s="11" t="s">
        <v>303</v>
      </c>
    </row>
    <row r="185" spans="2:65" s="33" customFormat="1" ht="16.5" customHeight="1">
      <c r="B185" s="158"/>
      <c r="C185" s="192" t="s">
        <v>304</v>
      </c>
      <c r="D185" s="192" t="s">
        <v>160</v>
      </c>
      <c r="E185" s="193" t="s">
        <v>305</v>
      </c>
      <c r="F185" s="194" t="s">
        <v>306</v>
      </c>
      <c r="G185" s="194"/>
      <c r="H185" s="194"/>
      <c r="I185" s="194"/>
      <c r="J185" s="195" t="s">
        <v>243</v>
      </c>
      <c r="K185" s="196">
        <v>5</v>
      </c>
      <c r="L185" s="197">
        <v>0</v>
      </c>
      <c r="M185" s="197"/>
      <c r="N185" s="198">
        <f>ROUND(L185*K185,0)</f>
        <v>0</v>
      </c>
      <c r="O185" s="198"/>
      <c r="P185" s="198"/>
      <c r="Q185" s="198"/>
      <c r="R185" s="160"/>
      <c r="T185" s="199"/>
      <c r="U185" s="45" t="s">
        <v>47</v>
      </c>
      <c r="V185" s="35"/>
      <c r="W185" s="200">
        <f>V185*K185</f>
        <v>0</v>
      </c>
      <c r="X185" s="200">
        <v>0</v>
      </c>
      <c r="Y185" s="200">
        <f>X185*K185</f>
        <v>0</v>
      </c>
      <c r="Z185" s="200">
        <v>0</v>
      </c>
      <c r="AA185" s="201">
        <f>Z185*K185</f>
        <v>0</v>
      </c>
      <c r="AR185" s="11" t="s">
        <v>217</v>
      </c>
      <c r="AT185" s="11" t="s">
        <v>160</v>
      </c>
      <c r="AU185" s="11" t="s">
        <v>102</v>
      </c>
      <c r="AY185" s="11" t="s">
        <v>159</v>
      </c>
      <c r="BE185" s="119">
        <f>IF(U185="základní",N185,0)</f>
        <v>0</v>
      </c>
      <c r="BF185" s="119">
        <f>IF(U185="snížená",N185,0)</f>
        <v>0</v>
      </c>
      <c r="BG185" s="119">
        <f>IF(U185="zákl. přenesená",N185,0)</f>
        <v>0</v>
      </c>
      <c r="BH185" s="119">
        <f>IF(U185="sníž. přenesená",N185,0)</f>
        <v>0</v>
      </c>
      <c r="BI185" s="119">
        <f>IF(U185="nulová",N185,0)</f>
        <v>0</v>
      </c>
      <c r="BJ185" s="11" t="s">
        <v>10</v>
      </c>
      <c r="BK185" s="119">
        <f>ROUND(L185*K185,0)</f>
        <v>0</v>
      </c>
      <c r="BL185" s="11" t="s">
        <v>217</v>
      </c>
      <c r="BM185" s="11" t="s">
        <v>307</v>
      </c>
    </row>
    <row r="186" spans="2:65" s="33" customFormat="1" ht="25.5" customHeight="1">
      <c r="B186" s="158"/>
      <c r="C186" s="192" t="s">
        <v>308</v>
      </c>
      <c r="D186" s="192" t="s">
        <v>160</v>
      </c>
      <c r="E186" s="193" t="s">
        <v>309</v>
      </c>
      <c r="F186" s="194" t="s">
        <v>310</v>
      </c>
      <c r="G186" s="194"/>
      <c r="H186" s="194"/>
      <c r="I186" s="194"/>
      <c r="J186" s="195" t="s">
        <v>234</v>
      </c>
      <c r="K186" s="211">
        <v>0</v>
      </c>
      <c r="L186" s="197">
        <v>0</v>
      </c>
      <c r="M186" s="197"/>
      <c r="N186" s="198">
        <f>ROUND(L186*K186,0)</f>
        <v>0</v>
      </c>
      <c r="O186" s="198"/>
      <c r="P186" s="198"/>
      <c r="Q186" s="198"/>
      <c r="R186" s="160"/>
      <c r="T186" s="199"/>
      <c r="U186" s="45" t="s">
        <v>47</v>
      </c>
      <c r="V186" s="35"/>
      <c r="W186" s="200">
        <f>V186*K186</f>
        <v>0</v>
      </c>
      <c r="X186" s="200">
        <v>0</v>
      </c>
      <c r="Y186" s="200">
        <f>X186*K186</f>
        <v>0</v>
      </c>
      <c r="Z186" s="200">
        <v>0</v>
      </c>
      <c r="AA186" s="201">
        <f>Z186*K186</f>
        <v>0</v>
      </c>
      <c r="AR186" s="11" t="s">
        <v>217</v>
      </c>
      <c r="AT186" s="11" t="s">
        <v>160</v>
      </c>
      <c r="AU186" s="11" t="s">
        <v>102</v>
      </c>
      <c r="AY186" s="11" t="s">
        <v>159</v>
      </c>
      <c r="BE186" s="119">
        <f>IF(U186="základní",N186,0)</f>
        <v>0</v>
      </c>
      <c r="BF186" s="119">
        <f>IF(U186="snížená",N186,0)</f>
        <v>0</v>
      </c>
      <c r="BG186" s="119">
        <f>IF(U186="zákl. přenesená",N186,0)</f>
        <v>0</v>
      </c>
      <c r="BH186" s="119">
        <f>IF(U186="sníž. přenesená",N186,0)</f>
        <v>0</v>
      </c>
      <c r="BI186" s="119">
        <f>IF(U186="nulová",N186,0)</f>
        <v>0</v>
      </c>
      <c r="BJ186" s="11" t="s">
        <v>10</v>
      </c>
      <c r="BK186" s="119">
        <f>ROUND(L186*K186,0)</f>
        <v>0</v>
      </c>
      <c r="BL186" s="11" t="s">
        <v>217</v>
      </c>
      <c r="BM186" s="11" t="s">
        <v>311</v>
      </c>
    </row>
    <row r="187" spans="2:63" s="179" customFormat="1" ht="29.25" customHeight="1">
      <c r="B187" s="180"/>
      <c r="C187" s="181"/>
      <c r="D187" s="190" t="s">
        <v>120</v>
      </c>
      <c r="E187" s="190"/>
      <c r="F187" s="190"/>
      <c r="G187" s="190"/>
      <c r="H187" s="190"/>
      <c r="I187" s="190"/>
      <c r="J187" s="190"/>
      <c r="K187" s="190"/>
      <c r="L187" s="190"/>
      <c r="M187" s="190"/>
      <c r="N187" s="202">
        <f>BK187</f>
        <v>0</v>
      </c>
      <c r="O187" s="202"/>
      <c r="P187" s="202"/>
      <c r="Q187" s="202"/>
      <c r="R187" s="183"/>
      <c r="T187" s="184"/>
      <c r="U187" s="181"/>
      <c r="V187" s="181"/>
      <c r="W187" s="185">
        <f>SUM(W188:W195)</f>
        <v>0</v>
      </c>
      <c r="X187" s="181"/>
      <c r="Y187" s="185">
        <f>SUM(Y188:Y195)</f>
        <v>0.06196</v>
      </c>
      <c r="Z187" s="181"/>
      <c r="AA187" s="186">
        <f>SUM(AA188:AA195)</f>
        <v>0</v>
      </c>
      <c r="AR187" s="187" t="s">
        <v>102</v>
      </c>
      <c r="AT187" s="188" t="s">
        <v>81</v>
      </c>
      <c r="AU187" s="188" t="s">
        <v>10</v>
      </c>
      <c r="AY187" s="187" t="s">
        <v>159</v>
      </c>
      <c r="BK187" s="189">
        <f>SUM(BK188:BK195)</f>
        <v>0</v>
      </c>
    </row>
    <row r="188" spans="2:65" s="33" customFormat="1" ht="25.5" customHeight="1">
      <c r="B188" s="158"/>
      <c r="C188" s="192" t="s">
        <v>312</v>
      </c>
      <c r="D188" s="192" t="s">
        <v>160</v>
      </c>
      <c r="E188" s="193" t="s">
        <v>313</v>
      </c>
      <c r="F188" s="194" t="s">
        <v>314</v>
      </c>
      <c r="G188" s="194"/>
      <c r="H188" s="194"/>
      <c r="I188" s="194"/>
      <c r="J188" s="195" t="s">
        <v>216</v>
      </c>
      <c r="K188" s="196">
        <v>40</v>
      </c>
      <c r="L188" s="197">
        <v>0</v>
      </c>
      <c r="M188" s="197"/>
      <c r="N188" s="198">
        <f>ROUND(L188*K188,0)</f>
        <v>0</v>
      </c>
      <c r="O188" s="198"/>
      <c r="P188" s="198"/>
      <c r="Q188" s="198"/>
      <c r="R188" s="160"/>
      <c r="T188" s="199"/>
      <c r="U188" s="45" t="s">
        <v>47</v>
      </c>
      <c r="V188" s="35"/>
      <c r="W188" s="200">
        <f>V188*K188</f>
        <v>0</v>
      </c>
      <c r="X188" s="200">
        <v>0.00045</v>
      </c>
      <c r="Y188" s="200">
        <f>X188*K188</f>
        <v>0.018</v>
      </c>
      <c r="Z188" s="200">
        <v>0</v>
      </c>
      <c r="AA188" s="201">
        <f>Z188*K188</f>
        <v>0</v>
      </c>
      <c r="AR188" s="11" t="s">
        <v>217</v>
      </c>
      <c r="AT188" s="11" t="s">
        <v>160</v>
      </c>
      <c r="AU188" s="11" t="s">
        <v>102</v>
      </c>
      <c r="AY188" s="11" t="s">
        <v>159</v>
      </c>
      <c r="BE188" s="119">
        <f>IF(U188="základní",N188,0)</f>
        <v>0</v>
      </c>
      <c r="BF188" s="119">
        <f>IF(U188="snížená",N188,0)</f>
        <v>0</v>
      </c>
      <c r="BG188" s="119">
        <f>IF(U188="zákl. přenesená",N188,0)</f>
        <v>0</v>
      </c>
      <c r="BH188" s="119">
        <f>IF(U188="sníž. přenesená",N188,0)</f>
        <v>0</v>
      </c>
      <c r="BI188" s="119">
        <f>IF(U188="nulová",N188,0)</f>
        <v>0</v>
      </c>
      <c r="BJ188" s="11" t="s">
        <v>10</v>
      </c>
      <c r="BK188" s="119">
        <f>ROUND(L188*K188,0)</f>
        <v>0</v>
      </c>
      <c r="BL188" s="11" t="s">
        <v>217</v>
      </c>
      <c r="BM188" s="11" t="s">
        <v>315</v>
      </c>
    </row>
    <row r="189" spans="2:65" s="33" customFormat="1" ht="25.5" customHeight="1">
      <c r="B189" s="158"/>
      <c r="C189" s="192" t="s">
        <v>316</v>
      </c>
      <c r="D189" s="192" t="s">
        <v>160</v>
      </c>
      <c r="E189" s="193" t="s">
        <v>317</v>
      </c>
      <c r="F189" s="194" t="s">
        <v>318</v>
      </c>
      <c r="G189" s="194"/>
      <c r="H189" s="194"/>
      <c r="I189" s="194"/>
      <c r="J189" s="195" t="s">
        <v>216</v>
      </c>
      <c r="K189" s="196">
        <v>35</v>
      </c>
      <c r="L189" s="197">
        <v>0</v>
      </c>
      <c r="M189" s="197"/>
      <c r="N189" s="198">
        <f>ROUND(L189*K189,0)</f>
        <v>0</v>
      </c>
      <c r="O189" s="198"/>
      <c r="P189" s="198"/>
      <c r="Q189" s="198"/>
      <c r="R189" s="160"/>
      <c r="T189" s="199"/>
      <c r="U189" s="45" t="s">
        <v>47</v>
      </c>
      <c r="V189" s="35"/>
      <c r="W189" s="200">
        <f>V189*K189</f>
        <v>0</v>
      </c>
      <c r="X189" s="200">
        <v>0.00056</v>
      </c>
      <c r="Y189" s="200">
        <f>X189*K189</f>
        <v>0.0196</v>
      </c>
      <c r="Z189" s="200">
        <v>0</v>
      </c>
      <c r="AA189" s="201">
        <f>Z189*K189</f>
        <v>0</v>
      </c>
      <c r="AR189" s="11" t="s">
        <v>217</v>
      </c>
      <c r="AT189" s="11" t="s">
        <v>160</v>
      </c>
      <c r="AU189" s="11" t="s">
        <v>102</v>
      </c>
      <c r="AY189" s="11" t="s">
        <v>159</v>
      </c>
      <c r="BE189" s="119">
        <f>IF(U189="základní",N189,0)</f>
        <v>0</v>
      </c>
      <c r="BF189" s="119">
        <f>IF(U189="snížená",N189,0)</f>
        <v>0</v>
      </c>
      <c r="BG189" s="119">
        <f>IF(U189="zákl. přenesená",N189,0)</f>
        <v>0</v>
      </c>
      <c r="BH189" s="119">
        <f>IF(U189="sníž. přenesená",N189,0)</f>
        <v>0</v>
      </c>
      <c r="BI189" s="119">
        <f>IF(U189="nulová",N189,0)</f>
        <v>0</v>
      </c>
      <c r="BJ189" s="11" t="s">
        <v>10</v>
      </c>
      <c r="BK189" s="119">
        <f>ROUND(L189*K189,0)</f>
        <v>0</v>
      </c>
      <c r="BL189" s="11" t="s">
        <v>217</v>
      </c>
      <c r="BM189" s="11" t="s">
        <v>319</v>
      </c>
    </row>
    <row r="190" spans="2:65" s="33" customFormat="1" ht="25.5" customHeight="1">
      <c r="B190" s="158"/>
      <c r="C190" s="192" t="s">
        <v>320</v>
      </c>
      <c r="D190" s="192" t="s">
        <v>160</v>
      </c>
      <c r="E190" s="193" t="s">
        <v>321</v>
      </c>
      <c r="F190" s="194" t="s">
        <v>322</v>
      </c>
      <c r="G190" s="194"/>
      <c r="H190" s="194"/>
      <c r="I190" s="194"/>
      <c r="J190" s="195" t="s">
        <v>216</v>
      </c>
      <c r="K190" s="196">
        <v>20</v>
      </c>
      <c r="L190" s="197">
        <v>0</v>
      </c>
      <c r="M190" s="197"/>
      <c r="N190" s="198">
        <f>ROUND(L190*K190,0)</f>
        <v>0</v>
      </c>
      <c r="O190" s="198"/>
      <c r="P190" s="198"/>
      <c r="Q190" s="198"/>
      <c r="R190" s="160"/>
      <c r="T190" s="199"/>
      <c r="U190" s="45" t="s">
        <v>47</v>
      </c>
      <c r="V190" s="35"/>
      <c r="W190" s="200">
        <f>V190*K190</f>
        <v>0</v>
      </c>
      <c r="X190" s="200">
        <v>0.00069</v>
      </c>
      <c r="Y190" s="200">
        <f>X190*K190</f>
        <v>0.0138</v>
      </c>
      <c r="Z190" s="200">
        <v>0</v>
      </c>
      <c r="AA190" s="201">
        <f>Z190*K190</f>
        <v>0</v>
      </c>
      <c r="AR190" s="11" t="s">
        <v>217</v>
      </c>
      <c r="AT190" s="11" t="s">
        <v>160</v>
      </c>
      <c r="AU190" s="11" t="s">
        <v>102</v>
      </c>
      <c r="AY190" s="11" t="s">
        <v>159</v>
      </c>
      <c r="BE190" s="119">
        <f>IF(U190="základní",N190,0)</f>
        <v>0</v>
      </c>
      <c r="BF190" s="119">
        <f>IF(U190="snížená",N190,0)</f>
        <v>0</v>
      </c>
      <c r="BG190" s="119">
        <f>IF(U190="zákl. přenesená",N190,0)</f>
        <v>0</v>
      </c>
      <c r="BH190" s="119">
        <f>IF(U190="sníž. přenesená",N190,0)</f>
        <v>0</v>
      </c>
      <c r="BI190" s="119">
        <f>IF(U190="nulová",N190,0)</f>
        <v>0</v>
      </c>
      <c r="BJ190" s="11" t="s">
        <v>10</v>
      </c>
      <c r="BK190" s="119">
        <f>ROUND(L190*K190,0)</f>
        <v>0</v>
      </c>
      <c r="BL190" s="11" t="s">
        <v>217</v>
      </c>
      <c r="BM190" s="11" t="s">
        <v>323</v>
      </c>
    </row>
    <row r="191" spans="2:65" s="33" customFormat="1" ht="25.5" customHeight="1">
      <c r="B191" s="158"/>
      <c r="C191" s="192" t="s">
        <v>324</v>
      </c>
      <c r="D191" s="192" t="s">
        <v>160</v>
      </c>
      <c r="E191" s="193" t="s">
        <v>325</v>
      </c>
      <c r="F191" s="194" t="s">
        <v>326</v>
      </c>
      <c r="G191" s="194"/>
      <c r="H191" s="194"/>
      <c r="I191" s="194"/>
      <c r="J191" s="195" t="s">
        <v>216</v>
      </c>
      <c r="K191" s="196">
        <v>10</v>
      </c>
      <c r="L191" s="197">
        <v>0</v>
      </c>
      <c r="M191" s="197"/>
      <c r="N191" s="198">
        <f>ROUND(L191*K191,0)</f>
        <v>0</v>
      </c>
      <c r="O191" s="198"/>
      <c r="P191" s="198"/>
      <c r="Q191" s="198"/>
      <c r="R191" s="160"/>
      <c r="T191" s="199"/>
      <c r="U191" s="45" t="s">
        <v>47</v>
      </c>
      <c r="V191" s="35"/>
      <c r="W191" s="200">
        <f>V191*K191</f>
        <v>0</v>
      </c>
      <c r="X191" s="200">
        <v>0.00104</v>
      </c>
      <c r="Y191" s="200">
        <f>X191*K191</f>
        <v>0.0104</v>
      </c>
      <c r="Z191" s="200">
        <v>0</v>
      </c>
      <c r="AA191" s="201">
        <f>Z191*K191</f>
        <v>0</v>
      </c>
      <c r="AR191" s="11" t="s">
        <v>217</v>
      </c>
      <c r="AT191" s="11" t="s">
        <v>160</v>
      </c>
      <c r="AU191" s="11" t="s">
        <v>102</v>
      </c>
      <c r="AY191" s="11" t="s">
        <v>159</v>
      </c>
      <c r="BE191" s="119">
        <f>IF(U191="základní",N191,0)</f>
        <v>0</v>
      </c>
      <c r="BF191" s="119">
        <f>IF(U191="snížená",N191,0)</f>
        <v>0</v>
      </c>
      <c r="BG191" s="119">
        <f>IF(U191="zákl. přenesená",N191,0)</f>
        <v>0</v>
      </c>
      <c r="BH191" s="119">
        <f>IF(U191="sníž. přenesená",N191,0)</f>
        <v>0</v>
      </c>
      <c r="BI191" s="119">
        <f>IF(U191="nulová",N191,0)</f>
        <v>0</v>
      </c>
      <c r="BJ191" s="11" t="s">
        <v>10</v>
      </c>
      <c r="BK191" s="119">
        <f>ROUND(L191*K191,0)</f>
        <v>0</v>
      </c>
      <c r="BL191" s="11" t="s">
        <v>217</v>
      </c>
      <c r="BM191" s="11" t="s">
        <v>327</v>
      </c>
    </row>
    <row r="192" spans="2:65" s="33" customFormat="1" ht="38.25" customHeight="1">
      <c r="B192" s="158"/>
      <c r="C192" s="192" t="s">
        <v>328</v>
      </c>
      <c r="D192" s="192" t="s">
        <v>160</v>
      </c>
      <c r="E192" s="193" t="s">
        <v>329</v>
      </c>
      <c r="F192" s="194" t="s">
        <v>330</v>
      </c>
      <c r="G192" s="194"/>
      <c r="H192" s="194"/>
      <c r="I192" s="194"/>
      <c r="J192" s="195" t="s">
        <v>243</v>
      </c>
      <c r="K192" s="196">
        <v>16</v>
      </c>
      <c r="L192" s="197">
        <v>0</v>
      </c>
      <c r="M192" s="197"/>
      <c r="N192" s="198">
        <f>ROUND(L192*K192,0)</f>
        <v>0</v>
      </c>
      <c r="O192" s="198"/>
      <c r="P192" s="198"/>
      <c r="Q192" s="198"/>
      <c r="R192" s="160"/>
      <c r="T192" s="199"/>
      <c r="U192" s="45" t="s">
        <v>47</v>
      </c>
      <c r="V192" s="35"/>
      <c r="W192" s="200">
        <f>V192*K192</f>
        <v>0</v>
      </c>
      <c r="X192" s="200">
        <v>1E-05</v>
      </c>
      <c r="Y192" s="200">
        <f>X192*K192</f>
        <v>0.00016</v>
      </c>
      <c r="Z192" s="200">
        <v>0</v>
      </c>
      <c r="AA192" s="201">
        <f>Z192*K192</f>
        <v>0</v>
      </c>
      <c r="AR192" s="11" t="s">
        <v>217</v>
      </c>
      <c r="AT192" s="11" t="s">
        <v>160</v>
      </c>
      <c r="AU192" s="11" t="s">
        <v>102</v>
      </c>
      <c r="AY192" s="11" t="s">
        <v>159</v>
      </c>
      <c r="BE192" s="119">
        <f>IF(U192="základní",N192,0)</f>
        <v>0</v>
      </c>
      <c r="BF192" s="119">
        <f>IF(U192="snížená",N192,0)</f>
        <v>0</v>
      </c>
      <c r="BG192" s="119">
        <f>IF(U192="zákl. přenesená",N192,0)</f>
        <v>0</v>
      </c>
      <c r="BH192" s="119">
        <f>IF(U192="sníž. přenesená",N192,0)</f>
        <v>0</v>
      </c>
      <c r="BI192" s="119">
        <f>IF(U192="nulová",N192,0)</f>
        <v>0</v>
      </c>
      <c r="BJ192" s="11" t="s">
        <v>10</v>
      </c>
      <c r="BK192" s="119">
        <f>ROUND(L192*K192,0)</f>
        <v>0</v>
      </c>
      <c r="BL192" s="11" t="s">
        <v>217</v>
      </c>
      <c r="BM192" s="11" t="s">
        <v>331</v>
      </c>
    </row>
    <row r="193" spans="2:65" s="33" customFormat="1" ht="25.5" customHeight="1">
      <c r="B193" s="158"/>
      <c r="C193" s="192" t="s">
        <v>332</v>
      </c>
      <c r="D193" s="192" t="s">
        <v>160</v>
      </c>
      <c r="E193" s="193" t="s">
        <v>333</v>
      </c>
      <c r="F193" s="194" t="s">
        <v>334</v>
      </c>
      <c r="G193" s="194"/>
      <c r="H193" s="194"/>
      <c r="I193" s="194"/>
      <c r="J193" s="195" t="s">
        <v>216</v>
      </c>
      <c r="K193" s="196">
        <v>105</v>
      </c>
      <c r="L193" s="197">
        <v>0</v>
      </c>
      <c r="M193" s="197"/>
      <c r="N193" s="198">
        <f>ROUND(L193*K193,0)</f>
        <v>0</v>
      </c>
      <c r="O193" s="198"/>
      <c r="P193" s="198"/>
      <c r="Q193" s="198"/>
      <c r="R193" s="160"/>
      <c r="T193" s="199"/>
      <c r="U193" s="45" t="s">
        <v>47</v>
      </c>
      <c r="V193" s="35"/>
      <c r="W193" s="200">
        <f>V193*K193</f>
        <v>0</v>
      </c>
      <c r="X193" s="200">
        <v>0</v>
      </c>
      <c r="Y193" s="200">
        <f>X193*K193</f>
        <v>0</v>
      </c>
      <c r="Z193" s="200">
        <v>0</v>
      </c>
      <c r="AA193" s="201">
        <f>Z193*K193</f>
        <v>0</v>
      </c>
      <c r="AR193" s="11" t="s">
        <v>217</v>
      </c>
      <c r="AT193" s="11" t="s">
        <v>160</v>
      </c>
      <c r="AU193" s="11" t="s">
        <v>102</v>
      </c>
      <c r="AY193" s="11" t="s">
        <v>159</v>
      </c>
      <c r="BE193" s="119">
        <f>IF(U193="základní",N193,0)</f>
        <v>0</v>
      </c>
      <c r="BF193" s="119">
        <f>IF(U193="snížená",N193,0)</f>
        <v>0</v>
      </c>
      <c r="BG193" s="119">
        <f>IF(U193="zákl. přenesená",N193,0)</f>
        <v>0</v>
      </c>
      <c r="BH193" s="119">
        <f>IF(U193="sníž. přenesená",N193,0)</f>
        <v>0</v>
      </c>
      <c r="BI193" s="119">
        <f>IF(U193="nulová",N193,0)</f>
        <v>0</v>
      </c>
      <c r="BJ193" s="11" t="s">
        <v>10</v>
      </c>
      <c r="BK193" s="119">
        <f>ROUND(L193*K193,0)</f>
        <v>0</v>
      </c>
      <c r="BL193" s="11" t="s">
        <v>217</v>
      </c>
      <c r="BM193" s="11" t="s">
        <v>335</v>
      </c>
    </row>
    <row r="194" spans="2:65" s="33" customFormat="1" ht="25.5" customHeight="1">
      <c r="B194" s="158"/>
      <c r="C194" s="192" t="s">
        <v>336</v>
      </c>
      <c r="D194" s="192" t="s">
        <v>160</v>
      </c>
      <c r="E194" s="193" t="s">
        <v>337</v>
      </c>
      <c r="F194" s="194" t="s">
        <v>338</v>
      </c>
      <c r="G194" s="194"/>
      <c r="H194" s="194"/>
      <c r="I194" s="194"/>
      <c r="J194" s="195" t="s">
        <v>339</v>
      </c>
      <c r="K194" s="196">
        <v>1</v>
      </c>
      <c r="L194" s="197">
        <v>0</v>
      </c>
      <c r="M194" s="197"/>
      <c r="N194" s="198">
        <f>ROUND(L194*K194,0)</f>
        <v>0</v>
      </c>
      <c r="O194" s="198"/>
      <c r="P194" s="198"/>
      <c r="Q194" s="198"/>
      <c r="R194" s="160"/>
      <c r="T194" s="199"/>
      <c r="U194" s="45" t="s">
        <v>47</v>
      </c>
      <c r="V194" s="35"/>
      <c r="W194" s="200">
        <f>V194*K194</f>
        <v>0</v>
      </c>
      <c r="X194" s="200">
        <v>0</v>
      </c>
      <c r="Y194" s="200">
        <f>X194*K194</f>
        <v>0</v>
      </c>
      <c r="Z194" s="200">
        <v>0</v>
      </c>
      <c r="AA194" s="201">
        <f>Z194*K194</f>
        <v>0</v>
      </c>
      <c r="AR194" s="11" t="s">
        <v>217</v>
      </c>
      <c r="AT194" s="11" t="s">
        <v>160</v>
      </c>
      <c r="AU194" s="11" t="s">
        <v>102</v>
      </c>
      <c r="AY194" s="11" t="s">
        <v>159</v>
      </c>
      <c r="BE194" s="119">
        <f>IF(U194="základní",N194,0)</f>
        <v>0</v>
      </c>
      <c r="BF194" s="119">
        <f>IF(U194="snížená",N194,0)</f>
        <v>0</v>
      </c>
      <c r="BG194" s="119">
        <f>IF(U194="zákl. přenesená",N194,0)</f>
        <v>0</v>
      </c>
      <c r="BH194" s="119">
        <f>IF(U194="sníž. přenesená",N194,0)</f>
        <v>0</v>
      </c>
      <c r="BI194" s="119">
        <f>IF(U194="nulová",N194,0)</f>
        <v>0</v>
      </c>
      <c r="BJ194" s="11" t="s">
        <v>10</v>
      </c>
      <c r="BK194" s="119">
        <f>ROUND(L194*K194,0)</f>
        <v>0</v>
      </c>
      <c r="BL194" s="11" t="s">
        <v>217</v>
      </c>
      <c r="BM194" s="11" t="s">
        <v>340</v>
      </c>
    </row>
    <row r="195" spans="2:65" s="33" customFormat="1" ht="25.5" customHeight="1">
      <c r="B195" s="158"/>
      <c r="C195" s="192" t="s">
        <v>341</v>
      </c>
      <c r="D195" s="192" t="s">
        <v>160</v>
      </c>
      <c r="E195" s="193" t="s">
        <v>342</v>
      </c>
      <c r="F195" s="194" t="s">
        <v>343</v>
      </c>
      <c r="G195" s="194"/>
      <c r="H195" s="194"/>
      <c r="I195" s="194"/>
      <c r="J195" s="195" t="s">
        <v>234</v>
      </c>
      <c r="K195" s="211">
        <v>0</v>
      </c>
      <c r="L195" s="197">
        <v>0</v>
      </c>
      <c r="M195" s="197"/>
      <c r="N195" s="198">
        <f>ROUND(L195*K195,0)</f>
        <v>0</v>
      </c>
      <c r="O195" s="198"/>
      <c r="P195" s="198"/>
      <c r="Q195" s="198"/>
      <c r="R195" s="160"/>
      <c r="T195" s="199"/>
      <c r="U195" s="45" t="s">
        <v>47</v>
      </c>
      <c r="V195" s="35"/>
      <c r="W195" s="200">
        <f>V195*K195</f>
        <v>0</v>
      </c>
      <c r="X195" s="200">
        <v>0</v>
      </c>
      <c r="Y195" s="200">
        <f>X195*K195</f>
        <v>0</v>
      </c>
      <c r="Z195" s="200">
        <v>0</v>
      </c>
      <c r="AA195" s="201">
        <f>Z195*K195</f>
        <v>0</v>
      </c>
      <c r="AR195" s="11" t="s">
        <v>217</v>
      </c>
      <c r="AT195" s="11" t="s">
        <v>160</v>
      </c>
      <c r="AU195" s="11" t="s">
        <v>102</v>
      </c>
      <c r="AY195" s="11" t="s">
        <v>159</v>
      </c>
      <c r="BE195" s="119">
        <f>IF(U195="základní",N195,0)</f>
        <v>0</v>
      </c>
      <c r="BF195" s="119">
        <f>IF(U195="snížená",N195,0)</f>
        <v>0</v>
      </c>
      <c r="BG195" s="119">
        <f>IF(U195="zákl. přenesená",N195,0)</f>
        <v>0</v>
      </c>
      <c r="BH195" s="119">
        <f>IF(U195="sníž. přenesená",N195,0)</f>
        <v>0</v>
      </c>
      <c r="BI195" s="119">
        <f>IF(U195="nulová",N195,0)</f>
        <v>0</v>
      </c>
      <c r="BJ195" s="11" t="s">
        <v>10</v>
      </c>
      <c r="BK195" s="119">
        <f>ROUND(L195*K195,0)</f>
        <v>0</v>
      </c>
      <c r="BL195" s="11" t="s">
        <v>217</v>
      </c>
      <c r="BM195" s="11" t="s">
        <v>344</v>
      </c>
    </row>
    <row r="196" spans="2:63" s="179" customFormat="1" ht="29.25" customHeight="1">
      <c r="B196" s="180"/>
      <c r="C196" s="181"/>
      <c r="D196" s="190" t="s">
        <v>121</v>
      </c>
      <c r="E196" s="190"/>
      <c r="F196" s="190"/>
      <c r="G196" s="190"/>
      <c r="H196" s="190"/>
      <c r="I196" s="190"/>
      <c r="J196" s="190"/>
      <c r="K196" s="190"/>
      <c r="L196" s="190"/>
      <c r="M196" s="190"/>
      <c r="N196" s="202">
        <f>BK196</f>
        <v>0</v>
      </c>
      <c r="O196" s="202"/>
      <c r="P196" s="202"/>
      <c r="Q196" s="202"/>
      <c r="R196" s="183"/>
      <c r="T196" s="184"/>
      <c r="U196" s="181"/>
      <c r="V196" s="181"/>
      <c r="W196" s="185">
        <f>SUM(W197:W204)</f>
        <v>0</v>
      </c>
      <c r="X196" s="181"/>
      <c r="Y196" s="185">
        <f>SUM(Y197:Y204)</f>
        <v>0.00832</v>
      </c>
      <c r="Z196" s="181"/>
      <c r="AA196" s="186">
        <f>SUM(AA197:AA204)</f>
        <v>0</v>
      </c>
      <c r="AR196" s="187" t="s">
        <v>102</v>
      </c>
      <c r="AT196" s="188" t="s">
        <v>81</v>
      </c>
      <c r="AU196" s="188" t="s">
        <v>10</v>
      </c>
      <c r="AY196" s="187" t="s">
        <v>159</v>
      </c>
      <c r="BK196" s="189">
        <f>SUM(BK197:BK204)</f>
        <v>0</v>
      </c>
    </row>
    <row r="197" spans="2:65" s="33" customFormat="1" ht="25.5" customHeight="1">
      <c r="B197" s="158"/>
      <c r="C197" s="192" t="s">
        <v>345</v>
      </c>
      <c r="D197" s="192" t="s">
        <v>160</v>
      </c>
      <c r="E197" s="193" t="s">
        <v>346</v>
      </c>
      <c r="F197" s="194" t="s">
        <v>347</v>
      </c>
      <c r="G197" s="194"/>
      <c r="H197" s="194"/>
      <c r="I197" s="194"/>
      <c r="J197" s="195" t="s">
        <v>243</v>
      </c>
      <c r="K197" s="196">
        <v>2</v>
      </c>
      <c r="L197" s="197">
        <v>0</v>
      </c>
      <c r="M197" s="197"/>
      <c r="N197" s="198">
        <f>ROUND(L197*K197,0)</f>
        <v>0</v>
      </c>
      <c r="O197" s="198"/>
      <c r="P197" s="198"/>
      <c r="Q197" s="198"/>
      <c r="R197" s="160"/>
      <c r="T197" s="199"/>
      <c r="U197" s="45" t="s">
        <v>47</v>
      </c>
      <c r="V197" s="35"/>
      <c r="W197" s="200">
        <f>V197*K197</f>
        <v>0</v>
      </c>
      <c r="X197" s="200">
        <v>0.00023999999999999998</v>
      </c>
      <c r="Y197" s="200">
        <f>X197*K197</f>
        <v>0.00047999999999999996</v>
      </c>
      <c r="Z197" s="200">
        <v>0</v>
      </c>
      <c r="AA197" s="201">
        <f>Z197*K197</f>
        <v>0</v>
      </c>
      <c r="AR197" s="11" t="s">
        <v>217</v>
      </c>
      <c r="AT197" s="11" t="s">
        <v>160</v>
      </c>
      <c r="AU197" s="11" t="s">
        <v>102</v>
      </c>
      <c r="AY197" s="11" t="s">
        <v>159</v>
      </c>
      <c r="BE197" s="119">
        <f>IF(U197="základní",N197,0)</f>
        <v>0</v>
      </c>
      <c r="BF197" s="119">
        <f>IF(U197="snížená",N197,0)</f>
        <v>0</v>
      </c>
      <c r="BG197" s="119">
        <f>IF(U197="zákl. přenesená",N197,0)</f>
        <v>0</v>
      </c>
      <c r="BH197" s="119">
        <f>IF(U197="sníž. přenesená",N197,0)</f>
        <v>0</v>
      </c>
      <c r="BI197" s="119">
        <f>IF(U197="nulová",N197,0)</f>
        <v>0</v>
      </c>
      <c r="BJ197" s="11" t="s">
        <v>10</v>
      </c>
      <c r="BK197" s="119">
        <f>ROUND(L197*K197,0)</f>
        <v>0</v>
      </c>
      <c r="BL197" s="11" t="s">
        <v>217</v>
      </c>
      <c r="BM197" s="11" t="s">
        <v>348</v>
      </c>
    </row>
    <row r="198" spans="2:65" s="33" customFormat="1" ht="38.25" customHeight="1">
      <c r="B198" s="158"/>
      <c r="C198" s="192" t="s">
        <v>349</v>
      </c>
      <c r="D198" s="192" t="s">
        <v>160</v>
      </c>
      <c r="E198" s="193" t="s">
        <v>350</v>
      </c>
      <c r="F198" s="194" t="s">
        <v>351</v>
      </c>
      <c r="G198" s="194"/>
      <c r="H198" s="194"/>
      <c r="I198" s="194"/>
      <c r="J198" s="195" t="s">
        <v>243</v>
      </c>
      <c r="K198" s="196">
        <v>8</v>
      </c>
      <c r="L198" s="197">
        <v>0</v>
      </c>
      <c r="M198" s="197"/>
      <c r="N198" s="198">
        <f>ROUND(L198*K198,0)</f>
        <v>0</v>
      </c>
      <c r="O198" s="198"/>
      <c r="P198" s="198"/>
      <c r="Q198" s="198"/>
      <c r="R198" s="160"/>
      <c r="T198" s="199"/>
      <c r="U198" s="45" t="s">
        <v>47</v>
      </c>
      <c r="V198" s="35"/>
      <c r="W198" s="200">
        <f>V198*K198</f>
        <v>0</v>
      </c>
      <c r="X198" s="200">
        <v>0.00029</v>
      </c>
      <c r="Y198" s="200">
        <f>X198*K198</f>
        <v>0.00232</v>
      </c>
      <c r="Z198" s="200">
        <v>0</v>
      </c>
      <c r="AA198" s="201">
        <f>Z198*K198</f>
        <v>0</v>
      </c>
      <c r="AR198" s="11" t="s">
        <v>217</v>
      </c>
      <c r="AT198" s="11" t="s">
        <v>160</v>
      </c>
      <c r="AU198" s="11" t="s">
        <v>102</v>
      </c>
      <c r="AY198" s="11" t="s">
        <v>159</v>
      </c>
      <c r="BE198" s="119">
        <f>IF(U198="základní",N198,0)</f>
        <v>0</v>
      </c>
      <c r="BF198" s="119">
        <f>IF(U198="snížená",N198,0)</f>
        <v>0</v>
      </c>
      <c r="BG198" s="119">
        <f>IF(U198="zákl. přenesená",N198,0)</f>
        <v>0</v>
      </c>
      <c r="BH198" s="119">
        <f>IF(U198="sníž. přenesená",N198,0)</f>
        <v>0</v>
      </c>
      <c r="BI198" s="119">
        <f>IF(U198="nulová",N198,0)</f>
        <v>0</v>
      </c>
      <c r="BJ198" s="11" t="s">
        <v>10</v>
      </c>
      <c r="BK198" s="119">
        <f>ROUND(L198*K198,0)</f>
        <v>0</v>
      </c>
      <c r="BL198" s="11" t="s">
        <v>217</v>
      </c>
      <c r="BM198" s="11" t="s">
        <v>352</v>
      </c>
    </row>
    <row r="199" spans="2:65" s="33" customFormat="1" ht="25.5" customHeight="1">
      <c r="B199" s="158"/>
      <c r="C199" s="192" t="s">
        <v>353</v>
      </c>
      <c r="D199" s="192" t="s">
        <v>160</v>
      </c>
      <c r="E199" s="193" t="s">
        <v>354</v>
      </c>
      <c r="F199" s="194" t="s">
        <v>355</v>
      </c>
      <c r="G199" s="194"/>
      <c r="H199" s="194"/>
      <c r="I199" s="194"/>
      <c r="J199" s="195" t="s">
        <v>243</v>
      </c>
      <c r="K199" s="196">
        <v>8</v>
      </c>
      <c r="L199" s="197">
        <v>0</v>
      </c>
      <c r="M199" s="197"/>
      <c r="N199" s="198">
        <f>ROUND(L199*K199,0)</f>
        <v>0</v>
      </c>
      <c r="O199" s="198"/>
      <c r="P199" s="198"/>
      <c r="Q199" s="198"/>
      <c r="R199" s="160"/>
      <c r="T199" s="199"/>
      <c r="U199" s="45" t="s">
        <v>47</v>
      </c>
      <c r="V199" s="35"/>
      <c r="W199" s="200">
        <f>V199*K199</f>
        <v>0</v>
      </c>
      <c r="X199" s="200">
        <v>0.00014</v>
      </c>
      <c r="Y199" s="200">
        <f>X199*K199</f>
        <v>0.00112</v>
      </c>
      <c r="Z199" s="200">
        <v>0</v>
      </c>
      <c r="AA199" s="201">
        <f>Z199*K199</f>
        <v>0</v>
      </c>
      <c r="AR199" s="11" t="s">
        <v>217</v>
      </c>
      <c r="AT199" s="11" t="s">
        <v>160</v>
      </c>
      <c r="AU199" s="11" t="s">
        <v>102</v>
      </c>
      <c r="AY199" s="11" t="s">
        <v>159</v>
      </c>
      <c r="BE199" s="119">
        <f>IF(U199="základní",N199,0)</f>
        <v>0</v>
      </c>
      <c r="BF199" s="119">
        <f>IF(U199="snížená",N199,0)</f>
        <v>0</v>
      </c>
      <c r="BG199" s="119">
        <f>IF(U199="zákl. přenesená",N199,0)</f>
        <v>0</v>
      </c>
      <c r="BH199" s="119">
        <f>IF(U199="sníž. přenesená",N199,0)</f>
        <v>0</v>
      </c>
      <c r="BI199" s="119">
        <f>IF(U199="nulová",N199,0)</f>
        <v>0</v>
      </c>
      <c r="BJ199" s="11" t="s">
        <v>10</v>
      </c>
      <c r="BK199" s="119">
        <f>ROUND(L199*K199,0)</f>
        <v>0</v>
      </c>
      <c r="BL199" s="11" t="s">
        <v>217</v>
      </c>
      <c r="BM199" s="11" t="s">
        <v>356</v>
      </c>
    </row>
    <row r="200" spans="2:65" s="33" customFormat="1" ht="25.5" customHeight="1">
      <c r="B200" s="158"/>
      <c r="C200" s="192" t="s">
        <v>357</v>
      </c>
      <c r="D200" s="192" t="s">
        <v>160</v>
      </c>
      <c r="E200" s="193" t="s">
        <v>358</v>
      </c>
      <c r="F200" s="194" t="s">
        <v>359</v>
      </c>
      <c r="G200" s="194"/>
      <c r="H200" s="194"/>
      <c r="I200" s="194"/>
      <c r="J200" s="195" t="s">
        <v>243</v>
      </c>
      <c r="K200" s="196">
        <v>2</v>
      </c>
      <c r="L200" s="197">
        <v>0</v>
      </c>
      <c r="M200" s="197"/>
      <c r="N200" s="198">
        <f>ROUND(L200*K200,0)</f>
        <v>0</v>
      </c>
      <c r="O200" s="198"/>
      <c r="P200" s="198"/>
      <c r="Q200" s="198"/>
      <c r="R200" s="160"/>
      <c r="T200" s="199"/>
      <c r="U200" s="45" t="s">
        <v>47</v>
      </c>
      <c r="V200" s="35"/>
      <c r="W200" s="200">
        <f>V200*K200</f>
        <v>0</v>
      </c>
      <c r="X200" s="200">
        <v>0.00043999999999999996</v>
      </c>
      <c r="Y200" s="200">
        <f>X200*K200</f>
        <v>0.0008799999999999999</v>
      </c>
      <c r="Z200" s="200">
        <v>0</v>
      </c>
      <c r="AA200" s="201">
        <f>Z200*K200</f>
        <v>0</v>
      </c>
      <c r="AR200" s="11" t="s">
        <v>217</v>
      </c>
      <c r="AT200" s="11" t="s">
        <v>160</v>
      </c>
      <c r="AU200" s="11" t="s">
        <v>102</v>
      </c>
      <c r="AY200" s="11" t="s">
        <v>159</v>
      </c>
      <c r="BE200" s="119">
        <f>IF(U200="základní",N200,0)</f>
        <v>0</v>
      </c>
      <c r="BF200" s="119">
        <f>IF(U200="snížená",N200,0)</f>
        <v>0</v>
      </c>
      <c r="BG200" s="119">
        <f>IF(U200="zákl. přenesená",N200,0)</f>
        <v>0</v>
      </c>
      <c r="BH200" s="119">
        <f>IF(U200="sníž. přenesená",N200,0)</f>
        <v>0</v>
      </c>
      <c r="BI200" s="119">
        <f>IF(U200="nulová",N200,0)</f>
        <v>0</v>
      </c>
      <c r="BJ200" s="11" t="s">
        <v>10</v>
      </c>
      <c r="BK200" s="119">
        <f>ROUND(L200*K200,0)</f>
        <v>0</v>
      </c>
      <c r="BL200" s="11" t="s">
        <v>217</v>
      </c>
      <c r="BM200" s="11" t="s">
        <v>360</v>
      </c>
    </row>
    <row r="201" spans="2:65" s="33" customFormat="1" ht="25.5" customHeight="1">
      <c r="B201" s="158"/>
      <c r="C201" s="192" t="s">
        <v>361</v>
      </c>
      <c r="D201" s="192" t="s">
        <v>160</v>
      </c>
      <c r="E201" s="193" t="s">
        <v>362</v>
      </c>
      <c r="F201" s="194" t="s">
        <v>363</v>
      </c>
      <c r="G201" s="194"/>
      <c r="H201" s="194"/>
      <c r="I201" s="194"/>
      <c r="J201" s="195" t="s">
        <v>243</v>
      </c>
      <c r="K201" s="196">
        <v>8</v>
      </c>
      <c r="L201" s="197">
        <v>0</v>
      </c>
      <c r="M201" s="197"/>
      <c r="N201" s="198">
        <f>ROUND(L201*K201,0)</f>
        <v>0</v>
      </c>
      <c r="O201" s="198"/>
      <c r="P201" s="198"/>
      <c r="Q201" s="198"/>
      <c r="R201" s="160"/>
      <c r="T201" s="199"/>
      <c r="U201" s="45" t="s">
        <v>47</v>
      </c>
      <c r="V201" s="35"/>
      <c r="W201" s="200">
        <f>V201*K201</f>
        <v>0</v>
      </c>
      <c r="X201" s="200">
        <v>0.00026</v>
      </c>
      <c r="Y201" s="200">
        <f>X201*K201</f>
        <v>0.00208</v>
      </c>
      <c r="Z201" s="200">
        <v>0</v>
      </c>
      <c r="AA201" s="201">
        <f>Z201*K201</f>
        <v>0</v>
      </c>
      <c r="AR201" s="11" t="s">
        <v>217</v>
      </c>
      <c r="AT201" s="11" t="s">
        <v>160</v>
      </c>
      <c r="AU201" s="11" t="s">
        <v>102</v>
      </c>
      <c r="AY201" s="11" t="s">
        <v>159</v>
      </c>
      <c r="BE201" s="119">
        <f>IF(U201="základní",N201,0)</f>
        <v>0</v>
      </c>
      <c r="BF201" s="119">
        <f>IF(U201="snížená",N201,0)</f>
        <v>0</v>
      </c>
      <c r="BG201" s="119">
        <f>IF(U201="zákl. přenesená",N201,0)</f>
        <v>0</v>
      </c>
      <c r="BH201" s="119">
        <f>IF(U201="sníž. přenesená",N201,0)</f>
        <v>0</v>
      </c>
      <c r="BI201" s="119">
        <f>IF(U201="nulová",N201,0)</f>
        <v>0</v>
      </c>
      <c r="BJ201" s="11" t="s">
        <v>10</v>
      </c>
      <c r="BK201" s="119">
        <f>ROUND(L201*K201,0)</f>
        <v>0</v>
      </c>
      <c r="BL201" s="11" t="s">
        <v>217</v>
      </c>
      <c r="BM201" s="11" t="s">
        <v>364</v>
      </c>
    </row>
    <row r="202" spans="2:65" s="33" customFormat="1" ht="25.5" customHeight="1">
      <c r="B202" s="158"/>
      <c r="C202" s="192" t="s">
        <v>365</v>
      </c>
      <c r="D202" s="192" t="s">
        <v>160</v>
      </c>
      <c r="E202" s="193" t="s">
        <v>366</v>
      </c>
      <c r="F202" s="194" t="s">
        <v>367</v>
      </c>
      <c r="G202" s="194"/>
      <c r="H202" s="194"/>
      <c r="I202" s="194"/>
      <c r="J202" s="195" t="s">
        <v>243</v>
      </c>
      <c r="K202" s="196">
        <v>2</v>
      </c>
      <c r="L202" s="197">
        <v>0</v>
      </c>
      <c r="M202" s="197"/>
      <c r="N202" s="198">
        <f>ROUND(L202*K202,0)</f>
        <v>0</v>
      </c>
      <c r="O202" s="198"/>
      <c r="P202" s="198"/>
      <c r="Q202" s="198"/>
      <c r="R202" s="160"/>
      <c r="T202" s="199"/>
      <c r="U202" s="45" t="s">
        <v>47</v>
      </c>
      <c r="V202" s="35"/>
      <c r="W202" s="200">
        <f>V202*K202</f>
        <v>0</v>
      </c>
      <c r="X202" s="200">
        <v>0.00021999999999999998</v>
      </c>
      <c r="Y202" s="200">
        <f>X202*K202</f>
        <v>0.00043999999999999996</v>
      </c>
      <c r="Z202" s="200">
        <v>0</v>
      </c>
      <c r="AA202" s="201">
        <f>Z202*K202</f>
        <v>0</v>
      </c>
      <c r="AR202" s="11" t="s">
        <v>217</v>
      </c>
      <c r="AT202" s="11" t="s">
        <v>160</v>
      </c>
      <c r="AU202" s="11" t="s">
        <v>102</v>
      </c>
      <c r="AY202" s="11" t="s">
        <v>159</v>
      </c>
      <c r="BE202" s="119">
        <f>IF(U202="základní",N202,0)</f>
        <v>0</v>
      </c>
      <c r="BF202" s="119">
        <f>IF(U202="snížená",N202,0)</f>
        <v>0</v>
      </c>
      <c r="BG202" s="119">
        <f>IF(U202="zákl. přenesená",N202,0)</f>
        <v>0</v>
      </c>
      <c r="BH202" s="119">
        <f>IF(U202="sníž. přenesená",N202,0)</f>
        <v>0</v>
      </c>
      <c r="BI202" s="119">
        <f>IF(U202="nulová",N202,0)</f>
        <v>0</v>
      </c>
      <c r="BJ202" s="11" t="s">
        <v>10</v>
      </c>
      <c r="BK202" s="119">
        <f>ROUND(L202*K202,0)</f>
        <v>0</v>
      </c>
      <c r="BL202" s="11" t="s">
        <v>217</v>
      </c>
      <c r="BM202" s="11" t="s">
        <v>368</v>
      </c>
    </row>
    <row r="203" spans="2:65" s="33" customFormat="1" ht="25.5" customHeight="1">
      <c r="B203" s="158"/>
      <c r="C203" s="192" t="s">
        <v>369</v>
      </c>
      <c r="D203" s="192" t="s">
        <v>160</v>
      </c>
      <c r="E203" s="193" t="s">
        <v>370</v>
      </c>
      <c r="F203" s="194" t="s">
        <v>371</v>
      </c>
      <c r="G203" s="194"/>
      <c r="H203" s="194"/>
      <c r="I203" s="194"/>
      <c r="J203" s="195" t="s">
        <v>243</v>
      </c>
      <c r="K203" s="196">
        <v>2</v>
      </c>
      <c r="L203" s="197">
        <v>0</v>
      </c>
      <c r="M203" s="197"/>
      <c r="N203" s="198">
        <f>ROUND(L203*K203,0)</f>
        <v>0</v>
      </c>
      <c r="O203" s="198"/>
      <c r="P203" s="198"/>
      <c r="Q203" s="198"/>
      <c r="R203" s="160"/>
      <c r="T203" s="199"/>
      <c r="U203" s="45" t="s">
        <v>47</v>
      </c>
      <c r="V203" s="35"/>
      <c r="W203" s="200">
        <f>V203*K203</f>
        <v>0</v>
      </c>
      <c r="X203" s="200">
        <v>0.0005</v>
      </c>
      <c r="Y203" s="200">
        <f>X203*K203</f>
        <v>0.001</v>
      </c>
      <c r="Z203" s="200">
        <v>0</v>
      </c>
      <c r="AA203" s="201">
        <f>Z203*K203</f>
        <v>0</v>
      </c>
      <c r="AR203" s="11" t="s">
        <v>217</v>
      </c>
      <c r="AT203" s="11" t="s">
        <v>160</v>
      </c>
      <c r="AU203" s="11" t="s">
        <v>102</v>
      </c>
      <c r="AY203" s="11" t="s">
        <v>159</v>
      </c>
      <c r="BE203" s="119">
        <f>IF(U203="základní",N203,0)</f>
        <v>0</v>
      </c>
      <c r="BF203" s="119">
        <f>IF(U203="snížená",N203,0)</f>
        <v>0</v>
      </c>
      <c r="BG203" s="119">
        <f>IF(U203="zákl. přenesená",N203,0)</f>
        <v>0</v>
      </c>
      <c r="BH203" s="119">
        <f>IF(U203="sníž. přenesená",N203,0)</f>
        <v>0</v>
      </c>
      <c r="BI203" s="119">
        <f>IF(U203="nulová",N203,0)</f>
        <v>0</v>
      </c>
      <c r="BJ203" s="11" t="s">
        <v>10</v>
      </c>
      <c r="BK203" s="119">
        <f>ROUND(L203*K203,0)</f>
        <v>0</v>
      </c>
      <c r="BL203" s="11" t="s">
        <v>217</v>
      </c>
      <c r="BM203" s="11" t="s">
        <v>372</v>
      </c>
    </row>
    <row r="204" spans="2:65" s="33" customFormat="1" ht="25.5" customHeight="1">
      <c r="B204" s="158"/>
      <c r="C204" s="192" t="s">
        <v>373</v>
      </c>
      <c r="D204" s="192" t="s">
        <v>160</v>
      </c>
      <c r="E204" s="193" t="s">
        <v>374</v>
      </c>
      <c r="F204" s="194" t="s">
        <v>375</v>
      </c>
      <c r="G204" s="194"/>
      <c r="H204" s="194"/>
      <c r="I204" s="194"/>
      <c r="J204" s="195" t="s">
        <v>234</v>
      </c>
      <c r="K204" s="211">
        <v>0</v>
      </c>
      <c r="L204" s="197">
        <v>0</v>
      </c>
      <c r="M204" s="197"/>
      <c r="N204" s="198">
        <f>ROUND(L204*K204,0)</f>
        <v>0</v>
      </c>
      <c r="O204" s="198"/>
      <c r="P204" s="198"/>
      <c r="Q204" s="198"/>
      <c r="R204" s="160"/>
      <c r="T204" s="199"/>
      <c r="U204" s="45" t="s">
        <v>47</v>
      </c>
      <c r="V204" s="35"/>
      <c r="W204" s="200">
        <f>V204*K204</f>
        <v>0</v>
      </c>
      <c r="X204" s="200">
        <v>0</v>
      </c>
      <c r="Y204" s="200">
        <f>X204*K204</f>
        <v>0</v>
      </c>
      <c r="Z204" s="200">
        <v>0</v>
      </c>
      <c r="AA204" s="201">
        <f>Z204*K204</f>
        <v>0</v>
      </c>
      <c r="AR204" s="11" t="s">
        <v>217</v>
      </c>
      <c r="AT204" s="11" t="s">
        <v>160</v>
      </c>
      <c r="AU204" s="11" t="s">
        <v>102</v>
      </c>
      <c r="AY204" s="11" t="s">
        <v>159</v>
      </c>
      <c r="BE204" s="119">
        <f>IF(U204="základní",N204,0)</f>
        <v>0</v>
      </c>
      <c r="BF204" s="119">
        <f>IF(U204="snížená",N204,0)</f>
        <v>0</v>
      </c>
      <c r="BG204" s="119">
        <f>IF(U204="zákl. přenesená",N204,0)</f>
        <v>0</v>
      </c>
      <c r="BH204" s="119">
        <f>IF(U204="sníž. přenesená",N204,0)</f>
        <v>0</v>
      </c>
      <c r="BI204" s="119">
        <f>IF(U204="nulová",N204,0)</f>
        <v>0</v>
      </c>
      <c r="BJ204" s="11" t="s">
        <v>10</v>
      </c>
      <c r="BK204" s="119">
        <f>ROUND(L204*K204,0)</f>
        <v>0</v>
      </c>
      <c r="BL204" s="11" t="s">
        <v>217</v>
      </c>
      <c r="BM204" s="11" t="s">
        <v>376</v>
      </c>
    </row>
    <row r="205" spans="2:63" s="179" customFormat="1" ht="29.25" customHeight="1">
      <c r="B205" s="180"/>
      <c r="C205" s="181"/>
      <c r="D205" s="190" t="s">
        <v>122</v>
      </c>
      <c r="E205" s="190"/>
      <c r="F205" s="190"/>
      <c r="G205" s="190"/>
      <c r="H205" s="190"/>
      <c r="I205" s="190"/>
      <c r="J205" s="190"/>
      <c r="K205" s="190"/>
      <c r="L205" s="190"/>
      <c r="M205" s="190"/>
      <c r="N205" s="202">
        <f>BK205</f>
        <v>0</v>
      </c>
      <c r="O205" s="202"/>
      <c r="P205" s="202"/>
      <c r="Q205" s="202"/>
      <c r="R205" s="183"/>
      <c r="T205" s="184"/>
      <c r="U205" s="181"/>
      <c r="V205" s="181"/>
      <c r="W205" s="185">
        <f>SUM(W206:W208)</f>
        <v>0</v>
      </c>
      <c r="X205" s="181"/>
      <c r="Y205" s="185">
        <f>SUM(Y206:Y208)</f>
        <v>0.2745</v>
      </c>
      <c r="Z205" s="181"/>
      <c r="AA205" s="186">
        <f>SUM(AA206:AA208)</f>
        <v>0</v>
      </c>
      <c r="AR205" s="187" t="s">
        <v>102</v>
      </c>
      <c r="AT205" s="188" t="s">
        <v>81</v>
      </c>
      <c r="AU205" s="188" t="s">
        <v>10</v>
      </c>
      <c r="AY205" s="187" t="s">
        <v>159</v>
      </c>
      <c r="BK205" s="189">
        <f>SUM(BK206:BK208)</f>
        <v>0</v>
      </c>
    </row>
    <row r="206" spans="2:65" s="33" customFormat="1" ht="38.25" customHeight="1">
      <c r="B206" s="158"/>
      <c r="C206" s="192" t="s">
        <v>377</v>
      </c>
      <c r="D206" s="192" t="s">
        <v>160</v>
      </c>
      <c r="E206" s="193" t="s">
        <v>378</v>
      </c>
      <c r="F206" s="194" t="s">
        <v>379</v>
      </c>
      <c r="G206" s="194"/>
      <c r="H206" s="194"/>
      <c r="I206" s="194"/>
      <c r="J206" s="195" t="s">
        <v>243</v>
      </c>
      <c r="K206" s="196">
        <v>1</v>
      </c>
      <c r="L206" s="197">
        <v>0</v>
      </c>
      <c r="M206" s="197"/>
      <c r="N206" s="198">
        <f>ROUND(L206*K206,0)</f>
        <v>0</v>
      </c>
      <c r="O206" s="198"/>
      <c r="P206" s="198"/>
      <c r="Q206" s="198"/>
      <c r="R206" s="160"/>
      <c r="T206" s="199"/>
      <c r="U206" s="45" t="s">
        <v>47</v>
      </c>
      <c r="V206" s="35"/>
      <c r="W206" s="200">
        <f>V206*K206</f>
        <v>0</v>
      </c>
      <c r="X206" s="200">
        <v>0.0309</v>
      </c>
      <c r="Y206" s="200">
        <f>X206*K206</f>
        <v>0.0309</v>
      </c>
      <c r="Z206" s="200">
        <v>0</v>
      </c>
      <c r="AA206" s="201">
        <f>Z206*K206</f>
        <v>0</v>
      </c>
      <c r="AR206" s="11" t="s">
        <v>217</v>
      </c>
      <c r="AT206" s="11" t="s">
        <v>160</v>
      </c>
      <c r="AU206" s="11" t="s">
        <v>102</v>
      </c>
      <c r="AY206" s="11" t="s">
        <v>159</v>
      </c>
      <c r="BE206" s="119">
        <f>IF(U206="základní",N206,0)</f>
        <v>0</v>
      </c>
      <c r="BF206" s="119">
        <f>IF(U206="snížená",N206,0)</f>
        <v>0</v>
      </c>
      <c r="BG206" s="119">
        <f>IF(U206="zákl. přenesená",N206,0)</f>
        <v>0</v>
      </c>
      <c r="BH206" s="119">
        <f>IF(U206="sníž. přenesená",N206,0)</f>
        <v>0</v>
      </c>
      <c r="BI206" s="119">
        <f>IF(U206="nulová",N206,0)</f>
        <v>0</v>
      </c>
      <c r="BJ206" s="11" t="s">
        <v>10</v>
      </c>
      <c r="BK206" s="119">
        <f>ROUND(L206*K206,0)</f>
        <v>0</v>
      </c>
      <c r="BL206" s="11" t="s">
        <v>217</v>
      </c>
      <c r="BM206" s="11" t="s">
        <v>380</v>
      </c>
    </row>
    <row r="207" spans="2:65" s="33" customFormat="1" ht="38.25" customHeight="1">
      <c r="B207" s="158"/>
      <c r="C207" s="192" t="s">
        <v>381</v>
      </c>
      <c r="D207" s="192" t="s">
        <v>160</v>
      </c>
      <c r="E207" s="193" t="s">
        <v>382</v>
      </c>
      <c r="F207" s="194" t="s">
        <v>383</v>
      </c>
      <c r="G207" s="194"/>
      <c r="H207" s="194"/>
      <c r="I207" s="194"/>
      <c r="J207" s="195" t="s">
        <v>243</v>
      </c>
      <c r="K207" s="196">
        <v>7</v>
      </c>
      <c r="L207" s="197">
        <v>0</v>
      </c>
      <c r="M207" s="197"/>
      <c r="N207" s="198">
        <f>ROUND(L207*K207,0)</f>
        <v>0</v>
      </c>
      <c r="O207" s="198"/>
      <c r="P207" s="198"/>
      <c r="Q207" s="198"/>
      <c r="R207" s="160"/>
      <c r="T207" s="199"/>
      <c r="U207" s="45" t="s">
        <v>47</v>
      </c>
      <c r="V207" s="35"/>
      <c r="W207" s="200">
        <f>V207*K207</f>
        <v>0</v>
      </c>
      <c r="X207" s="200">
        <v>0.034800000000000005</v>
      </c>
      <c r="Y207" s="200">
        <f>X207*K207</f>
        <v>0.24360000000000004</v>
      </c>
      <c r="Z207" s="200">
        <v>0</v>
      </c>
      <c r="AA207" s="201">
        <f>Z207*K207</f>
        <v>0</v>
      </c>
      <c r="AR207" s="11" t="s">
        <v>217</v>
      </c>
      <c r="AT207" s="11" t="s">
        <v>160</v>
      </c>
      <c r="AU207" s="11" t="s">
        <v>102</v>
      </c>
      <c r="AY207" s="11" t="s">
        <v>159</v>
      </c>
      <c r="BE207" s="119">
        <f>IF(U207="základní",N207,0)</f>
        <v>0</v>
      </c>
      <c r="BF207" s="119">
        <f>IF(U207="snížená",N207,0)</f>
        <v>0</v>
      </c>
      <c r="BG207" s="119">
        <f>IF(U207="zákl. přenesená",N207,0)</f>
        <v>0</v>
      </c>
      <c r="BH207" s="119">
        <f>IF(U207="sníž. přenesená",N207,0)</f>
        <v>0</v>
      </c>
      <c r="BI207" s="119">
        <f>IF(U207="nulová",N207,0)</f>
        <v>0</v>
      </c>
      <c r="BJ207" s="11" t="s">
        <v>10</v>
      </c>
      <c r="BK207" s="119">
        <f>ROUND(L207*K207,0)</f>
        <v>0</v>
      </c>
      <c r="BL207" s="11" t="s">
        <v>217</v>
      </c>
      <c r="BM207" s="11" t="s">
        <v>384</v>
      </c>
    </row>
    <row r="208" spans="2:65" s="33" customFormat="1" ht="25.5" customHeight="1">
      <c r="B208" s="158"/>
      <c r="C208" s="192" t="s">
        <v>385</v>
      </c>
      <c r="D208" s="192" t="s">
        <v>160</v>
      </c>
      <c r="E208" s="193" t="s">
        <v>386</v>
      </c>
      <c r="F208" s="194" t="s">
        <v>387</v>
      </c>
      <c r="G208" s="194"/>
      <c r="H208" s="194"/>
      <c r="I208" s="194"/>
      <c r="J208" s="195" t="s">
        <v>234</v>
      </c>
      <c r="K208" s="211">
        <v>0</v>
      </c>
      <c r="L208" s="197">
        <v>0</v>
      </c>
      <c r="M208" s="197"/>
      <c r="N208" s="198">
        <f>ROUND(L208*K208,0)</f>
        <v>0</v>
      </c>
      <c r="O208" s="198"/>
      <c r="P208" s="198"/>
      <c r="Q208" s="198"/>
      <c r="R208" s="160"/>
      <c r="T208" s="199"/>
      <c r="U208" s="45" t="s">
        <v>47</v>
      </c>
      <c r="V208" s="35"/>
      <c r="W208" s="200">
        <f>V208*K208</f>
        <v>0</v>
      </c>
      <c r="X208" s="200">
        <v>0</v>
      </c>
      <c r="Y208" s="200">
        <f>X208*K208</f>
        <v>0</v>
      </c>
      <c r="Z208" s="200">
        <v>0</v>
      </c>
      <c r="AA208" s="201">
        <f>Z208*K208</f>
        <v>0</v>
      </c>
      <c r="AR208" s="11" t="s">
        <v>217</v>
      </c>
      <c r="AT208" s="11" t="s">
        <v>160</v>
      </c>
      <c r="AU208" s="11" t="s">
        <v>102</v>
      </c>
      <c r="AY208" s="11" t="s">
        <v>159</v>
      </c>
      <c r="BE208" s="119">
        <f>IF(U208="základní",N208,0)</f>
        <v>0</v>
      </c>
      <c r="BF208" s="119">
        <f>IF(U208="snížená",N208,0)</f>
        <v>0</v>
      </c>
      <c r="BG208" s="119">
        <f>IF(U208="zákl. přenesená",N208,0)</f>
        <v>0</v>
      </c>
      <c r="BH208" s="119">
        <f>IF(U208="sníž. přenesená",N208,0)</f>
        <v>0</v>
      </c>
      <c r="BI208" s="119">
        <f>IF(U208="nulová",N208,0)</f>
        <v>0</v>
      </c>
      <c r="BJ208" s="11" t="s">
        <v>10</v>
      </c>
      <c r="BK208" s="119">
        <f>ROUND(L208*K208,0)</f>
        <v>0</v>
      </c>
      <c r="BL208" s="11" t="s">
        <v>217</v>
      </c>
      <c r="BM208" s="11" t="s">
        <v>388</v>
      </c>
    </row>
    <row r="209" spans="2:63" s="179" customFormat="1" ht="29.25" customHeight="1">
      <c r="B209" s="180"/>
      <c r="C209" s="181"/>
      <c r="D209" s="190" t="s">
        <v>123</v>
      </c>
      <c r="E209" s="190"/>
      <c r="F209" s="190"/>
      <c r="G209" s="190"/>
      <c r="H209" s="190"/>
      <c r="I209" s="190"/>
      <c r="J209" s="190"/>
      <c r="K209" s="190"/>
      <c r="L209" s="190"/>
      <c r="M209" s="190"/>
      <c r="N209" s="202">
        <f>BK209</f>
        <v>0</v>
      </c>
      <c r="O209" s="202"/>
      <c r="P209" s="202"/>
      <c r="Q209" s="202"/>
      <c r="R209" s="183"/>
      <c r="T209" s="184"/>
      <c r="U209" s="181"/>
      <c r="V209" s="181"/>
      <c r="W209" s="185">
        <f>SUM(W210:W222)</f>
        <v>0</v>
      </c>
      <c r="X209" s="181"/>
      <c r="Y209" s="185">
        <f>SUM(Y210:Y222)</f>
        <v>3.1875496200000004</v>
      </c>
      <c r="Z209" s="181"/>
      <c r="AA209" s="186">
        <f>SUM(AA210:AA222)</f>
        <v>0</v>
      </c>
      <c r="AR209" s="187" t="s">
        <v>102</v>
      </c>
      <c r="AT209" s="188" t="s">
        <v>81</v>
      </c>
      <c r="AU209" s="188" t="s">
        <v>10</v>
      </c>
      <c r="AY209" s="187" t="s">
        <v>159</v>
      </c>
      <c r="BK209" s="189">
        <f>SUM(BK210:BK222)</f>
        <v>0</v>
      </c>
    </row>
    <row r="210" spans="2:65" s="33" customFormat="1" ht="25.5" customHeight="1">
      <c r="B210" s="158"/>
      <c r="C210" s="192" t="s">
        <v>389</v>
      </c>
      <c r="D210" s="192" t="s">
        <v>160</v>
      </c>
      <c r="E210" s="193" t="s">
        <v>390</v>
      </c>
      <c r="F210" s="194" t="s">
        <v>391</v>
      </c>
      <c r="G210" s="194"/>
      <c r="H210" s="194"/>
      <c r="I210" s="194"/>
      <c r="J210" s="195" t="s">
        <v>163</v>
      </c>
      <c r="K210" s="196">
        <v>135.686</v>
      </c>
      <c r="L210" s="197">
        <v>0</v>
      </c>
      <c r="M210" s="197"/>
      <c r="N210" s="198">
        <f>ROUND(L210*K210,0)</f>
        <v>0</v>
      </c>
      <c r="O210" s="198"/>
      <c r="P210" s="198"/>
      <c r="Q210" s="198"/>
      <c r="R210" s="160"/>
      <c r="T210" s="199"/>
      <c r="U210" s="45" t="s">
        <v>47</v>
      </c>
      <c r="V210" s="35"/>
      <c r="W210" s="200">
        <f>V210*K210</f>
        <v>0</v>
      </c>
      <c r="X210" s="200">
        <v>0.013790000000000002</v>
      </c>
      <c r="Y210" s="200">
        <f>X210*K210</f>
        <v>1.8711099400000004</v>
      </c>
      <c r="Z210" s="200">
        <v>0</v>
      </c>
      <c r="AA210" s="201">
        <f>Z210*K210</f>
        <v>0</v>
      </c>
      <c r="AR210" s="11" t="s">
        <v>217</v>
      </c>
      <c r="AT210" s="11" t="s">
        <v>160</v>
      </c>
      <c r="AU210" s="11" t="s">
        <v>102</v>
      </c>
      <c r="AY210" s="11" t="s">
        <v>159</v>
      </c>
      <c r="BE210" s="119">
        <f>IF(U210="základní",N210,0)</f>
        <v>0</v>
      </c>
      <c r="BF210" s="119">
        <f>IF(U210="snížená",N210,0)</f>
        <v>0</v>
      </c>
      <c r="BG210" s="119">
        <f>IF(U210="zákl. přenesená",N210,0)</f>
        <v>0</v>
      </c>
      <c r="BH210" s="119">
        <f>IF(U210="sníž. přenesená",N210,0)</f>
        <v>0</v>
      </c>
      <c r="BI210" s="119">
        <f>IF(U210="nulová",N210,0)</f>
        <v>0</v>
      </c>
      <c r="BJ210" s="11" t="s">
        <v>10</v>
      </c>
      <c r="BK210" s="119">
        <f>ROUND(L210*K210,0)</f>
        <v>0</v>
      </c>
      <c r="BL210" s="11" t="s">
        <v>217</v>
      </c>
      <c r="BM210" s="11" t="s">
        <v>392</v>
      </c>
    </row>
    <row r="211" spans="2:65" s="33" customFormat="1" ht="25.5" customHeight="1">
      <c r="B211" s="158"/>
      <c r="C211" s="192" t="s">
        <v>393</v>
      </c>
      <c r="D211" s="192" t="s">
        <v>160</v>
      </c>
      <c r="E211" s="193" t="s">
        <v>394</v>
      </c>
      <c r="F211" s="194" t="s">
        <v>395</v>
      </c>
      <c r="G211" s="194"/>
      <c r="H211" s="194"/>
      <c r="I211" s="194"/>
      <c r="J211" s="195" t="s">
        <v>163</v>
      </c>
      <c r="K211" s="196">
        <v>135.686</v>
      </c>
      <c r="L211" s="197">
        <v>0</v>
      </c>
      <c r="M211" s="197"/>
      <c r="N211" s="198">
        <f>ROUND(L211*K211,0)</f>
        <v>0</v>
      </c>
      <c r="O211" s="198"/>
      <c r="P211" s="198"/>
      <c r="Q211" s="198"/>
      <c r="R211" s="160"/>
      <c r="T211" s="199"/>
      <c r="U211" s="45" t="s">
        <v>47</v>
      </c>
      <c r="V211" s="35"/>
      <c r="W211" s="200">
        <f>V211*K211</f>
        <v>0</v>
      </c>
      <c r="X211" s="200">
        <v>0</v>
      </c>
      <c r="Y211" s="200">
        <f>X211*K211</f>
        <v>0</v>
      </c>
      <c r="Z211" s="200">
        <v>0</v>
      </c>
      <c r="AA211" s="201">
        <f>Z211*K211</f>
        <v>0</v>
      </c>
      <c r="AR211" s="11" t="s">
        <v>217</v>
      </c>
      <c r="AT211" s="11" t="s">
        <v>160</v>
      </c>
      <c r="AU211" s="11" t="s">
        <v>102</v>
      </c>
      <c r="AY211" s="11" t="s">
        <v>159</v>
      </c>
      <c r="BE211" s="119">
        <f>IF(U211="základní",N211,0)</f>
        <v>0</v>
      </c>
      <c r="BF211" s="119">
        <f>IF(U211="snížená",N211,0)</f>
        <v>0</v>
      </c>
      <c r="BG211" s="119">
        <f>IF(U211="zákl. přenesená",N211,0)</f>
        <v>0</v>
      </c>
      <c r="BH211" s="119">
        <f>IF(U211="sníž. přenesená",N211,0)</f>
        <v>0</v>
      </c>
      <c r="BI211" s="119">
        <f>IF(U211="nulová",N211,0)</f>
        <v>0</v>
      </c>
      <c r="BJ211" s="11" t="s">
        <v>10</v>
      </c>
      <c r="BK211" s="119">
        <f>ROUND(L211*K211,0)</f>
        <v>0</v>
      </c>
      <c r="BL211" s="11" t="s">
        <v>217</v>
      </c>
      <c r="BM211" s="11" t="s">
        <v>396</v>
      </c>
    </row>
    <row r="212" spans="2:65" s="33" customFormat="1" ht="25.5" customHeight="1">
      <c r="B212" s="158"/>
      <c r="C212" s="204" t="s">
        <v>397</v>
      </c>
      <c r="D212" s="204" t="s">
        <v>219</v>
      </c>
      <c r="E212" s="205" t="s">
        <v>398</v>
      </c>
      <c r="F212" s="206" t="s">
        <v>399</v>
      </c>
      <c r="G212" s="206"/>
      <c r="H212" s="206"/>
      <c r="I212" s="206"/>
      <c r="J212" s="207" t="s">
        <v>163</v>
      </c>
      <c r="K212" s="208">
        <v>149.255</v>
      </c>
      <c r="L212" s="209">
        <v>0</v>
      </c>
      <c r="M212" s="209"/>
      <c r="N212" s="210">
        <f>ROUND(L212*K212,0)</f>
        <v>0</v>
      </c>
      <c r="O212" s="210"/>
      <c r="P212" s="210"/>
      <c r="Q212" s="210"/>
      <c r="R212" s="160"/>
      <c r="T212" s="199"/>
      <c r="U212" s="45" t="s">
        <v>47</v>
      </c>
      <c r="V212" s="35"/>
      <c r="W212" s="200">
        <f>V212*K212</f>
        <v>0</v>
      </c>
      <c r="X212" s="200">
        <v>0.00014</v>
      </c>
      <c r="Y212" s="200">
        <f>X212*K212</f>
        <v>0.020895699999999996</v>
      </c>
      <c r="Z212" s="200">
        <v>0</v>
      </c>
      <c r="AA212" s="201">
        <f>Z212*K212</f>
        <v>0</v>
      </c>
      <c r="AR212" s="11" t="s">
        <v>222</v>
      </c>
      <c r="AT212" s="11" t="s">
        <v>219</v>
      </c>
      <c r="AU212" s="11" t="s">
        <v>102</v>
      </c>
      <c r="AY212" s="11" t="s">
        <v>159</v>
      </c>
      <c r="BE212" s="119">
        <f>IF(U212="základní",N212,0)</f>
        <v>0</v>
      </c>
      <c r="BF212" s="119">
        <f>IF(U212="snížená",N212,0)</f>
        <v>0</v>
      </c>
      <c r="BG212" s="119">
        <f>IF(U212="zákl. přenesená",N212,0)</f>
        <v>0</v>
      </c>
      <c r="BH212" s="119">
        <f>IF(U212="sníž. přenesená",N212,0)</f>
        <v>0</v>
      </c>
      <c r="BI212" s="119">
        <f>IF(U212="nulová",N212,0)</f>
        <v>0</v>
      </c>
      <c r="BJ212" s="11" t="s">
        <v>10</v>
      </c>
      <c r="BK212" s="119">
        <f>ROUND(L212*K212,0)</f>
        <v>0</v>
      </c>
      <c r="BL212" s="11" t="s">
        <v>217</v>
      </c>
      <c r="BM212" s="11" t="s">
        <v>400</v>
      </c>
    </row>
    <row r="213" spans="2:65" s="33" customFormat="1" ht="25.5" customHeight="1">
      <c r="B213" s="158"/>
      <c r="C213" s="192" t="s">
        <v>401</v>
      </c>
      <c r="D213" s="192" t="s">
        <v>160</v>
      </c>
      <c r="E213" s="193" t="s">
        <v>402</v>
      </c>
      <c r="F213" s="194" t="s">
        <v>403</v>
      </c>
      <c r="G213" s="194"/>
      <c r="H213" s="194"/>
      <c r="I213" s="194"/>
      <c r="J213" s="195" t="s">
        <v>163</v>
      </c>
      <c r="K213" s="196">
        <v>135.686</v>
      </c>
      <c r="L213" s="197">
        <v>0</v>
      </c>
      <c r="M213" s="197"/>
      <c r="N213" s="198">
        <f>ROUND(L213*K213,0)</f>
        <v>0</v>
      </c>
      <c r="O213" s="198"/>
      <c r="P213" s="198"/>
      <c r="Q213" s="198"/>
      <c r="R213" s="160"/>
      <c r="T213" s="199"/>
      <c r="U213" s="45" t="s">
        <v>47</v>
      </c>
      <c r="V213" s="35"/>
      <c r="W213" s="200">
        <f>V213*K213</f>
        <v>0</v>
      </c>
      <c r="X213" s="200">
        <v>0</v>
      </c>
      <c r="Y213" s="200">
        <f>X213*K213</f>
        <v>0</v>
      </c>
      <c r="Z213" s="200">
        <v>0</v>
      </c>
      <c r="AA213" s="201">
        <f>Z213*K213</f>
        <v>0</v>
      </c>
      <c r="AR213" s="11" t="s">
        <v>217</v>
      </c>
      <c r="AT213" s="11" t="s">
        <v>160</v>
      </c>
      <c r="AU213" s="11" t="s">
        <v>102</v>
      </c>
      <c r="AY213" s="11" t="s">
        <v>159</v>
      </c>
      <c r="BE213" s="119">
        <f>IF(U213="základní",N213,0)</f>
        <v>0</v>
      </c>
      <c r="BF213" s="119">
        <f>IF(U213="snížená",N213,0)</f>
        <v>0</v>
      </c>
      <c r="BG213" s="119">
        <f>IF(U213="zákl. přenesená",N213,0)</f>
        <v>0</v>
      </c>
      <c r="BH213" s="119">
        <f>IF(U213="sníž. přenesená",N213,0)</f>
        <v>0</v>
      </c>
      <c r="BI213" s="119">
        <f>IF(U213="nulová",N213,0)</f>
        <v>0</v>
      </c>
      <c r="BJ213" s="11" t="s">
        <v>10</v>
      </c>
      <c r="BK213" s="119">
        <f>ROUND(L213*K213,0)</f>
        <v>0</v>
      </c>
      <c r="BL213" s="11" t="s">
        <v>217</v>
      </c>
      <c r="BM213" s="11" t="s">
        <v>404</v>
      </c>
    </row>
    <row r="214" spans="2:65" s="33" customFormat="1" ht="51" customHeight="1">
      <c r="B214" s="158"/>
      <c r="C214" s="204" t="s">
        <v>405</v>
      </c>
      <c r="D214" s="204" t="s">
        <v>219</v>
      </c>
      <c r="E214" s="205" t="s">
        <v>406</v>
      </c>
      <c r="F214" s="206" t="s">
        <v>407</v>
      </c>
      <c r="G214" s="206"/>
      <c r="H214" s="206"/>
      <c r="I214" s="206"/>
      <c r="J214" s="207" t="s">
        <v>163</v>
      </c>
      <c r="K214" s="208">
        <v>138.4</v>
      </c>
      <c r="L214" s="209">
        <v>0</v>
      </c>
      <c r="M214" s="209"/>
      <c r="N214" s="210">
        <f>ROUND(L214*K214,0)</f>
        <v>0</v>
      </c>
      <c r="O214" s="210"/>
      <c r="P214" s="210"/>
      <c r="Q214" s="210"/>
      <c r="R214" s="160"/>
      <c r="T214" s="199"/>
      <c r="U214" s="45" t="s">
        <v>47</v>
      </c>
      <c r="V214" s="35"/>
      <c r="W214" s="200">
        <f>V214*K214</f>
        <v>0</v>
      </c>
      <c r="X214" s="200">
        <v>0.0015</v>
      </c>
      <c r="Y214" s="200">
        <f>X214*K214</f>
        <v>0.2076</v>
      </c>
      <c r="Z214" s="200">
        <v>0</v>
      </c>
      <c r="AA214" s="201">
        <f>Z214*K214</f>
        <v>0</v>
      </c>
      <c r="AR214" s="11" t="s">
        <v>222</v>
      </c>
      <c r="AT214" s="11" t="s">
        <v>219</v>
      </c>
      <c r="AU214" s="11" t="s">
        <v>102</v>
      </c>
      <c r="AY214" s="11" t="s">
        <v>159</v>
      </c>
      <c r="BE214" s="119">
        <f>IF(U214="základní",N214,0)</f>
        <v>0</v>
      </c>
      <c r="BF214" s="119">
        <f>IF(U214="snížená",N214,0)</f>
        <v>0</v>
      </c>
      <c r="BG214" s="119">
        <f>IF(U214="zákl. přenesená",N214,0)</f>
        <v>0</v>
      </c>
      <c r="BH214" s="119">
        <f>IF(U214="sníž. přenesená",N214,0)</f>
        <v>0</v>
      </c>
      <c r="BI214" s="119">
        <f>IF(U214="nulová",N214,0)</f>
        <v>0</v>
      </c>
      <c r="BJ214" s="11" t="s">
        <v>10</v>
      </c>
      <c r="BK214" s="119">
        <f>ROUND(L214*K214,0)</f>
        <v>0</v>
      </c>
      <c r="BL214" s="11" t="s">
        <v>217</v>
      </c>
      <c r="BM214" s="11" t="s">
        <v>408</v>
      </c>
    </row>
    <row r="215" spans="2:65" s="33" customFormat="1" ht="25.5" customHeight="1">
      <c r="B215" s="158"/>
      <c r="C215" s="192" t="s">
        <v>409</v>
      </c>
      <c r="D215" s="192" t="s">
        <v>160</v>
      </c>
      <c r="E215" s="193" t="s">
        <v>410</v>
      </c>
      <c r="F215" s="194" t="s">
        <v>411</v>
      </c>
      <c r="G215" s="194"/>
      <c r="H215" s="194"/>
      <c r="I215" s="194"/>
      <c r="J215" s="195" t="s">
        <v>163</v>
      </c>
      <c r="K215" s="196">
        <v>2.31</v>
      </c>
      <c r="L215" s="197">
        <v>0</v>
      </c>
      <c r="M215" s="197"/>
      <c r="N215" s="198">
        <f>ROUND(L215*K215,0)</f>
        <v>0</v>
      </c>
      <c r="O215" s="198"/>
      <c r="P215" s="198"/>
      <c r="Q215" s="198"/>
      <c r="R215" s="160"/>
      <c r="T215" s="199"/>
      <c r="U215" s="45" t="s">
        <v>47</v>
      </c>
      <c r="V215" s="35"/>
      <c r="W215" s="200">
        <f>V215*K215</f>
        <v>0</v>
      </c>
      <c r="X215" s="200">
        <v>0</v>
      </c>
      <c r="Y215" s="200">
        <f>X215*K215</f>
        <v>0</v>
      </c>
      <c r="Z215" s="200">
        <v>0</v>
      </c>
      <c r="AA215" s="201">
        <f>Z215*K215</f>
        <v>0</v>
      </c>
      <c r="AR215" s="11" t="s">
        <v>217</v>
      </c>
      <c r="AT215" s="11" t="s">
        <v>160</v>
      </c>
      <c r="AU215" s="11" t="s">
        <v>102</v>
      </c>
      <c r="AY215" s="11" t="s">
        <v>159</v>
      </c>
      <c r="BE215" s="119">
        <f>IF(U215="základní",N215,0)</f>
        <v>0</v>
      </c>
      <c r="BF215" s="119">
        <f>IF(U215="snížená",N215,0)</f>
        <v>0</v>
      </c>
      <c r="BG215" s="119">
        <f>IF(U215="zákl. přenesená",N215,0)</f>
        <v>0</v>
      </c>
      <c r="BH215" s="119">
        <f>IF(U215="sníž. přenesená",N215,0)</f>
        <v>0</v>
      </c>
      <c r="BI215" s="119">
        <f>IF(U215="nulová",N215,0)</f>
        <v>0</v>
      </c>
      <c r="BJ215" s="11" t="s">
        <v>10</v>
      </c>
      <c r="BK215" s="119">
        <f>ROUND(L215*K215,0)</f>
        <v>0</v>
      </c>
      <c r="BL215" s="11" t="s">
        <v>217</v>
      </c>
      <c r="BM215" s="11" t="s">
        <v>412</v>
      </c>
    </row>
    <row r="216" spans="2:65" s="33" customFormat="1" ht="25.5" customHeight="1">
      <c r="B216" s="158"/>
      <c r="C216" s="192" t="s">
        <v>413</v>
      </c>
      <c r="D216" s="192" t="s">
        <v>160</v>
      </c>
      <c r="E216" s="193" t="s">
        <v>414</v>
      </c>
      <c r="F216" s="194" t="s">
        <v>415</v>
      </c>
      <c r="G216" s="194"/>
      <c r="H216" s="194"/>
      <c r="I216" s="194"/>
      <c r="J216" s="195" t="s">
        <v>216</v>
      </c>
      <c r="K216" s="196">
        <v>15.335</v>
      </c>
      <c r="L216" s="197">
        <v>0</v>
      </c>
      <c r="M216" s="197"/>
      <c r="N216" s="198">
        <f>ROUND(L216*K216,0)</f>
        <v>0</v>
      </c>
      <c r="O216" s="198"/>
      <c r="P216" s="198"/>
      <c r="Q216" s="198"/>
      <c r="R216" s="160"/>
      <c r="T216" s="199"/>
      <c r="U216" s="45" t="s">
        <v>47</v>
      </c>
      <c r="V216" s="35"/>
      <c r="W216" s="200">
        <f>V216*K216</f>
        <v>0</v>
      </c>
      <c r="X216" s="200">
        <v>0.00775</v>
      </c>
      <c r="Y216" s="200">
        <f>X216*K216</f>
        <v>0.11884625</v>
      </c>
      <c r="Z216" s="200">
        <v>0</v>
      </c>
      <c r="AA216" s="201">
        <f>Z216*K216</f>
        <v>0</v>
      </c>
      <c r="AR216" s="11" t="s">
        <v>217</v>
      </c>
      <c r="AT216" s="11" t="s">
        <v>160</v>
      </c>
      <c r="AU216" s="11" t="s">
        <v>102</v>
      </c>
      <c r="AY216" s="11" t="s">
        <v>159</v>
      </c>
      <c r="BE216" s="119">
        <f>IF(U216="základní",N216,0)</f>
        <v>0</v>
      </c>
      <c r="BF216" s="119">
        <f>IF(U216="snížená",N216,0)</f>
        <v>0</v>
      </c>
      <c r="BG216" s="119">
        <f>IF(U216="zákl. přenesená",N216,0)</f>
        <v>0</v>
      </c>
      <c r="BH216" s="119">
        <f>IF(U216="sníž. přenesená",N216,0)</f>
        <v>0</v>
      </c>
      <c r="BI216" s="119">
        <f>IF(U216="nulová",N216,0)</f>
        <v>0</v>
      </c>
      <c r="BJ216" s="11" t="s">
        <v>10</v>
      </c>
      <c r="BK216" s="119">
        <f>ROUND(L216*K216,0)</f>
        <v>0</v>
      </c>
      <c r="BL216" s="11" t="s">
        <v>217</v>
      </c>
      <c r="BM216" s="11" t="s">
        <v>416</v>
      </c>
    </row>
    <row r="217" spans="2:65" s="33" customFormat="1" ht="25.5" customHeight="1">
      <c r="B217" s="158"/>
      <c r="C217" s="192" t="s">
        <v>417</v>
      </c>
      <c r="D217" s="192" t="s">
        <v>160</v>
      </c>
      <c r="E217" s="193" t="s">
        <v>418</v>
      </c>
      <c r="F217" s="194" t="s">
        <v>419</v>
      </c>
      <c r="G217" s="194"/>
      <c r="H217" s="194"/>
      <c r="I217" s="194"/>
      <c r="J217" s="195" t="s">
        <v>216</v>
      </c>
      <c r="K217" s="196">
        <v>29.525</v>
      </c>
      <c r="L217" s="197">
        <v>0</v>
      </c>
      <c r="M217" s="197"/>
      <c r="N217" s="198">
        <f>ROUND(L217*K217,0)</f>
        <v>0</v>
      </c>
      <c r="O217" s="198"/>
      <c r="P217" s="198"/>
      <c r="Q217" s="198"/>
      <c r="R217" s="160"/>
      <c r="T217" s="199"/>
      <c r="U217" s="45" t="s">
        <v>47</v>
      </c>
      <c r="V217" s="35"/>
      <c r="W217" s="200">
        <f>V217*K217</f>
        <v>0</v>
      </c>
      <c r="X217" s="200">
        <v>0.01161</v>
      </c>
      <c r="Y217" s="200">
        <f>X217*K217</f>
        <v>0.34278525</v>
      </c>
      <c r="Z217" s="200">
        <v>0</v>
      </c>
      <c r="AA217" s="201">
        <f>Z217*K217</f>
        <v>0</v>
      </c>
      <c r="AR217" s="11" t="s">
        <v>217</v>
      </c>
      <c r="AT217" s="11" t="s">
        <v>160</v>
      </c>
      <c r="AU217" s="11" t="s">
        <v>102</v>
      </c>
      <c r="AY217" s="11" t="s">
        <v>159</v>
      </c>
      <c r="BE217" s="119">
        <f>IF(U217="základní",N217,0)</f>
        <v>0</v>
      </c>
      <c r="BF217" s="119">
        <f>IF(U217="snížená",N217,0)</f>
        <v>0</v>
      </c>
      <c r="BG217" s="119">
        <f>IF(U217="zákl. přenesená",N217,0)</f>
        <v>0</v>
      </c>
      <c r="BH217" s="119">
        <f>IF(U217="sníž. přenesená",N217,0)</f>
        <v>0</v>
      </c>
      <c r="BI217" s="119">
        <f>IF(U217="nulová",N217,0)</f>
        <v>0</v>
      </c>
      <c r="BJ217" s="11" t="s">
        <v>10</v>
      </c>
      <c r="BK217" s="119">
        <f>ROUND(L217*K217,0)</f>
        <v>0</v>
      </c>
      <c r="BL217" s="11" t="s">
        <v>217</v>
      </c>
      <c r="BM217" s="11" t="s">
        <v>420</v>
      </c>
    </row>
    <row r="218" spans="2:65" s="33" customFormat="1" ht="25.5" customHeight="1">
      <c r="B218" s="158"/>
      <c r="C218" s="192" t="s">
        <v>421</v>
      </c>
      <c r="D218" s="192" t="s">
        <v>160</v>
      </c>
      <c r="E218" s="193" t="s">
        <v>422</v>
      </c>
      <c r="F218" s="194" t="s">
        <v>423</v>
      </c>
      <c r="G218" s="194"/>
      <c r="H218" s="194"/>
      <c r="I218" s="194"/>
      <c r="J218" s="195" t="s">
        <v>163</v>
      </c>
      <c r="K218" s="196">
        <v>3.682</v>
      </c>
      <c r="L218" s="197">
        <v>0</v>
      </c>
      <c r="M218" s="197"/>
      <c r="N218" s="198">
        <f>ROUND(L218*K218,0)</f>
        <v>0</v>
      </c>
      <c r="O218" s="198"/>
      <c r="P218" s="198"/>
      <c r="Q218" s="198"/>
      <c r="R218" s="160"/>
      <c r="T218" s="199"/>
      <c r="U218" s="45" t="s">
        <v>47</v>
      </c>
      <c r="V218" s="35"/>
      <c r="W218" s="200">
        <f>V218*K218</f>
        <v>0</v>
      </c>
      <c r="X218" s="200">
        <v>0.01284</v>
      </c>
      <c r="Y218" s="200">
        <f>X218*K218</f>
        <v>0.04727688</v>
      </c>
      <c r="Z218" s="200">
        <v>0</v>
      </c>
      <c r="AA218" s="201">
        <f>Z218*K218</f>
        <v>0</v>
      </c>
      <c r="AR218" s="11" t="s">
        <v>217</v>
      </c>
      <c r="AT218" s="11" t="s">
        <v>160</v>
      </c>
      <c r="AU218" s="11" t="s">
        <v>102</v>
      </c>
      <c r="AY218" s="11" t="s">
        <v>159</v>
      </c>
      <c r="BE218" s="119">
        <f>IF(U218="základní",N218,0)</f>
        <v>0</v>
      </c>
      <c r="BF218" s="119">
        <f>IF(U218="snížená",N218,0)</f>
        <v>0</v>
      </c>
      <c r="BG218" s="119">
        <f>IF(U218="zákl. přenesená",N218,0)</f>
        <v>0</v>
      </c>
      <c r="BH218" s="119">
        <f>IF(U218="sníž. přenesená",N218,0)</f>
        <v>0</v>
      </c>
      <c r="BI218" s="119">
        <f>IF(U218="nulová",N218,0)</f>
        <v>0</v>
      </c>
      <c r="BJ218" s="11" t="s">
        <v>10</v>
      </c>
      <c r="BK218" s="119">
        <f>ROUND(L218*K218,0)</f>
        <v>0</v>
      </c>
      <c r="BL218" s="11" t="s">
        <v>217</v>
      </c>
      <c r="BM218" s="11" t="s">
        <v>424</v>
      </c>
    </row>
    <row r="219" spans="2:65" s="33" customFormat="1" ht="38.25" customHeight="1">
      <c r="B219" s="158"/>
      <c r="C219" s="192" t="s">
        <v>425</v>
      </c>
      <c r="D219" s="192" t="s">
        <v>160</v>
      </c>
      <c r="E219" s="193" t="s">
        <v>426</v>
      </c>
      <c r="F219" s="194" t="s">
        <v>427</v>
      </c>
      <c r="G219" s="194"/>
      <c r="H219" s="194"/>
      <c r="I219" s="194"/>
      <c r="J219" s="195" t="s">
        <v>163</v>
      </c>
      <c r="K219" s="196">
        <v>21.01</v>
      </c>
      <c r="L219" s="197">
        <v>0</v>
      </c>
      <c r="M219" s="197"/>
      <c r="N219" s="198">
        <f>ROUND(L219*K219,0)</f>
        <v>0</v>
      </c>
      <c r="O219" s="198"/>
      <c r="P219" s="198"/>
      <c r="Q219" s="198"/>
      <c r="R219" s="160"/>
      <c r="T219" s="199"/>
      <c r="U219" s="45" t="s">
        <v>47</v>
      </c>
      <c r="V219" s="35"/>
      <c r="W219" s="200">
        <f>V219*K219</f>
        <v>0</v>
      </c>
      <c r="X219" s="200">
        <v>0.02756</v>
      </c>
      <c r="Y219" s="200">
        <f>X219*K219</f>
        <v>0.5790356000000001</v>
      </c>
      <c r="Z219" s="200">
        <v>0</v>
      </c>
      <c r="AA219" s="201">
        <f>Z219*K219</f>
        <v>0</v>
      </c>
      <c r="AR219" s="11" t="s">
        <v>217</v>
      </c>
      <c r="AT219" s="11" t="s">
        <v>160</v>
      </c>
      <c r="AU219" s="11" t="s">
        <v>102</v>
      </c>
      <c r="AY219" s="11" t="s">
        <v>159</v>
      </c>
      <c r="BE219" s="119">
        <f>IF(U219="základní",N219,0)</f>
        <v>0</v>
      </c>
      <c r="BF219" s="119">
        <f>IF(U219="snížená",N219,0)</f>
        <v>0</v>
      </c>
      <c r="BG219" s="119">
        <f>IF(U219="zákl. přenesená",N219,0)</f>
        <v>0</v>
      </c>
      <c r="BH219" s="119">
        <f>IF(U219="sníž. přenesená",N219,0)</f>
        <v>0</v>
      </c>
      <c r="BI219" s="119">
        <f>IF(U219="nulová",N219,0)</f>
        <v>0</v>
      </c>
      <c r="BJ219" s="11" t="s">
        <v>10</v>
      </c>
      <c r="BK219" s="119">
        <f>ROUND(L219*K219,0)</f>
        <v>0</v>
      </c>
      <c r="BL219" s="11" t="s">
        <v>217</v>
      </c>
      <c r="BM219" s="11" t="s">
        <v>428</v>
      </c>
    </row>
    <row r="220" spans="2:65" s="33" customFormat="1" ht="38.25" customHeight="1">
      <c r="B220" s="158"/>
      <c r="C220" s="192" t="s">
        <v>429</v>
      </c>
      <c r="D220" s="192" t="s">
        <v>160</v>
      </c>
      <c r="E220" s="193" t="s">
        <v>430</v>
      </c>
      <c r="F220" s="194" t="s">
        <v>431</v>
      </c>
      <c r="G220" s="194"/>
      <c r="H220" s="194"/>
      <c r="I220" s="194"/>
      <c r="J220" s="195" t="s">
        <v>187</v>
      </c>
      <c r="K220" s="196">
        <v>32</v>
      </c>
      <c r="L220" s="197">
        <v>0</v>
      </c>
      <c r="M220" s="197"/>
      <c r="N220" s="198">
        <f>ROUND(L220*K220,0)</f>
        <v>0</v>
      </c>
      <c r="O220" s="198"/>
      <c r="P220" s="198"/>
      <c r="Q220" s="198"/>
      <c r="R220" s="160"/>
      <c r="T220" s="199"/>
      <c r="U220" s="45" t="s">
        <v>47</v>
      </c>
      <c r="V220" s="35"/>
      <c r="W220" s="200">
        <f>V220*K220</f>
        <v>0</v>
      </c>
      <c r="X220" s="200">
        <v>0</v>
      </c>
      <c r="Y220" s="200">
        <f>X220*K220</f>
        <v>0</v>
      </c>
      <c r="Z220" s="200">
        <v>0</v>
      </c>
      <c r="AA220" s="201">
        <f>Z220*K220</f>
        <v>0</v>
      </c>
      <c r="AR220" s="11" t="s">
        <v>217</v>
      </c>
      <c r="AT220" s="11" t="s">
        <v>160</v>
      </c>
      <c r="AU220" s="11" t="s">
        <v>102</v>
      </c>
      <c r="AY220" s="11" t="s">
        <v>159</v>
      </c>
      <c r="BE220" s="119">
        <f>IF(U220="základní",N220,0)</f>
        <v>0</v>
      </c>
      <c r="BF220" s="119">
        <f>IF(U220="snížená",N220,0)</f>
        <v>0</v>
      </c>
      <c r="BG220" s="119">
        <f>IF(U220="zákl. přenesená",N220,0)</f>
        <v>0</v>
      </c>
      <c r="BH220" s="119">
        <f>IF(U220="sníž. přenesená",N220,0)</f>
        <v>0</v>
      </c>
      <c r="BI220" s="119">
        <f>IF(U220="nulová",N220,0)</f>
        <v>0</v>
      </c>
      <c r="BJ220" s="11" t="s">
        <v>10</v>
      </c>
      <c r="BK220" s="119">
        <f>ROUND(L220*K220,0)</f>
        <v>0</v>
      </c>
      <c r="BL220" s="11" t="s">
        <v>217</v>
      </c>
      <c r="BM220" s="11" t="s">
        <v>432</v>
      </c>
    </row>
    <row r="221" spans="2:65" s="33" customFormat="1" ht="25.5" customHeight="1">
      <c r="B221" s="158"/>
      <c r="C221" s="192" t="s">
        <v>433</v>
      </c>
      <c r="D221" s="192" t="s">
        <v>160</v>
      </c>
      <c r="E221" s="193" t="s">
        <v>434</v>
      </c>
      <c r="F221" s="194" t="s">
        <v>435</v>
      </c>
      <c r="G221" s="194"/>
      <c r="H221" s="194"/>
      <c r="I221" s="194"/>
      <c r="J221" s="195" t="s">
        <v>196</v>
      </c>
      <c r="K221" s="196">
        <v>3.188</v>
      </c>
      <c r="L221" s="197">
        <v>0</v>
      </c>
      <c r="M221" s="197"/>
      <c r="N221" s="198">
        <f>ROUND(L221*K221,0)</f>
        <v>0</v>
      </c>
      <c r="O221" s="198"/>
      <c r="P221" s="198"/>
      <c r="Q221" s="198"/>
      <c r="R221" s="160"/>
      <c r="T221" s="199"/>
      <c r="U221" s="45" t="s">
        <v>47</v>
      </c>
      <c r="V221" s="35"/>
      <c r="W221" s="200">
        <f>V221*K221</f>
        <v>0</v>
      </c>
      <c r="X221" s="200">
        <v>0</v>
      </c>
      <c r="Y221" s="200">
        <f>X221*K221</f>
        <v>0</v>
      </c>
      <c r="Z221" s="200">
        <v>0</v>
      </c>
      <c r="AA221" s="201">
        <f>Z221*K221</f>
        <v>0</v>
      </c>
      <c r="AR221" s="11" t="s">
        <v>217</v>
      </c>
      <c r="AT221" s="11" t="s">
        <v>160</v>
      </c>
      <c r="AU221" s="11" t="s">
        <v>102</v>
      </c>
      <c r="AY221" s="11" t="s">
        <v>159</v>
      </c>
      <c r="BE221" s="119">
        <f>IF(U221="základní",N221,0)</f>
        <v>0</v>
      </c>
      <c r="BF221" s="119">
        <f>IF(U221="snížená",N221,0)</f>
        <v>0</v>
      </c>
      <c r="BG221" s="119">
        <f>IF(U221="zákl. přenesená",N221,0)</f>
        <v>0</v>
      </c>
      <c r="BH221" s="119">
        <f>IF(U221="sníž. přenesená",N221,0)</f>
        <v>0</v>
      </c>
      <c r="BI221" s="119">
        <f>IF(U221="nulová",N221,0)</f>
        <v>0</v>
      </c>
      <c r="BJ221" s="11" t="s">
        <v>10</v>
      </c>
      <c r="BK221" s="119">
        <f>ROUND(L221*K221,0)</f>
        <v>0</v>
      </c>
      <c r="BL221" s="11" t="s">
        <v>217</v>
      </c>
      <c r="BM221" s="11" t="s">
        <v>436</v>
      </c>
    </row>
    <row r="222" spans="2:65" s="33" customFormat="1" ht="25.5" customHeight="1">
      <c r="B222" s="158"/>
      <c r="C222" s="192" t="s">
        <v>437</v>
      </c>
      <c r="D222" s="192" t="s">
        <v>160</v>
      </c>
      <c r="E222" s="193" t="s">
        <v>438</v>
      </c>
      <c r="F222" s="194" t="s">
        <v>439</v>
      </c>
      <c r="G222" s="194"/>
      <c r="H222" s="194"/>
      <c r="I222" s="194"/>
      <c r="J222" s="195" t="s">
        <v>196</v>
      </c>
      <c r="K222" s="196">
        <v>3.188</v>
      </c>
      <c r="L222" s="197">
        <v>0</v>
      </c>
      <c r="M222" s="197"/>
      <c r="N222" s="198">
        <f>ROUND(L222*K222,0)</f>
        <v>0</v>
      </c>
      <c r="O222" s="198"/>
      <c r="P222" s="198"/>
      <c r="Q222" s="198"/>
      <c r="R222" s="160"/>
      <c r="T222" s="199"/>
      <c r="U222" s="45" t="s">
        <v>47</v>
      </c>
      <c r="V222" s="35"/>
      <c r="W222" s="200">
        <f>V222*K222</f>
        <v>0</v>
      </c>
      <c r="X222" s="200">
        <v>0</v>
      </c>
      <c r="Y222" s="200">
        <f>X222*K222</f>
        <v>0</v>
      </c>
      <c r="Z222" s="200">
        <v>0</v>
      </c>
      <c r="AA222" s="201">
        <f>Z222*K222</f>
        <v>0</v>
      </c>
      <c r="AR222" s="11" t="s">
        <v>217</v>
      </c>
      <c r="AT222" s="11" t="s">
        <v>160</v>
      </c>
      <c r="AU222" s="11" t="s">
        <v>102</v>
      </c>
      <c r="AY222" s="11" t="s">
        <v>159</v>
      </c>
      <c r="BE222" s="119">
        <f>IF(U222="základní",N222,0)</f>
        <v>0</v>
      </c>
      <c r="BF222" s="119">
        <f>IF(U222="snížená",N222,0)</f>
        <v>0</v>
      </c>
      <c r="BG222" s="119">
        <f>IF(U222="zákl. přenesená",N222,0)</f>
        <v>0</v>
      </c>
      <c r="BH222" s="119">
        <f>IF(U222="sníž. přenesená",N222,0)</f>
        <v>0</v>
      </c>
      <c r="BI222" s="119">
        <f>IF(U222="nulová",N222,0)</f>
        <v>0</v>
      </c>
      <c r="BJ222" s="11" t="s">
        <v>10</v>
      </c>
      <c r="BK222" s="119">
        <f>ROUND(L222*K222,0)</f>
        <v>0</v>
      </c>
      <c r="BL222" s="11" t="s">
        <v>217</v>
      </c>
      <c r="BM222" s="11" t="s">
        <v>440</v>
      </c>
    </row>
    <row r="223" spans="2:63" s="179" customFormat="1" ht="29.25" customHeight="1">
      <c r="B223" s="180"/>
      <c r="C223" s="181"/>
      <c r="D223" s="190" t="s">
        <v>124</v>
      </c>
      <c r="E223" s="190"/>
      <c r="F223" s="190"/>
      <c r="G223" s="190"/>
      <c r="H223" s="190"/>
      <c r="I223" s="190"/>
      <c r="J223" s="190"/>
      <c r="K223" s="190"/>
      <c r="L223" s="190"/>
      <c r="M223" s="190"/>
      <c r="N223" s="202">
        <f>BK223</f>
        <v>0</v>
      </c>
      <c r="O223" s="202"/>
      <c r="P223" s="202"/>
      <c r="Q223" s="202"/>
      <c r="R223" s="183"/>
      <c r="T223" s="184"/>
      <c r="U223" s="181"/>
      <c r="V223" s="181"/>
      <c r="W223" s="185">
        <f>SUM(W224:W235)</f>
        <v>0</v>
      </c>
      <c r="X223" s="181"/>
      <c r="Y223" s="185">
        <f>SUM(Y224:Y235)</f>
        <v>0.1518</v>
      </c>
      <c r="Z223" s="181"/>
      <c r="AA223" s="186">
        <f>SUM(AA224:AA235)</f>
        <v>5.861606550000001</v>
      </c>
      <c r="AR223" s="187" t="s">
        <v>102</v>
      </c>
      <c r="AT223" s="188" t="s">
        <v>81</v>
      </c>
      <c r="AU223" s="188" t="s">
        <v>10</v>
      </c>
      <c r="AY223" s="187" t="s">
        <v>159</v>
      </c>
      <c r="BK223" s="189">
        <f>SUM(BK224:BK235)</f>
        <v>0</v>
      </c>
    </row>
    <row r="224" spans="2:65" s="33" customFormat="1" ht="25.5" customHeight="1">
      <c r="B224" s="158"/>
      <c r="C224" s="192" t="s">
        <v>441</v>
      </c>
      <c r="D224" s="192" t="s">
        <v>160</v>
      </c>
      <c r="E224" s="193" t="s">
        <v>442</v>
      </c>
      <c r="F224" s="194" t="s">
        <v>443</v>
      </c>
      <c r="G224" s="194"/>
      <c r="H224" s="194"/>
      <c r="I224" s="194"/>
      <c r="J224" s="195" t="s">
        <v>163</v>
      </c>
      <c r="K224" s="196">
        <v>20.216</v>
      </c>
      <c r="L224" s="197">
        <v>0</v>
      </c>
      <c r="M224" s="197"/>
      <c r="N224" s="198">
        <f>ROUND(L224*K224,0)</f>
        <v>0</v>
      </c>
      <c r="O224" s="198"/>
      <c r="P224" s="198"/>
      <c r="Q224" s="198"/>
      <c r="R224" s="160"/>
      <c r="T224" s="199"/>
      <c r="U224" s="45" t="s">
        <v>47</v>
      </c>
      <c r="V224" s="35"/>
      <c r="W224" s="200">
        <f>V224*K224</f>
        <v>0</v>
      </c>
      <c r="X224" s="200">
        <v>0</v>
      </c>
      <c r="Y224" s="200">
        <f>X224*K224</f>
        <v>0</v>
      </c>
      <c r="Z224" s="200">
        <v>0.024650000000000002</v>
      </c>
      <c r="AA224" s="201">
        <f>Z224*K224</f>
        <v>0.49832440000000006</v>
      </c>
      <c r="AR224" s="11" t="s">
        <v>217</v>
      </c>
      <c r="AT224" s="11" t="s">
        <v>160</v>
      </c>
      <c r="AU224" s="11" t="s">
        <v>102</v>
      </c>
      <c r="AY224" s="11" t="s">
        <v>159</v>
      </c>
      <c r="BE224" s="119">
        <f>IF(U224="základní",N224,0)</f>
        <v>0</v>
      </c>
      <c r="BF224" s="119">
        <f>IF(U224="snížená",N224,0)</f>
        <v>0</v>
      </c>
      <c r="BG224" s="119">
        <f>IF(U224="zákl. přenesená",N224,0)</f>
        <v>0</v>
      </c>
      <c r="BH224" s="119">
        <f>IF(U224="sníž. přenesená",N224,0)</f>
        <v>0</v>
      </c>
      <c r="BI224" s="119">
        <f>IF(U224="nulová",N224,0)</f>
        <v>0</v>
      </c>
      <c r="BJ224" s="11" t="s">
        <v>10</v>
      </c>
      <c r="BK224" s="119">
        <f>ROUND(L224*K224,0)</f>
        <v>0</v>
      </c>
      <c r="BL224" s="11" t="s">
        <v>217</v>
      </c>
      <c r="BM224" s="11" t="s">
        <v>444</v>
      </c>
    </row>
    <row r="225" spans="2:65" s="33" customFormat="1" ht="25.5" customHeight="1">
      <c r="B225" s="158"/>
      <c r="C225" s="192" t="s">
        <v>445</v>
      </c>
      <c r="D225" s="192" t="s">
        <v>160</v>
      </c>
      <c r="E225" s="193" t="s">
        <v>446</v>
      </c>
      <c r="F225" s="194" t="s">
        <v>447</v>
      </c>
      <c r="G225" s="194"/>
      <c r="H225" s="194"/>
      <c r="I225" s="194"/>
      <c r="J225" s="195" t="s">
        <v>163</v>
      </c>
      <c r="K225" s="196">
        <v>20.216</v>
      </c>
      <c r="L225" s="197">
        <v>0</v>
      </c>
      <c r="M225" s="197"/>
      <c r="N225" s="198">
        <f>ROUND(L225*K225,0)</f>
        <v>0</v>
      </c>
      <c r="O225" s="198"/>
      <c r="P225" s="198"/>
      <c r="Q225" s="198"/>
      <c r="R225" s="160"/>
      <c r="T225" s="199"/>
      <c r="U225" s="45" t="s">
        <v>47</v>
      </c>
      <c r="V225" s="35"/>
      <c r="W225" s="200">
        <f>V225*K225</f>
        <v>0</v>
      </c>
      <c r="X225" s="200">
        <v>0</v>
      </c>
      <c r="Y225" s="200">
        <f>X225*K225</f>
        <v>0</v>
      </c>
      <c r="Z225" s="200">
        <v>0.008</v>
      </c>
      <c r="AA225" s="201">
        <f>Z225*K225</f>
        <v>0.161728</v>
      </c>
      <c r="AR225" s="11" t="s">
        <v>217</v>
      </c>
      <c r="AT225" s="11" t="s">
        <v>160</v>
      </c>
      <c r="AU225" s="11" t="s">
        <v>102</v>
      </c>
      <c r="AY225" s="11" t="s">
        <v>159</v>
      </c>
      <c r="BE225" s="119">
        <f>IF(U225="základní",N225,0)</f>
        <v>0</v>
      </c>
      <c r="BF225" s="119">
        <f>IF(U225="snížená",N225,0)</f>
        <v>0</v>
      </c>
      <c r="BG225" s="119">
        <f>IF(U225="zákl. přenesená",N225,0)</f>
        <v>0</v>
      </c>
      <c r="BH225" s="119">
        <f>IF(U225="sníž. přenesená",N225,0)</f>
        <v>0</v>
      </c>
      <c r="BI225" s="119">
        <f>IF(U225="nulová",N225,0)</f>
        <v>0</v>
      </c>
      <c r="BJ225" s="11" t="s">
        <v>10</v>
      </c>
      <c r="BK225" s="119">
        <f>ROUND(L225*K225,0)</f>
        <v>0</v>
      </c>
      <c r="BL225" s="11" t="s">
        <v>217</v>
      </c>
      <c r="BM225" s="11" t="s">
        <v>448</v>
      </c>
    </row>
    <row r="226" spans="2:65" s="33" customFormat="1" ht="25.5" customHeight="1">
      <c r="B226" s="158"/>
      <c r="C226" s="192" t="s">
        <v>449</v>
      </c>
      <c r="D226" s="192" t="s">
        <v>160</v>
      </c>
      <c r="E226" s="193" t="s">
        <v>450</v>
      </c>
      <c r="F226" s="194" t="s">
        <v>451</v>
      </c>
      <c r="G226" s="194"/>
      <c r="H226" s="194"/>
      <c r="I226" s="194"/>
      <c r="J226" s="195" t="s">
        <v>163</v>
      </c>
      <c r="K226" s="196">
        <v>152.311</v>
      </c>
      <c r="L226" s="197">
        <v>0</v>
      </c>
      <c r="M226" s="197"/>
      <c r="N226" s="198">
        <f>ROUND(L226*K226,0)</f>
        <v>0</v>
      </c>
      <c r="O226" s="198"/>
      <c r="P226" s="198"/>
      <c r="Q226" s="198"/>
      <c r="R226" s="160"/>
      <c r="T226" s="199"/>
      <c r="U226" s="45" t="s">
        <v>47</v>
      </c>
      <c r="V226" s="35"/>
      <c r="W226" s="200">
        <f>V226*K226</f>
        <v>0</v>
      </c>
      <c r="X226" s="200">
        <v>0</v>
      </c>
      <c r="Y226" s="200">
        <f>X226*K226</f>
        <v>0</v>
      </c>
      <c r="Z226" s="200">
        <v>0.024650000000000002</v>
      </c>
      <c r="AA226" s="201">
        <f>Z226*K226</f>
        <v>3.7544661500000003</v>
      </c>
      <c r="AR226" s="11" t="s">
        <v>217</v>
      </c>
      <c r="AT226" s="11" t="s">
        <v>160</v>
      </c>
      <c r="AU226" s="11" t="s">
        <v>102</v>
      </c>
      <c r="AY226" s="11" t="s">
        <v>159</v>
      </c>
      <c r="BE226" s="119">
        <f>IF(U226="základní",N226,0)</f>
        <v>0</v>
      </c>
      <c r="BF226" s="119">
        <f>IF(U226="snížená",N226,0)</f>
        <v>0</v>
      </c>
      <c r="BG226" s="119">
        <f>IF(U226="zákl. přenesená",N226,0)</f>
        <v>0</v>
      </c>
      <c r="BH226" s="119">
        <f>IF(U226="sníž. přenesená",N226,0)</f>
        <v>0</v>
      </c>
      <c r="BI226" s="119">
        <f>IF(U226="nulová",N226,0)</f>
        <v>0</v>
      </c>
      <c r="BJ226" s="11" t="s">
        <v>10</v>
      </c>
      <c r="BK226" s="119">
        <f>ROUND(L226*K226,0)</f>
        <v>0</v>
      </c>
      <c r="BL226" s="11" t="s">
        <v>217</v>
      </c>
      <c r="BM226" s="11" t="s">
        <v>452</v>
      </c>
    </row>
    <row r="227" spans="2:65" s="33" customFormat="1" ht="25.5" customHeight="1">
      <c r="B227" s="158"/>
      <c r="C227" s="192" t="s">
        <v>453</v>
      </c>
      <c r="D227" s="192" t="s">
        <v>160</v>
      </c>
      <c r="E227" s="193" t="s">
        <v>454</v>
      </c>
      <c r="F227" s="194" t="s">
        <v>455</v>
      </c>
      <c r="G227" s="194"/>
      <c r="H227" s="194"/>
      <c r="I227" s="194"/>
      <c r="J227" s="195" t="s">
        <v>163</v>
      </c>
      <c r="K227" s="196">
        <v>152.311</v>
      </c>
      <c r="L227" s="197">
        <v>0</v>
      </c>
      <c r="M227" s="197"/>
      <c r="N227" s="198">
        <f>ROUND(L227*K227,0)</f>
        <v>0</v>
      </c>
      <c r="O227" s="198"/>
      <c r="P227" s="198"/>
      <c r="Q227" s="198"/>
      <c r="R227" s="160"/>
      <c r="T227" s="199"/>
      <c r="U227" s="45" t="s">
        <v>47</v>
      </c>
      <c r="V227" s="35"/>
      <c r="W227" s="200">
        <f>V227*K227</f>
        <v>0</v>
      </c>
      <c r="X227" s="200">
        <v>0</v>
      </c>
      <c r="Y227" s="200">
        <f>X227*K227</f>
        <v>0</v>
      </c>
      <c r="Z227" s="200">
        <v>0.008</v>
      </c>
      <c r="AA227" s="201">
        <f>Z227*K227</f>
        <v>1.218488</v>
      </c>
      <c r="AR227" s="11" t="s">
        <v>217</v>
      </c>
      <c r="AT227" s="11" t="s">
        <v>160</v>
      </c>
      <c r="AU227" s="11" t="s">
        <v>102</v>
      </c>
      <c r="AY227" s="11" t="s">
        <v>159</v>
      </c>
      <c r="BE227" s="119">
        <f>IF(U227="základní",N227,0)</f>
        <v>0</v>
      </c>
      <c r="BF227" s="119">
        <f>IF(U227="snížená",N227,0)</f>
        <v>0</v>
      </c>
      <c r="BG227" s="119">
        <f>IF(U227="zákl. přenesená",N227,0)</f>
        <v>0</v>
      </c>
      <c r="BH227" s="119">
        <f>IF(U227="sníž. přenesená",N227,0)</f>
        <v>0</v>
      </c>
      <c r="BI227" s="119">
        <f>IF(U227="nulová",N227,0)</f>
        <v>0</v>
      </c>
      <c r="BJ227" s="11" t="s">
        <v>10</v>
      </c>
      <c r="BK227" s="119">
        <f>ROUND(L227*K227,0)</f>
        <v>0</v>
      </c>
      <c r="BL227" s="11" t="s">
        <v>217</v>
      </c>
      <c r="BM227" s="11" t="s">
        <v>456</v>
      </c>
    </row>
    <row r="228" spans="2:65" s="33" customFormat="1" ht="38.25" customHeight="1">
      <c r="B228" s="158"/>
      <c r="C228" s="192" t="s">
        <v>457</v>
      </c>
      <c r="D228" s="192" t="s">
        <v>160</v>
      </c>
      <c r="E228" s="193" t="s">
        <v>458</v>
      </c>
      <c r="F228" s="194" t="s">
        <v>459</v>
      </c>
      <c r="G228" s="194"/>
      <c r="H228" s="194"/>
      <c r="I228" s="194"/>
      <c r="J228" s="195" t="s">
        <v>243</v>
      </c>
      <c r="K228" s="196">
        <v>8</v>
      </c>
      <c r="L228" s="197">
        <v>0</v>
      </c>
      <c r="M228" s="197"/>
      <c r="N228" s="198">
        <f>ROUND(L228*K228,0)</f>
        <v>0</v>
      </c>
      <c r="O228" s="198"/>
      <c r="P228" s="198"/>
      <c r="Q228" s="198"/>
      <c r="R228" s="160"/>
      <c r="T228" s="199"/>
      <c r="U228" s="45" t="s">
        <v>47</v>
      </c>
      <c r="V228" s="35"/>
      <c r="W228" s="200">
        <f>V228*K228</f>
        <v>0</v>
      </c>
      <c r="X228" s="200">
        <v>0</v>
      </c>
      <c r="Y228" s="200">
        <f>X228*K228</f>
        <v>0</v>
      </c>
      <c r="Z228" s="200">
        <v>0</v>
      </c>
      <c r="AA228" s="201">
        <f>Z228*K228</f>
        <v>0</v>
      </c>
      <c r="AR228" s="11" t="s">
        <v>217</v>
      </c>
      <c r="AT228" s="11" t="s">
        <v>160</v>
      </c>
      <c r="AU228" s="11" t="s">
        <v>102</v>
      </c>
      <c r="AY228" s="11" t="s">
        <v>159</v>
      </c>
      <c r="BE228" s="119">
        <f>IF(U228="základní",N228,0)</f>
        <v>0</v>
      </c>
      <c r="BF228" s="119">
        <f>IF(U228="snížená",N228,0)</f>
        <v>0</v>
      </c>
      <c r="BG228" s="119">
        <f>IF(U228="zákl. přenesená",N228,0)</f>
        <v>0</v>
      </c>
      <c r="BH228" s="119">
        <f>IF(U228="sníž. přenesená",N228,0)</f>
        <v>0</v>
      </c>
      <c r="BI228" s="119">
        <f>IF(U228="nulová",N228,0)</f>
        <v>0</v>
      </c>
      <c r="BJ228" s="11" t="s">
        <v>10</v>
      </c>
      <c r="BK228" s="119">
        <f>ROUND(L228*K228,0)</f>
        <v>0</v>
      </c>
      <c r="BL228" s="11" t="s">
        <v>217</v>
      </c>
      <c r="BM228" s="11" t="s">
        <v>460</v>
      </c>
    </row>
    <row r="229" spans="2:65" s="33" customFormat="1" ht="25.5" customHeight="1">
      <c r="B229" s="158"/>
      <c r="C229" s="204" t="s">
        <v>461</v>
      </c>
      <c r="D229" s="204" t="s">
        <v>219</v>
      </c>
      <c r="E229" s="205" t="s">
        <v>462</v>
      </c>
      <c r="F229" s="206" t="s">
        <v>463</v>
      </c>
      <c r="G229" s="206"/>
      <c r="H229" s="206"/>
      <c r="I229" s="206"/>
      <c r="J229" s="207" t="s">
        <v>243</v>
      </c>
      <c r="K229" s="208">
        <v>7</v>
      </c>
      <c r="L229" s="209">
        <v>0</v>
      </c>
      <c r="M229" s="209"/>
      <c r="N229" s="210">
        <f>ROUND(L229*K229,0)</f>
        <v>0</v>
      </c>
      <c r="O229" s="210"/>
      <c r="P229" s="210"/>
      <c r="Q229" s="210"/>
      <c r="R229" s="160"/>
      <c r="T229" s="199"/>
      <c r="U229" s="45" t="s">
        <v>47</v>
      </c>
      <c r="V229" s="35"/>
      <c r="W229" s="200">
        <f>V229*K229</f>
        <v>0</v>
      </c>
      <c r="X229" s="200">
        <v>0.016</v>
      </c>
      <c r="Y229" s="200">
        <f>X229*K229</f>
        <v>0.112</v>
      </c>
      <c r="Z229" s="200">
        <v>0</v>
      </c>
      <c r="AA229" s="201">
        <f>Z229*K229</f>
        <v>0</v>
      </c>
      <c r="AR229" s="11" t="s">
        <v>222</v>
      </c>
      <c r="AT229" s="11" t="s">
        <v>219</v>
      </c>
      <c r="AU229" s="11" t="s">
        <v>102</v>
      </c>
      <c r="AY229" s="11" t="s">
        <v>159</v>
      </c>
      <c r="BE229" s="119">
        <f>IF(U229="základní",N229,0)</f>
        <v>0</v>
      </c>
      <c r="BF229" s="119">
        <f>IF(U229="snížená",N229,0)</f>
        <v>0</v>
      </c>
      <c r="BG229" s="119">
        <f>IF(U229="zákl. přenesená",N229,0)</f>
        <v>0</v>
      </c>
      <c r="BH229" s="119">
        <f>IF(U229="sníž. přenesená",N229,0)</f>
        <v>0</v>
      </c>
      <c r="BI229" s="119">
        <f>IF(U229="nulová",N229,0)</f>
        <v>0</v>
      </c>
      <c r="BJ229" s="11" t="s">
        <v>10</v>
      </c>
      <c r="BK229" s="119">
        <f>ROUND(L229*K229,0)</f>
        <v>0</v>
      </c>
      <c r="BL229" s="11" t="s">
        <v>217</v>
      </c>
      <c r="BM229" s="11" t="s">
        <v>464</v>
      </c>
    </row>
    <row r="230" spans="2:65" s="33" customFormat="1" ht="25.5" customHeight="1">
      <c r="B230" s="158"/>
      <c r="C230" s="204" t="s">
        <v>465</v>
      </c>
      <c r="D230" s="204" t="s">
        <v>219</v>
      </c>
      <c r="E230" s="205" t="s">
        <v>466</v>
      </c>
      <c r="F230" s="206" t="s">
        <v>467</v>
      </c>
      <c r="G230" s="206"/>
      <c r="H230" s="206"/>
      <c r="I230" s="206"/>
      <c r="J230" s="207" t="s">
        <v>243</v>
      </c>
      <c r="K230" s="208">
        <v>1</v>
      </c>
      <c r="L230" s="209">
        <v>0</v>
      </c>
      <c r="M230" s="209"/>
      <c r="N230" s="210">
        <f>ROUND(L230*K230,0)</f>
        <v>0</v>
      </c>
      <c r="O230" s="210"/>
      <c r="P230" s="210"/>
      <c r="Q230" s="210"/>
      <c r="R230" s="160"/>
      <c r="T230" s="199"/>
      <c r="U230" s="45" t="s">
        <v>47</v>
      </c>
      <c r="V230" s="35"/>
      <c r="W230" s="200">
        <f>V230*K230</f>
        <v>0</v>
      </c>
      <c r="X230" s="200">
        <v>0.016</v>
      </c>
      <c r="Y230" s="200">
        <f>X230*K230</f>
        <v>0.016</v>
      </c>
      <c r="Z230" s="200">
        <v>0</v>
      </c>
      <c r="AA230" s="201">
        <f>Z230*K230</f>
        <v>0</v>
      </c>
      <c r="AR230" s="11" t="s">
        <v>222</v>
      </c>
      <c r="AT230" s="11" t="s">
        <v>219</v>
      </c>
      <c r="AU230" s="11" t="s">
        <v>102</v>
      </c>
      <c r="AY230" s="11" t="s">
        <v>159</v>
      </c>
      <c r="BE230" s="119">
        <f>IF(U230="základní",N230,0)</f>
        <v>0</v>
      </c>
      <c r="BF230" s="119">
        <f>IF(U230="snížená",N230,0)</f>
        <v>0</v>
      </c>
      <c r="BG230" s="119">
        <f>IF(U230="zákl. přenesená",N230,0)</f>
        <v>0</v>
      </c>
      <c r="BH230" s="119">
        <f>IF(U230="sníž. přenesená",N230,0)</f>
        <v>0</v>
      </c>
      <c r="BI230" s="119">
        <f>IF(U230="nulová",N230,0)</f>
        <v>0</v>
      </c>
      <c r="BJ230" s="11" t="s">
        <v>10</v>
      </c>
      <c r="BK230" s="119">
        <f>ROUND(L230*K230,0)</f>
        <v>0</v>
      </c>
      <c r="BL230" s="11" t="s">
        <v>217</v>
      </c>
      <c r="BM230" s="11" t="s">
        <v>468</v>
      </c>
    </row>
    <row r="231" spans="2:65" s="33" customFormat="1" ht="38.25" customHeight="1">
      <c r="B231" s="158"/>
      <c r="C231" s="192" t="s">
        <v>469</v>
      </c>
      <c r="D231" s="192" t="s">
        <v>160</v>
      </c>
      <c r="E231" s="193" t="s">
        <v>458</v>
      </c>
      <c r="F231" s="194" t="s">
        <v>459</v>
      </c>
      <c r="G231" s="194"/>
      <c r="H231" s="194"/>
      <c r="I231" s="194"/>
      <c r="J231" s="195" t="s">
        <v>243</v>
      </c>
      <c r="K231" s="196">
        <v>1</v>
      </c>
      <c r="L231" s="197">
        <v>0</v>
      </c>
      <c r="M231" s="197"/>
      <c r="N231" s="198">
        <f>ROUND(L231*K231,0)</f>
        <v>0</v>
      </c>
      <c r="O231" s="198"/>
      <c r="P231" s="198"/>
      <c r="Q231" s="198"/>
      <c r="R231" s="160"/>
      <c r="T231" s="199"/>
      <c r="U231" s="45" t="s">
        <v>47</v>
      </c>
      <c r="V231" s="35"/>
      <c r="W231" s="200">
        <f>V231*K231</f>
        <v>0</v>
      </c>
      <c r="X231" s="200">
        <v>0</v>
      </c>
      <c r="Y231" s="200">
        <f>X231*K231</f>
        <v>0</v>
      </c>
      <c r="Z231" s="200">
        <v>0</v>
      </c>
      <c r="AA231" s="201">
        <f>Z231*K231</f>
        <v>0</v>
      </c>
      <c r="AR231" s="11" t="s">
        <v>217</v>
      </c>
      <c r="AT231" s="11" t="s">
        <v>160</v>
      </c>
      <c r="AU231" s="11" t="s">
        <v>102</v>
      </c>
      <c r="AY231" s="11" t="s">
        <v>159</v>
      </c>
      <c r="BE231" s="119">
        <f>IF(U231="základní",N231,0)</f>
        <v>0</v>
      </c>
      <c r="BF231" s="119">
        <f>IF(U231="snížená",N231,0)</f>
        <v>0</v>
      </c>
      <c r="BG231" s="119">
        <f>IF(U231="zákl. přenesená",N231,0)</f>
        <v>0</v>
      </c>
      <c r="BH231" s="119">
        <f>IF(U231="sníž. přenesená",N231,0)</f>
        <v>0</v>
      </c>
      <c r="BI231" s="119">
        <f>IF(U231="nulová",N231,0)</f>
        <v>0</v>
      </c>
      <c r="BJ231" s="11" t="s">
        <v>10</v>
      </c>
      <c r="BK231" s="119">
        <f>ROUND(L231*K231,0)</f>
        <v>0</v>
      </c>
      <c r="BL231" s="11" t="s">
        <v>217</v>
      </c>
      <c r="BM231" s="11" t="s">
        <v>470</v>
      </c>
    </row>
    <row r="232" spans="2:65" s="33" customFormat="1" ht="25.5" customHeight="1">
      <c r="B232" s="158"/>
      <c r="C232" s="204" t="s">
        <v>471</v>
      </c>
      <c r="D232" s="204" t="s">
        <v>219</v>
      </c>
      <c r="E232" s="205" t="s">
        <v>472</v>
      </c>
      <c r="F232" s="206" t="s">
        <v>473</v>
      </c>
      <c r="G232" s="206"/>
      <c r="H232" s="206"/>
      <c r="I232" s="206"/>
      <c r="J232" s="207" t="s">
        <v>243</v>
      </c>
      <c r="K232" s="208">
        <v>1</v>
      </c>
      <c r="L232" s="209">
        <v>0</v>
      </c>
      <c r="M232" s="209"/>
      <c r="N232" s="210">
        <f>ROUND(L232*K232,0)</f>
        <v>0</v>
      </c>
      <c r="O232" s="210"/>
      <c r="P232" s="210"/>
      <c r="Q232" s="210"/>
      <c r="R232" s="160"/>
      <c r="T232" s="199"/>
      <c r="U232" s="45" t="s">
        <v>47</v>
      </c>
      <c r="V232" s="35"/>
      <c r="W232" s="200">
        <f>V232*K232</f>
        <v>0</v>
      </c>
      <c r="X232" s="200">
        <v>0.013000000000000001</v>
      </c>
      <c r="Y232" s="200">
        <f>X232*K232</f>
        <v>0.013000000000000001</v>
      </c>
      <c r="Z232" s="200">
        <v>0</v>
      </c>
      <c r="AA232" s="201">
        <f>Z232*K232</f>
        <v>0</v>
      </c>
      <c r="AR232" s="11" t="s">
        <v>222</v>
      </c>
      <c r="AT232" s="11" t="s">
        <v>219</v>
      </c>
      <c r="AU232" s="11" t="s">
        <v>102</v>
      </c>
      <c r="AY232" s="11" t="s">
        <v>159</v>
      </c>
      <c r="BE232" s="119">
        <f>IF(U232="základní",N232,0)</f>
        <v>0</v>
      </c>
      <c r="BF232" s="119">
        <f>IF(U232="snížená",N232,0)</f>
        <v>0</v>
      </c>
      <c r="BG232" s="119">
        <f>IF(U232="zákl. přenesená",N232,0)</f>
        <v>0</v>
      </c>
      <c r="BH232" s="119">
        <f>IF(U232="sníž. přenesená",N232,0)</f>
        <v>0</v>
      </c>
      <c r="BI232" s="119">
        <f>IF(U232="nulová",N232,0)</f>
        <v>0</v>
      </c>
      <c r="BJ232" s="11" t="s">
        <v>10</v>
      </c>
      <c r="BK232" s="119">
        <f>ROUND(L232*K232,0)</f>
        <v>0</v>
      </c>
      <c r="BL232" s="11" t="s">
        <v>217</v>
      </c>
      <c r="BM232" s="11" t="s">
        <v>474</v>
      </c>
    </row>
    <row r="233" spans="2:65" s="33" customFormat="1" ht="25.5" customHeight="1">
      <c r="B233" s="158"/>
      <c r="C233" s="204" t="s">
        <v>475</v>
      </c>
      <c r="D233" s="204" t="s">
        <v>219</v>
      </c>
      <c r="E233" s="205" t="s">
        <v>476</v>
      </c>
      <c r="F233" s="206" t="s">
        <v>477</v>
      </c>
      <c r="G233" s="206"/>
      <c r="H233" s="206"/>
      <c r="I233" s="206"/>
      <c r="J233" s="207" t="s">
        <v>243</v>
      </c>
      <c r="K233" s="208">
        <v>9</v>
      </c>
      <c r="L233" s="209">
        <v>0</v>
      </c>
      <c r="M233" s="209"/>
      <c r="N233" s="210">
        <f>ROUND(L233*K233,0)</f>
        <v>0</v>
      </c>
      <c r="O233" s="210"/>
      <c r="P233" s="210"/>
      <c r="Q233" s="210"/>
      <c r="R233" s="160"/>
      <c r="T233" s="199"/>
      <c r="U233" s="45" t="s">
        <v>47</v>
      </c>
      <c r="V233" s="35"/>
      <c r="W233" s="200">
        <f>V233*K233</f>
        <v>0</v>
      </c>
      <c r="X233" s="200">
        <v>0.0012</v>
      </c>
      <c r="Y233" s="200">
        <f>X233*K233</f>
        <v>0.010799999999999999</v>
      </c>
      <c r="Z233" s="200">
        <v>0</v>
      </c>
      <c r="AA233" s="201">
        <f>Z233*K233</f>
        <v>0</v>
      </c>
      <c r="AR233" s="11" t="s">
        <v>222</v>
      </c>
      <c r="AT233" s="11" t="s">
        <v>219</v>
      </c>
      <c r="AU233" s="11" t="s">
        <v>102</v>
      </c>
      <c r="AY233" s="11" t="s">
        <v>159</v>
      </c>
      <c r="BE233" s="119">
        <f>IF(U233="základní",N233,0)</f>
        <v>0</v>
      </c>
      <c r="BF233" s="119">
        <f>IF(U233="snížená",N233,0)</f>
        <v>0</v>
      </c>
      <c r="BG233" s="119">
        <f>IF(U233="zákl. přenesená",N233,0)</f>
        <v>0</v>
      </c>
      <c r="BH233" s="119">
        <f>IF(U233="sníž. přenesená",N233,0)</f>
        <v>0</v>
      </c>
      <c r="BI233" s="119">
        <f>IF(U233="nulová",N233,0)</f>
        <v>0</v>
      </c>
      <c r="BJ233" s="11" t="s">
        <v>10</v>
      </c>
      <c r="BK233" s="119">
        <f>ROUND(L233*K233,0)</f>
        <v>0</v>
      </c>
      <c r="BL233" s="11" t="s">
        <v>217</v>
      </c>
      <c r="BM233" s="11" t="s">
        <v>478</v>
      </c>
    </row>
    <row r="234" spans="2:65" s="33" customFormat="1" ht="25.5" customHeight="1">
      <c r="B234" s="158"/>
      <c r="C234" s="192" t="s">
        <v>479</v>
      </c>
      <c r="D234" s="192" t="s">
        <v>160</v>
      </c>
      <c r="E234" s="193" t="s">
        <v>480</v>
      </c>
      <c r="F234" s="194" t="s">
        <v>481</v>
      </c>
      <c r="G234" s="194"/>
      <c r="H234" s="194"/>
      <c r="I234" s="194"/>
      <c r="J234" s="195" t="s">
        <v>243</v>
      </c>
      <c r="K234" s="196">
        <v>7</v>
      </c>
      <c r="L234" s="197">
        <v>0</v>
      </c>
      <c r="M234" s="197"/>
      <c r="N234" s="198">
        <f>ROUND(L234*K234,0)</f>
        <v>0</v>
      </c>
      <c r="O234" s="198"/>
      <c r="P234" s="198"/>
      <c r="Q234" s="198"/>
      <c r="R234" s="160"/>
      <c r="T234" s="199"/>
      <c r="U234" s="45" t="s">
        <v>47</v>
      </c>
      <c r="V234" s="35"/>
      <c r="W234" s="200">
        <f>V234*K234</f>
        <v>0</v>
      </c>
      <c r="X234" s="200">
        <v>0</v>
      </c>
      <c r="Y234" s="200">
        <f>X234*K234</f>
        <v>0</v>
      </c>
      <c r="Z234" s="200">
        <v>0.0018000000000000002</v>
      </c>
      <c r="AA234" s="201">
        <f>Z234*K234</f>
        <v>0.012600000000000002</v>
      </c>
      <c r="AR234" s="11" t="s">
        <v>217</v>
      </c>
      <c r="AT234" s="11" t="s">
        <v>160</v>
      </c>
      <c r="AU234" s="11" t="s">
        <v>102</v>
      </c>
      <c r="AY234" s="11" t="s">
        <v>159</v>
      </c>
      <c r="BE234" s="119">
        <f>IF(U234="základní",N234,0)</f>
        <v>0</v>
      </c>
      <c r="BF234" s="119">
        <f>IF(U234="snížená",N234,0)</f>
        <v>0</v>
      </c>
      <c r="BG234" s="119">
        <f>IF(U234="zákl. přenesená",N234,0)</f>
        <v>0</v>
      </c>
      <c r="BH234" s="119">
        <f>IF(U234="sníž. přenesená",N234,0)</f>
        <v>0</v>
      </c>
      <c r="BI234" s="119">
        <f>IF(U234="nulová",N234,0)</f>
        <v>0</v>
      </c>
      <c r="BJ234" s="11" t="s">
        <v>10</v>
      </c>
      <c r="BK234" s="119">
        <f>ROUND(L234*K234,0)</f>
        <v>0</v>
      </c>
      <c r="BL234" s="11" t="s">
        <v>217</v>
      </c>
      <c r="BM234" s="11" t="s">
        <v>482</v>
      </c>
    </row>
    <row r="235" spans="2:65" s="33" customFormat="1" ht="25.5" customHeight="1">
      <c r="B235" s="158"/>
      <c r="C235" s="192" t="s">
        <v>483</v>
      </c>
      <c r="D235" s="192" t="s">
        <v>160</v>
      </c>
      <c r="E235" s="193" t="s">
        <v>484</v>
      </c>
      <c r="F235" s="194" t="s">
        <v>485</v>
      </c>
      <c r="G235" s="194"/>
      <c r="H235" s="194"/>
      <c r="I235" s="194"/>
      <c r="J235" s="195" t="s">
        <v>243</v>
      </c>
      <c r="K235" s="196">
        <v>9</v>
      </c>
      <c r="L235" s="197">
        <v>0</v>
      </c>
      <c r="M235" s="197"/>
      <c r="N235" s="198">
        <f>ROUND(L235*K235,0)</f>
        <v>0</v>
      </c>
      <c r="O235" s="198"/>
      <c r="P235" s="198"/>
      <c r="Q235" s="198"/>
      <c r="R235" s="160"/>
      <c r="T235" s="199"/>
      <c r="U235" s="45" t="s">
        <v>47</v>
      </c>
      <c r="V235" s="35"/>
      <c r="W235" s="200">
        <f>V235*K235</f>
        <v>0</v>
      </c>
      <c r="X235" s="200">
        <v>0</v>
      </c>
      <c r="Y235" s="200">
        <f>X235*K235</f>
        <v>0</v>
      </c>
      <c r="Z235" s="200">
        <v>0.024</v>
      </c>
      <c r="AA235" s="201">
        <f>Z235*K235</f>
        <v>0.216</v>
      </c>
      <c r="AR235" s="11" t="s">
        <v>217</v>
      </c>
      <c r="AT235" s="11" t="s">
        <v>160</v>
      </c>
      <c r="AU235" s="11" t="s">
        <v>102</v>
      </c>
      <c r="AY235" s="11" t="s">
        <v>159</v>
      </c>
      <c r="BE235" s="119">
        <f>IF(U235="základní",N235,0)</f>
        <v>0</v>
      </c>
      <c r="BF235" s="119">
        <f>IF(U235="snížená",N235,0)</f>
        <v>0</v>
      </c>
      <c r="BG235" s="119">
        <f>IF(U235="zákl. přenesená",N235,0)</f>
        <v>0</v>
      </c>
      <c r="BH235" s="119">
        <f>IF(U235="sníž. přenesená",N235,0)</f>
        <v>0</v>
      </c>
      <c r="BI235" s="119">
        <f>IF(U235="nulová",N235,0)</f>
        <v>0</v>
      </c>
      <c r="BJ235" s="11" t="s">
        <v>10</v>
      </c>
      <c r="BK235" s="119">
        <f>ROUND(L235*K235,0)</f>
        <v>0</v>
      </c>
      <c r="BL235" s="11" t="s">
        <v>217</v>
      </c>
      <c r="BM235" s="11" t="s">
        <v>486</v>
      </c>
    </row>
    <row r="236" spans="2:63" s="179" customFormat="1" ht="29.25" customHeight="1">
      <c r="B236" s="180"/>
      <c r="C236" s="181"/>
      <c r="D236" s="190" t="s">
        <v>125</v>
      </c>
      <c r="E236" s="190"/>
      <c r="F236" s="190"/>
      <c r="G236" s="190"/>
      <c r="H236" s="190"/>
      <c r="I236" s="190"/>
      <c r="J236" s="190"/>
      <c r="K236" s="190"/>
      <c r="L236" s="190"/>
      <c r="M236" s="190"/>
      <c r="N236" s="202">
        <f>BK236</f>
        <v>0</v>
      </c>
      <c r="O236" s="202"/>
      <c r="P236" s="202"/>
      <c r="Q236" s="202"/>
      <c r="R236" s="183"/>
      <c r="T236" s="184"/>
      <c r="U236" s="181"/>
      <c r="V236" s="181"/>
      <c r="W236" s="185">
        <f>SUM(W237:W238)</f>
        <v>0</v>
      </c>
      <c r="X236" s="181"/>
      <c r="Y236" s="185">
        <f>SUM(Y237:Y238)</f>
        <v>0</v>
      </c>
      <c r="Z236" s="181"/>
      <c r="AA236" s="186">
        <f>SUM(AA237:AA238)</f>
        <v>0</v>
      </c>
      <c r="AR236" s="187" t="s">
        <v>102</v>
      </c>
      <c r="AT236" s="188" t="s">
        <v>81</v>
      </c>
      <c r="AU236" s="188" t="s">
        <v>10</v>
      </c>
      <c r="AY236" s="187" t="s">
        <v>159</v>
      </c>
      <c r="BK236" s="189">
        <f>SUM(BK237:BK238)</f>
        <v>0</v>
      </c>
    </row>
    <row r="237" spans="2:65" s="33" customFormat="1" ht="16.5" customHeight="1">
      <c r="B237" s="158"/>
      <c r="C237" s="192" t="s">
        <v>487</v>
      </c>
      <c r="D237" s="192" t="s">
        <v>160</v>
      </c>
      <c r="E237" s="193" t="s">
        <v>488</v>
      </c>
      <c r="F237" s="194" t="s">
        <v>489</v>
      </c>
      <c r="G237" s="194"/>
      <c r="H237" s="194"/>
      <c r="I237" s="194"/>
      <c r="J237" s="195" t="s">
        <v>490</v>
      </c>
      <c r="K237" s="196">
        <v>1</v>
      </c>
      <c r="L237" s="197">
        <v>0</v>
      </c>
      <c r="M237" s="197"/>
      <c r="N237" s="198">
        <f>ROUND(L237*K237,0)</f>
        <v>0</v>
      </c>
      <c r="O237" s="198"/>
      <c r="P237" s="198"/>
      <c r="Q237" s="198"/>
      <c r="R237" s="160"/>
      <c r="T237" s="199"/>
      <c r="U237" s="45" t="s">
        <v>47</v>
      </c>
      <c r="V237" s="35"/>
      <c r="W237" s="200">
        <f>V237*K237</f>
        <v>0</v>
      </c>
      <c r="X237" s="200">
        <v>0</v>
      </c>
      <c r="Y237" s="200">
        <f>X237*K237</f>
        <v>0</v>
      </c>
      <c r="Z237" s="200">
        <v>0</v>
      </c>
      <c r="AA237" s="201">
        <f>Z237*K237</f>
        <v>0</v>
      </c>
      <c r="AR237" s="11" t="s">
        <v>217</v>
      </c>
      <c r="AT237" s="11" t="s">
        <v>160</v>
      </c>
      <c r="AU237" s="11" t="s">
        <v>102</v>
      </c>
      <c r="AY237" s="11" t="s">
        <v>159</v>
      </c>
      <c r="BE237" s="119">
        <f>IF(U237="základní",N237,0)</f>
        <v>0</v>
      </c>
      <c r="BF237" s="119">
        <f>IF(U237="snížená",N237,0)</f>
        <v>0</v>
      </c>
      <c r="BG237" s="119">
        <f>IF(U237="zákl. přenesená",N237,0)</f>
        <v>0</v>
      </c>
      <c r="BH237" s="119">
        <f>IF(U237="sníž. přenesená",N237,0)</f>
        <v>0</v>
      </c>
      <c r="BI237" s="119">
        <f>IF(U237="nulová",N237,0)</f>
        <v>0</v>
      </c>
      <c r="BJ237" s="11" t="s">
        <v>10</v>
      </c>
      <c r="BK237" s="119">
        <f>ROUND(L237*K237,0)</f>
        <v>0</v>
      </c>
      <c r="BL237" s="11" t="s">
        <v>217</v>
      </c>
      <c r="BM237" s="11" t="s">
        <v>491</v>
      </c>
    </row>
    <row r="238" spans="2:65" s="33" customFormat="1" ht="16.5" customHeight="1">
      <c r="B238" s="158"/>
      <c r="C238" s="192" t="s">
        <v>492</v>
      </c>
      <c r="D238" s="192" t="s">
        <v>160</v>
      </c>
      <c r="E238" s="193" t="s">
        <v>493</v>
      </c>
      <c r="F238" s="194" t="s">
        <v>494</v>
      </c>
      <c r="G238" s="194"/>
      <c r="H238" s="194"/>
      <c r="I238" s="194"/>
      <c r="J238" s="195" t="s">
        <v>490</v>
      </c>
      <c r="K238" s="196">
        <v>1</v>
      </c>
      <c r="L238" s="197">
        <v>0</v>
      </c>
      <c r="M238" s="197"/>
      <c r="N238" s="198">
        <f>ROUND(L238*K238,0)</f>
        <v>0</v>
      </c>
      <c r="O238" s="198"/>
      <c r="P238" s="198"/>
      <c r="Q238" s="198"/>
      <c r="R238" s="160"/>
      <c r="T238" s="199"/>
      <c r="U238" s="45" t="s">
        <v>47</v>
      </c>
      <c r="V238" s="35"/>
      <c r="W238" s="200">
        <f>V238*K238</f>
        <v>0</v>
      </c>
      <c r="X238" s="200">
        <v>0</v>
      </c>
      <c r="Y238" s="200">
        <f>X238*K238</f>
        <v>0</v>
      </c>
      <c r="Z238" s="200">
        <v>0</v>
      </c>
      <c r="AA238" s="201">
        <f>Z238*K238</f>
        <v>0</v>
      </c>
      <c r="AR238" s="11" t="s">
        <v>217</v>
      </c>
      <c r="AT238" s="11" t="s">
        <v>160</v>
      </c>
      <c r="AU238" s="11" t="s">
        <v>102</v>
      </c>
      <c r="AY238" s="11" t="s">
        <v>159</v>
      </c>
      <c r="BE238" s="119">
        <f>IF(U238="základní",N238,0)</f>
        <v>0</v>
      </c>
      <c r="BF238" s="119">
        <f>IF(U238="snížená",N238,0)</f>
        <v>0</v>
      </c>
      <c r="BG238" s="119">
        <f>IF(U238="zákl. přenesená",N238,0)</f>
        <v>0</v>
      </c>
      <c r="BH238" s="119">
        <f>IF(U238="sníž. přenesená",N238,0)</f>
        <v>0</v>
      </c>
      <c r="BI238" s="119">
        <f>IF(U238="nulová",N238,0)</f>
        <v>0</v>
      </c>
      <c r="BJ238" s="11" t="s">
        <v>10</v>
      </c>
      <c r="BK238" s="119">
        <f>ROUND(L238*K238,0)</f>
        <v>0</v>
      </c>
      <c r="BL238" s="11" t="s">
        <v>217</v>
      </c>
      <c r="BM238" s="11" t="s">
        <v>495</v>
      </c>
    </row>
    <row r="239" spans="2:63" s="179" customFormat="1" ht="29.25" customHeight="1">
      <c r="B239" s="180"/>
      <c r="C239" s="181"/>
      <c r="D239" s="190" t="s">
        <v>126</v>
      </c>
      <c r="E239" s="190"/>
      <c r="F239" s="190"/>
      <c r="G239" s="190"/>
      <c r="H239" s="190"/>
      <c r="I239" s="190"/>
      <c r="J239" s="190"/>
      <c r="K239" s="190"/>
      <c r="L239" s="190"/>
      <c r="M239" s="190"/>
      <c r="N239" s="202">
        <f>BK239</f>
        <v>0</v>
      </c>
      <c r="O239" s="202"/>
      <c r="P239" s="202"/>
      <c r="Q239" s="202"/>
      <c r="R239" s="183"/>
      <c r="T239" s="184"/>
      <c r="U239" s="181"/>
      <c r="V239" s="181"/>
      <c r="W239" s="185">
        <f>SUM(W240:W263)</f>
        <v>0</v>
      </c>
      <c r="X239" s="181"/>
      <c r="Y239" s="185">
        <f>SUM(Y240:Y263)</f>
        <v>1.28413537</v>
      </c>
      <c r="Z239" s="181"/>
      <c r="AA239" s="186">
        <f>SUM(AA240:AA263)</f>
        <v>0.47955</v>
      </c>
      <c r="AR239" s="187" t="s">
        <v>102</v>
      </c>
      <c r="AT239" s="188" t="s">
        <v>81</v>
      </c>
      <c r="AU239" s="188" t="s">
        <v>10</v>
      </c>
      <c r="AY239" s="187" t="s">
        <v>159</v>
      </c>
      <c r="BK239" s="189">
        <f>SUM(BK240:BK263)</f>
        <v>0</v>
      </c>
    </row>
    <row r="240" spans="2:65" s="33" customFormat="1" ht="16.5" customHeight="1">
      <c r="B240" s="158"/>
      <c r="C240" s="192" t="s">
        <v>496</v>
      </c>
      <c r="D240" s="192" t="s">
        <v>160</v>
      </c>
      <c r="E240" s="193" t="s">
        <v>497</v>
      </c>
      <c r="F240" s="194" t="s">
        <v>498</v>
      </c>
      <c r="G240" s="194"/>
      <c r="H240" s="194"/>
      <c r="I240" s="194"/>
      <c r="J240" s="195" t="s">
        <v>163</v>
      </c>
      <c r="K240" s="196">
        <v>155.85</v>
      </c>
      <c r="L240" s="197">
        <v>0</v>
      </c>
      <c r="M240" s="197"/>
      <c r="N240" s="198">
        <f>ROUND(L240*K240,0)</f>
        <v>0</v>
      </c>
      <c r="O240" s="198"/>
      <c r="P240" s="198"/>
      <c r="Q240" s="198"/>
      <c r="R240" s="160"/>
      <c r="T240" s="199"/>
      <c r="U240" s="45" t="s">
        <v>47</v>
      </c>
      <c r="V240" s="35"/>
      <c r="W240" s="200">
        <f>V240*K240</f>
        <v>0</v>
      </c>
      <c r="X240" s="200">
        <v>0</v>
      </c>
      <c r="Y240" s="200">
        <f>X240*K240</f>
        <v>0</v>
      </c>
      <c r="Z240" s="200">
        <v>0</v>
      </c>
      <c r="AA240" s="201">
        <f>Z240*K240</f>
        <v>0</v>
      </c>
      <c r="AR240" s="11" t="s">
        <v>217</v>
      </c>
      <c r="AT240" s="11" t="s">
        <v>160</v>
      </c>
      <c r="AU240" s="11" t="s">
        <v>102</v>
      </c>
      <c r="AY240" s="11" t="s">
        <v>159</v>
      </c>
      <c r="BE240" s="119">
        <f>IF(U240="základní",N240,0)</f>
        <v>0</v>
      </c>
      <c r="BF240" s="119">
        <f>IF(U240="snížená",N240,0)</f>
        <v>0</v>
      </c>
      <c r="BG240" s="119">
        <f>IF(U240="zákl. přenesená",N240,0)</f>
        <v>0</v>
      </c>
      <c r="BH240" s="119">
        <f>IF(U240="sníž. přenesená",N240,0)</f>
        <v>0</v>
      </c>
      <c r="BI240" s="119">
        <f>IF(U240="nulová",N240,0)</f>
        <v>0</v>
      </c>
      <c r="BJ240" s="11" t="s">
        <v>10</v>
      </c>
      <c r="BK240" s="119">
        <f>ROUND(L240*K240,0)</f>
        <v>0</v>
      </c>
      <c r="BL240" s="11" t="s">
        <v>217</v>
      </c>
      <c r="BM240" s="11" t="s">
        <v>499</v>
      </c>
    </row>
    <row r="241" spans="2:65" s="33" customFormat="1" ht="25.5" customHeight="1">
      <c r="B241" s="158"/>
      <c r="C241" s="192" t="s">
        <v>500</v>
      </c>
      <c r="D241" s="192" t="s">
        <v>160</v>
      </c>
      <c r="E241" s="193" t="s">
        <v>501</v>
      </c>
      <c r="F241" s="194" t="s">
        <v>502</v>
      </c>
      <c r="G241" s="194"/>
      <c r="H241" s="194"/>
      <c r="I241" s="194"/>
      <c r="J241" s="195" t="s">
        <v>216</v>
      </c>
      <c r="K241" s="196">
        <v>2</v>
      </c>
      <c r="L241" s="197">
        <v>0</v>
      </c>
      <c r="M241" s="197"/>
      <c r="N241" s="198">
        <f>ROUND(L241*K241,0)</f>
        <v>0</v>
      </c>
      <c r="O241" s="198"/>
      <c r="P241" s="198"/>
      <c r="Q241" s="198"/>
      <c r="R241" s="160"/>
      <c r="T241" s="199"/>
      <c r="U241" s="45" t="s">
        <v>47</v>
      </c>
      <c r="V241" s="35"/>
      <c r="W241" s="200">
        <f>V241*K241</f>
        <v>0</v>
      </c>
      <c r="X241" s="200">
        <v>0</v>
      </c>
      <c r="Y241" s="200">
        <f>X241*K241</f>
        <v>0</v>
      </c>
      <c r="Z241" s="200">
        <v>0</v>
      </c>
      <c r="AA241" s="201">
        <f>Z241*K241</f>
        <v>0</v>
      </c>
      <c r="AR241" s="11" t="s">
        <v>217</v>
      </c>
      <c r="AT241" s="11" t="s">
        <v>160</v>
      </c>
      <c r="AU241" s="11" t="s">
        <v>102</v>
      </c>
      <c r="AY241" s="11" t="s">
        <v>159</v>
      </c>
      <c r="BE241" s="119">
        <f>IF(U241="základní",N241,0)</f>
        <v>0</v>
      </c>
      <c r="BF241" s="119">
        <f>IF(U241="snížená",N241,0)</f>
        <v>0</v>
      </c>
      <c r="BG241" s="119">
        <f>IF(U241="zákl. přenesená",N241,0)</f>
        <v>0</v>
      </c>
      <c r="BH241" s="119">
        <f>IF(U241="sníž. přenesená",N241,0)</f>
        <v>0</v>
      </c>
      <c r="BI241" s="119">
        <f>IF(U241="nulová",N241,0)</f>
        <v>0</v>
      </c>
      <c r="BJ241" s="11" t="s">
        <v>10</v>
      </c>
      <c r="BK241" s="119">
        <f>ROUND(L241*K241,0)</f>
        <v>0</v>
      </c>
      <c r="BL241" s="11" t="s">
        <v>217</v>
      </c>
      <c r="BM241" s="11" t="s">
        <v>503</v>
      </c>
    </row>
    <row r="242" spans="2:65" s="33" customFormat="1" ht="25.5" customHeight="1">
      <c r="B242" s="158"/>
      <c r="C242" s="192" t="s">
        <v>504</v>
      </c>
      <c r="D242" s="192" t="s">
        <v>160</v>
      </c>
      <c r="E242" s="193" t="s">
        <v>505</v>
      </c>
      <c r="F242" s="194" t="s">
        <v>506</v>
      </c>
      <c r="G242" s="194"/>
      <c r="H242" s="194"/>
      <c r="I242" s="194"/>
      <c r="J242" s="195" t="s">
        <v>216</v>
      </c>
      <c r="K242" s="196">
        <v>2</v>
      </c>
      <c r="L242" s="197">
        <v>0</v>
      </c>
      <c r="M242" s="197"/>
      <c r="N242" s="198">
        <f>ROUND(L242*K242,0)</f>
        <v>0</v>
      </c>
      <c r="O242" s="198"/>
      <c r="P242" s="198"/>
      <c r="Q242" s="198"/>
      <c r="R242" s="160"/>
      <c r="T242" s="199"/>
      <c r="U242" s="45" t="s">
        <v>47</v>
      </c>
      <c r="V242" s="35"/>
      <c r="W242" s="200">
        <f>V242*K242</f>
        <v>0</v>
      </c>
      <c r="X242" s="200">
        <v>0</v>
      </c>
      <c r="Y242" s="200">
        <f>X242*K242</f>
        <v>0</v>
      </c>
      <c r="Z242" s="200">
        <v>0</v>
      </c>
      <c r="AA242" s="201">
        <f>Z242*K242</f>
        <v>0</v>
      </c>
      <c r="AR242" s="11" t="s">
        <v>217</v>
      </c>
      <c r="AT242" s="11" t="s">
        <v>160</v>
      </c>
      <c r="AU242" s="11" t="s">
        <v>102</v>
      </c>
      <c r="AY242" s="11" t="s">
        <v>159</v>
      </c>
      <c r="BE242" s="119">
        <f>IF(U242="základní",N242,0)</f>
        <v>0</v>
      </c>
      <c r="BF242" s="119">
        <f>IF(U242="snížená",N242,0)</f>
        <v>0</v>
      </c>
      <c r="BG242" s="119">
        <f>IF(U242="zákl. přenesená",N242,0)</f>
        <v>0</v>
      </c>
      <c r="BH242" s="119">
        <f>IF(U242="sníž. přenesená",N242,0)</f>
        <v>0</v>
      </c>
      <c r="BI242" s="119">
        <f>IF(U242="nulová",N242,0)</f>
        <v>0</v>
      </c>
      <c r="BJ242" s="11" t="s">
        <v>10</v>
      </c>
      <c r="BK242" s="119">
        <f>ROUND(L242*K242,0)</f>
        <v>0</v>
      </c>
      <c r="BL242" s="11" t="s">
        <v>217</v>
      </c>
      <c r="BM242" s="11" t="s">
        <v>507</v>
      </c>
    </row>
    <row r="243" spans="2:65" s="33" customFormat="1" ht="16.5" customHeight="1">
      <c r="B243" s="158"/>
      <c r="C243" s="192" t="s">
        <v>508</v>
      </c>
      <c r="D243" s="192" t="s">
        <v>160</v>
      </c>
      <c r="E243" s="193" t="s">
        <v>509</v>
      </c>
      <c r="F243" s="194" t="s">
        <v>510</v>
      </c>
      <c r="G243" s="194"/>
      <c r="H243" s="194"/>
      <c r="I243" s="194"/>
      <c r="J243" s="195" t="s">
        <v>163</v>
      </c>
      <c r="K243" s="196">
        <v>155.85</v>
      </c>
      <c r="L243" s="197">
        <v>0</v>
      </c>
      <c r="M243" s="197"/>
      <c r="N243" s="198">
        <f>ROUND(L243*K243,0)</f>
        <v>0</v>
      </c>
      <c r="O243" s="198"/>
      <c r="P243" s="198"/>
      <c r="Q243" s="198"/>
      <c r="R243" s="160"/>
      <c r="T243" s="199"/>
      <c r="U243" s="45" t="s">
        <v>47</v>
      </c>
      <c r="V243" s="35"/>
      <c r="W243" s="200">
        <f>V243*K243</f>
        <v>0</v>
      </c>
      <c r="X243" s="200">
        <v>0</v>
      </c>
      <c r="Y243" s="200">
        <f>X243*K243</f>
        <v>0</v>
      </c>
      <c r="Z243" s="200">
        <v>0</v>
      </c>
      <c r="AA243" s="201">
        <f>Z243*K243</f>
        <v>0</v>
      </c>
      <c r="AR243" s="11" t="s">
        <v>217</v>
      </c>
      <c r="AT243" s="11" t="s">
        <v>160</v>
      </c>
      <c r="AU243" s="11" t="s">
        <v>102</v>
      </c>
      <c r="AY243" s="11" t="s">
        <v>159</v>
      </c>
      <c r="BE243" s="119">
        <f>IF(U243="základní",N243,0)</f>
        <v>0</v>
      </c>
      <c r="BF243" s="119">
        <f>IF(U243="snížená",N243,0)</f>
        <v>0</v>
      </c>
      <c r="BG243" s="119">
        <f>IF(U243="zákl. přenesená",N243,0)</f>
        <v>0</v>
      </c>
      <c r="BH243" s="119">
        <f>IF(U243="sníž. přenesená",N243,0)</f>
        <v>0</v>
      </c>
      <c r="BI243" s="119">
        <f>IF(U243="nulová",N243,0)</f>
        <v>0</v>
      </c>
      <c r="BJ243" s="11" t="s">
        <v>10</v>
      </c>
      <c r="BK243" s="119">
        <f>ROUND(L243*K243,0)</f>
        <v>0</v>
      </c>
      <c r="BL243" s="11" t="s">
        <v>217</v>
      </c>
      <c r="BM243" s="11" t="s">
        <v>511</v>
      </c>
    </row>
    <row r="244" spans="2:65" s="33" customFormat="1" ht="25.5" customHeight="1">
      <c r="B244" s="158"/>
      <c r="C244" s="192" t="s">
        <v>512</v>
      </c>
      <c r="D244" s="192" t="s">
        <v>160</v>
      </c>
      <c r="E244" s="193" t="s">
        <v>513</v>
      </c>
      <c r="F244" s="194" t="s">
        <v>514</v>
      </c>
      <c r="G244" s="194"/>
      <c r="H244" s="194"/>
      <c r="I244" s="194"/>
      <c r="J244" s="195" t="s">
        <v>216</v>
      </c>
      <c r="K244" s="196">
        <v>2</v>
      </c>
      <c r="L244" s="197">
        <v>0</v>
      </c>
      <c r="M244" s="197"/>
      <c r="N244" s="198">
        <f>ROUND(L244*K244,0)</f>
        <v>0</v>
      </c>
      <c r="O244" s="198"/>
      <c r="P244" s="198"/>
      <c r="Q244" s="198"/>
      <c r="R244" s="160"/>
      <c r="T244" s="199"/>
      <c r="U244" s="45" t="s">
        <v>47</v>
      </c>
      <c r="V244" s="35"/>
      <c r="W244" s="200">
        <f>V244*K244</f>
        <v>0</v>
      </c>
      <c r="X244" s="200">
        <v>0</v>
      </c>
      <c r="Y244" s="200">
        <f>X244*K244</f>
        <v>0</v>
      </c>
      <c r="Z244" s="200">
        <v>0</v>
      </c>
      <c r="AA244" s="201">
        <f>Z244*K244</f>
        <v>0</v>
      </c>
      <c r="AR244" s="11" t="s">
        <v>217</v>
      </c>
      <c r="AT244" s="11" t="s">
        <v>160</v>
      </c>
      <c r="AU244" s="11" t="s">
        <v>102</v>
      </c>
      <c r="AY244" s="11" t="s">
        <v>159</v>
      </c>
      <c r="BE244" s="119">
        <f>IF(U244="základní",N244,0)</f>
        <v>0</v>
      </c>
      <c r="BF244" s="119">
        <f>IF(U244="snížená",N244,0)</f>
        <v>0</v>
      </c>
      <c r="BG244" s="119">
        <f>IF(U244="zákl. přenesená",N244,0)</f>
        <v>0</v>
      </c>
      <c r="BH244" s="119">
        <f>IF(U244="sníž. přenesená",N244,0)</f>
        <v>0</v>
      </c>
      <c r="BI244" s="119">
        <f>IF(U244="nulová",N244,0)</f>
        <v>0</v>
      </c>
      <c r="BJ244" s="11" t="s">
        <v>10</v>
      </c>
      <c r="BK244" s="119">
        <f>ROUND(L244*K244,0)</f>
        <v>0</v>
      </c>
      <c r="BL244" s="11" t="s">
        <v>217</v>
      </c>
      <c r="BM244" s="11" t="s">
        <v>515</v>
      </c>
    </row>
    <row r="245" spans="2:65" s="33" customFormat="1" ht="25.5" customHeight="1">
      <c r="B245" s="158"/>
      <c r="C245" s="192" t="s">
        <v>516</v>
      </c>
      <c r="D245" s="192" t="s">
        <v>160</v>
      </c>
      <c r="E245" s="193" t="s">
        <v>517</v>
      </c>
      <c r="F245" s="194" t="s">
        <v>518</v>
      </c>
      <c r="G245" s="194"/>
      <c r="H245" s="194"/>
      <c r="I245" s="194"/>
      <c r="J245" s="195" t="s">
        <v>216</v>
      </c>
      <c r="K245" s="196">
        <v>2</v>
      </c>
      <c r="L245" s="197">
        <v>0</v>
      </c>
      <c r="M245" s="197"/>
      <c r="N245" s="198">
        <f>ROUND(L245*K245,0)</f>
        <v>0</v>
      </c>
      <c r="O245" s="198"/>
      <c r="P245" s="198"/>
      <c r="Q245" s="198"/>
      <c r="R245" s="160"/>
      <c r="T245" s="199"/>
      <c r="U245" s="45" t="s">
        <v>47</v>
      </c>
      <c r="V245" s="35"/>
      <c r="W245" s="200">
        <f>V245*K245</f>
        <v>0</v>
      </c>
      <c r="X245" s="200">
        <v>0</v>
      </c>
      <c r="Y245" s="200">
        <f>X245*K245</f>
        <v>0</v>
      </c>
      <c r="Z245" s="200">
        <v>0</v>
      </c>
      <c r="AA245" s="201">
        <f>Z245*K245</f>
        <v>0</v>
      </c>
      <c r="AR245" s="11" t="s">
        <v>217</v>
      </c>
      <c r="AT245" s="11" t="s">
        <v>160</v>
      </c>
      <c r="AU245" s="11" t="s">
        <v>102</v>
      </c>
      <c r="AY245" s="11" t="s">
        <v>159</v>
      </c>
      <c r="BE245" s="119">
        <f>IF(U245="základní",N245,0)</f>
        <v>0</v>
      </c>
      <c r="BF245" s="119">
        <f>IF(U245="snížená",N245,0)</f>
        <v>0</v>
      </c>
      <c r="BG245" s="119">
        <f>IF(U245="zákl. přenesená",N245,0)</f>
        <v>0</v>
      </c>
      <c r="BH245" s="119">
        <f>IF(U245="sníž. přenesená",N245,0)</f>
        <v>0</v>
      </c>
      <c r="BI245" s="119">
        <f>IF(U245="nulová",N245,0)</f>
        <v>0</v>
      </c>
      <c r="BJ245" s="11" t="s">
        <v>10</v>
      </c>
      <c r="BK245" s="119">
        <f>ROUND(L245*K245,0)</f>
        <v>0</v>
      </c>
      <c r="BL245" s="11" t="s">
        <v>217</v>
      </c>
      <c r="BM245" s="11" t="s">
        <v>519</v>
      </c>
    </row>
    <row r="246" spans="2:65" s="33" customFormat="1" ht="25.5" customHeight="1">
      <c r="B246" s="158"/>
      <c r="C246" s="192" t="s">
        <v>520</v>
      </c>
      <c r="D246" s="192" t="s">
        <v>160</v>
      </c>
      <c r="E246" s="193" t="s">
        <v>521</v>
      </c>
      <c r="F246" s="194" t="s">
        <v>522</v>
      </c>
      <c r="G246" s="194"/>
      <c r="H246" s="194"/>
      <c r="I246" s="194"/>
      <c r="J246" s="195" t="s">
        <v>163</v>
      </c>
      <c r="K246" s="196">
        <v>155.85</v>
      </c>
      <c r="L246" s="197">
        <v>0</v>
      </c>
      <c r="M246" s="197"/>
      <c r="N246" s="198">
        <f>ROUND(L246*K246,0)</f>
        <v>0</v>
      </c>
      <c r="O246" s="198"/>
      <c r="P246" s="198"/>
      <c r="Q246" s="198"/>
      <c r="R246" s="160"/>
      <c r="T246" s="199"/>
      <c r="U246" s="45" t="s">
        <v>47</v>
      </c>
      <c r="V246" s="35"/>
      <c r="W246" s="200">
        <f>V246*K246</f>
        <v>0</v>
      </c>
      <c r="X246" s="200">
        <v>7E-05</v>
      </c>
      <c r="Y246" s="200">
        <f>X246*K246</f>
        <v>0.010909499999999999</v>
      </c>
      <c r="Z246" s="200">
        <v>0</v>
      </c>
      <c r="AA246" s="201">
        <f>Z246*K246</f>
        <v>0</v>
      </c>
      <c r="AR246" s="11" t="s">
        <v>217</v>
      </c>
      <c r="AT246" s="11" t="s">
        <v>160</v>
      </c>
      <c r="AU246" s="11" t="s">
        <v>102</v>
      </c>
      <c r="AY246" s="11" t="s">
        <v>159</v>
      </c>
      <c r="BE246" s="119">
        <f>IF(U246="základní",N246,0)</f>
        <v>0</v>
      </c>
      <c r="BF246" s="119">
        <f>IF(U246="snížená",N246,0)</f>
        <v>0</v>
      </c>
      <c r="BG246" s="119">
        <f>IF(U246="zákl. přenesená",N246,0)</f>
        <v>0</v>
      </c>
      <c r="BH246" s="119">
        <f>IF(U246="sníž. přenesená",N246,0)</f>
        <v>0</v>
      </c>
      <c r="BI246" s="119">
        <f>IF(U246="nulová",N246,0)</f>
        <v>0</v>
      </c>
      <c r="BJ246" s="11" t="s">
        <v>10</v>
      </c>
      <c r="BK246" s="119">
        <f>ROUND(L246*K246,0)</f>
        <v>0</v>
      </c>
      <c r="BL246" s="11" t="s">
        <v>217</v>
      </c>
      <c r="BM246" s="11" t="s">
        <v>523</v>
      </c>
    </row>
    <row r="247" spans="2:65" s="33" customFormat="1" ht="25.5" customHeight="1">
      <c r="B247" s="158"/>
      <c r="C247" s="192" t="s">
        <v>524</v>
      </c>
      <c r="D247" s="192" t="s">
        <v>160</v>
      </c>
      <c r="E247" s="193" t="s">
        <v>525</v>
      </c>
      <c r="F247" s="194" t="s">
        <v>526</v>
      </c>
      <c r="G247" s="194"/>
      <c r="H247" s="194"/>
      <c r="I247" s="194"/>
      <c r="J247" s="195" t="s">
        <v>163</v>
      </c>
      <c r="K247" s="196">
        <v>20.226</v>
      </c>
      <c r="L247" s="197">
        <v>0</v>
      </c>
      <c r="M247" s="197"/>
      <c r="N247" s="198">
        <f>ROUND(L247*K247,0)</f>
        <v>0</v>
      </c>
      <c r="O247" s="198"/>
      <c r="P247" s="198"/>
      <c r="Q247" s="198"/>
      <c r="R247" s="160"/>
      <c r="T247" s="199"/>
      <c r="U247" s="45" t="s">
        <v>47</v>
      </c>
      <c r="V247" s="35"/>
      <c r="W247" s="200">
        <f>V247*K247</f>
        <v>0</v>
      </c>
      <c r="X247" s="200">
        <v>0.00012000000000000002</v>
      </c>
      <c r="Y247" s="200">
        <f>X247*K247</f>
        <v>0.00242712</v>
      </c>
      <c r="Z247" s="200">
        <v>0</v>
      </c>
      <c r="AA247" s="201">
        <f>Z247*K247</f>
        <v>0</v>
      </c>
      <c r="AR247" s="11" t="s">
        <v>217</v>
      </c>
      <c r="AT247" s="11" t="s">
        <v>160</v>
      </c>
      <c r="AU247" s="11" t="s">
        <v>102</v>
      </c>
      <c r="AY247" s="11" t="s">
        <v>159</v>
      </c>
      <c r="BE247" s="119">
        <f>IF(U247="základní",N247,0)</f>
        <v>0</v>
      </c>
      <c r="BF247" s="119">
        <f>IF(U247="snížená",N247,0)</f>
        <v>0</v>
      </c>
      <c r="BG247" s="119">
        <f>IF(U247="zákl. přenesená",N247,0)</f>
        <v>0</v>
      </c>
      <c r="BH247" s="119">
        <f>IF(U247="sníž. přenesená",N247,0)</f>
        <v>0</v>
      </c>
      <c r="BI247" s="119">
        <f>IF(U247="nulová",N247,0)</f>
        <v>0</v>
      </c>
      <c r="BJ247" s="11" t="s">
        <v>10</v>
      </c>
      <c r="BK247" s="119">
        <f>ROUND(L247*K247,0)</f>
        <v>0</v>
      </c>
      <c r="BL247" s="11" t="s">
        <v>217</v>
      </c>
      <c r="BM247" s="11" t="s">
        <v>527</v>
      </c>
    </row>
    <row r="248" spans="2:65" s="33" customFormat="1" ht="38.25" customHeight="1">
      <c r="B248" s="158"/>
      <c r="C248" s="192" t="s">
        <v>528</v>
      </c>
      <c r="D248" s="192" t="s">
        <v>160</v>
      </c>
      <c r="E248" s="193" t="s">
        <v>529</v>
      </c>
      <c r="F248" s="194" t="s">
        <v>530</v>
      </c>
      <c r="G248" s="194"/>
      <c r="H248" s="194"/>
      <c r="I248" s="194"/>
      <c r="J248" s="195" t="s">
        <v>163</v>
      </c>
      <c r="K248" s="196">
        <v>155.85</v>
      </c>
      <c r="L248" s="197">
        <v>0</v>
      </c>
      <c r="M248" s="197"/>
      <c r="N248" s="198">
        <f>ROUND(L248*K248,0)</f>
        <v>0</v>
      </c>
      <c r="O248" s="198"/>
      <c r="P248" s="198"/>
      <c r="Q248" s="198"/>
      <c r="R248" s="160"/>
      <c r="T248" s="199"/>
      <c r="U248" s="45" t="s">
        <v>47</v>
      </c>
      <c r="V248" s="35"/>
      <c r="W248" s="200">
        <f>V248*K248</f>
        <v>0</v>
      </c>
      <c r="X248" s="200">
        <v>0.0045</v>
      </c>
      <c r="Y248" s="200">
        <f>X248*K248</f>
        <v>0.701325</v>
      </c>
      <c r="Z248" s="200">
        <v>0</v>
      </c>
      <c r="AA248" s="201">
        <f>Z248*K248</f>
        <v>0</v>
      </c>
      <c r="AR248" s="11" t="s">
        <v>217</v>
      </c>
      <c r="AT248" s="11" t="s">
        <v>160</v>
      </c>
      <c r="AU248" s="11" t="s">
        <v>102</v>
      </c>
      <c r="AY248" s="11" t="s">
        <v>159</v>
      </c>
      <c r="BE248" s="119">
        <f>IF(U248="základní",N248,0)</f>
        <v>0</v>
      </c>
      <c r="BF248" s="119">
        <f>IF(U248="snížená",N248,0)</f>
        <v>0</v>
      </c>
      <c r="BG248" s="119">
        <f>IF(U248="zákl. přenesená",N248,0)</f>
        <v>0</v>
      </c>
      <c r="BH248" s="119">
        <f>IF(U248="sníž. přenesená",N248,0)</f>
        <v>0</v>
      </c>
      <c r="BI248" s="119">
        <f>IF(U248="nulová",N248,0)</f>
        <v>0</v>
      </c>
      <c r="BJ248" s="11" t="s">
        <v>10</v>
      </c>
      <c r="BK248" s="119">
        <f>ROUND(L248*K248,0)</f>
        <v>0</v>
      </c>
      <c r="BL248" s="11" t="s">
        <v>217</v>
      </c>
      <c r="BM248" s="11" t="s">
        <v>531</v>
      </c>
    </row>
    <row r="249" spans="2:65" s="33" customFormat="1" ht="38.25" customHeight="1">
      <c r="B249" s="158"/>
      <c r="C249" s="192" t="s">
        <v>532</v>
      </c>
      <c r="D249" s="192" t="s">
        <v>160</v>
      </c>
      <c r="E249" s="193" t="s">
        <v>533</v>
      </c>
      <c r="F249" s="194" t="s">
        <v>534</v>
      </c>
      <c r="G249" s="194"/>
      <c r="H249" s="194"/>
      <c r="I249" s="194"/>
      <c r="J249" s="195" t="s">
        <v>216</v>
      </c>
      <c r="K249" s="196">
        <v>2</v>
      </c>
      <c r="L249" s="197">
        <v>0</v>
      </c>
      <c r="M249" s="197"/>
      <c r="N249" s="198">
        <f>ROUND(L249*K249,0)</f>
        <v>0</v>
      </c>
      <c r="O249" s="198"/>
      <c r="P249" s="198"/>
      <c r="Q249" s="198"/>
      <c r="R249" s="160"/>
      <c r="T249" s="199"/>
      <c r="U249" s="45" t="s">
        <v>47</v>
      </c>
      <c r="V249" s="35"/>
      <c r="W249" s="200">
        <f>V249*K249</f>
        <v>0</v>
      </c>
      <c r="X249" s="200">
        <v>0.00135</v>
      </c>
      <c r="Y249" s="200">
        <f>X249*K249</f>
        <v>0.0027</v>
      </c>
      <c r="Z249" s="200">
        <v>0</v>
      </c>
      <c r="AA249" s="201">
        <f>Z249*K249</f>
        <v>0</v>
      </c>
      <c r="AR249" s="11" t="s">
        <v>217</v>
      </c>
      <c r="AT249" s="11" t="s">
        <v>160</v>
      </c>
      <c r="AU249" s="11" t="s">
        <v>102</v>
      </c>
      <c r="AY249" s="11" t="s">
        <v>159</v>
      </c>
      <c r="BE249" s="119">
        <f>IF(U249="základní",N249,0)</f>
        <v>0</v>
      </c>
      <c r="BF249" s="119">
        <f>IF(U249="snížená",N249,0)</f>
        <v>0</v>
      </c>
      <c r="BG249" s="119">
        <f>IF(U249="zákl. přenesená",N249,0)</f>
        <v>0</v>
      </c>
      <c r="BH249" s="119">
        <f>IF(U249="sníž. přenesená",N249,0)</f>
        <v>0</v>
      </c>
      <c r="BI249" s="119">
        <f>IF(U249="nulová",N249,0)</f>
        <v>0</v>
      </c>
      <c r="BJ249" s="11" t="s">
        <v>10</v>
      </c>
      <c r="BK249" s="119">
        <f>ROUND(L249*K249,0)</f>
        <v>0</v>
      </c>
      <c r="BL249" s="11" t="s">
        <v>217</v>
      </c>
      <c r="BM249" s="11" t="s">
        <v>535</v>
      </c>
    </row>
    <row r="250" spans="2:65" s="33" customFormat="1" ht="25.5" customHeight="1">
      <c r="B250" s="158"/>
      <c r="C250" s="192" t="s">
        <v>536</v>
      </c>
      <c r="D250" s="192" t="s">
        <v>160</v>
      </c>
      <c r="E250" s="193" t="s">
        <v>537</v>
      </c>
      <c r="F250" s="194" t="s">
        <v>538</v>
      </c>
      <c r="G250" s="194"/>
      <c r="H250" s="194"/>
      <c r="I250" s="194"/>
      <c r="J250" s="195" t="s">
        <v>216</v>
      </c>
      <c r="K250" s="196">
        <v>2</v>
      </c>
      <c r="L250" s="197">
        <v>0</v>
      </c>
      <c r="M250" s="197"/>
      <c r="N250" s="198">
        <f>ROUND(L250*K250,0)</f>
        <v>0</v>
      </c>
      <c r="O250" s="198"/>
      <c r="P250" s="198"/>
      <c r="Q250" s="198"/>
      <c r="R250" s="160"/>
      <c r="T250" s="199"/>
      <c r="U250" s="45" t="s">
        <v>47</v>
      </c>
      <c r="V250" s="35"/>
      <c r="W250" s="200">
        <f>V250*K250</f>
        <v>0</v>
      </c>
      <c r="X250" s="200">
        <v>0.00086</v>
      </c>
      <c r="Y250" s="200">
        <f>X250*K250</f>
        <v>0.00172</v>
      </c>
      <c r="Z250" s="200">
        <v>0</v>
      </c>
      <c r="AA250" s="201">
        <f>Z250*K250</f>
        <v>0</v>
      </c>
      <c r="AR250" s="11" t="s">
        <v>217</v>
      </c>
      <c r="AT250" s="11" t="s">
        <v>160</v>
      </c>
      <c r="AU250" s="11" t="s">
        <v>102</v>
      </c>
      <c r="AY250" s="11" t="s">
        <v>159</v>
      </c>
      <c r="BE250" s="119">
        <f>IF(U250="základní",N250,0)</f>
        <v>0</v>
      </c>
      <c r="BF250" s="119">
        <f>IF(U250="snížená",N250,0)</f>
        <v>0</v>
      </c>
      <c r="BG250" s="119">
        <f>IF(U250="zákl. přenesená",N250,0)</f>
        <v>0</v>
      </c>
      <c r="BH250" s="119">
        <f>IF(U250="sníž. přenesená",N250,0)</f>
        <v>0</v>
      </c>
      <c r="BI250" s="119">
        <f>IF(U250="nulová",N250,0)</f>
        <v>0</v>
      </c>
      <c r="BJ250" s="11" t="s">
        <v>10</v>
      </c>
      <c r="BK250" s="119">
        <f>ROUND(L250*K250,0)</f>
        <v>0</v>
      </c>
      <c r="BL250" s="11" t="s">
        <v>217</v>
      </c>
      <c r="BM250" s="11" t="s">
        <v>539</v>
      </c>
    </row>
    <row r="251" spans="2:65" s="33" customFormat="1" ht="25.5" customHeight="1">
      <c r="B251" s="158"/>
      <c r="C251" s="192" t="s">
        <v>540</v>
      </c>
      <c r="D251" s="192" t="s">
        <v>160</v>
      </c>
      <c r="E251" s="193" t="s">
        <v>541</v>
      </c>
      <c r="F251" s="194" t="s">
        <v>542</v>
      </c>
      <c r="G251" s="194"/>
      <c r="H251" s="194"/>
      <c r="I251" s="194"/>
      <c r="J251" s="195" t="s">
        <v>163</v>
      </c>
      <c r="K251" s="196">
        <v>155.85</v>
      </c>
      <c r="L251" s="197">
        <v>0</v>
      </c>
      <c r="M251" s="197"/>
      <c r="N251" s="198">
        <f>ROUND(L251*K251,0)</f>
        <v>0</v>
      </c>
      <c r="O251" s="198"/>
      <c r="P251" s="198"/>
      <c r="Q251" s="198"/>
      <c r="R251" s="160"/>
      <c r="T251" s="199"/>
      <c r="U251" s="45" t="s">
        <v>47</v>
      </c>
      <c r="V251" s="35"/>
      <c r="W251" s="200">
        <f>V251*K251</f>
        <v>0</v>
      </c>
      <c r="X251" s="200">
        <v>0</v>
      </c>
      <c r="Y251" s="200">
        <f>X251*K251</f>
        <v>0</v>
      </c>
      <c r="Z251" s="200">
        <v>0.003</v>
      </c>
      <c r="AA251" s="201">
        <f>Z251*K251</f>
        <v>0.46754999999999997</v>
      </c>
      <c r="AR251" s="11" t="s">
        <v>217</v>
      </c>
      <c r="AT251" s="11" t="s">
        <v>160</v>
      </c>
      <c r="AU251" s="11" t="s">
        <v>102</v>
      </c>
      <c r="AY251" s="11" t="s">
        <v>159</v>
      </c>
      <c r="BE251" s="119">
        <f>IF(U251="základní",N251,0)</f>
        <v>0</v>
      </c>
      <c r="BF251" s="119">
        <f>IF(U251="snížená",N251,0)</f>
        <v>0</v>
      </c>
      <c r="BG251" s="119">
        <f>IF(U251="zákl. přenesená",N251,0)</f>
        <v>0</v>
      </c>
      <c r="BH251" s="119">
        <f>IF(U251="sníž. přenesená",N251,0)</f>
        <v>0</v>
      </c>
      <c r="BI251" s="119">
        <f>IF(U251="nulová",N251,0)</f>
        <v>0</v>
      </c>
      <c r="BJ251" s="11" t="s">
        <v>10</v>
      </c>
      <c r="BK251" s="119">
        <f>ROUND(L251*K251,0)</f>
        <v>0</v>
      </c>
      <c r="BL251" s="11" t="s">
        <v>217</v>
      </c>
      <c r="BM251" s="11" t="s">
        <v>543</v>
      </c>
    </row>
    <row r="252" spans="2:65" s="33" customFormat="1" ht="25.5" customHeight="1">
      <c r="B252" s="158"/>
      <c r="C252" s="192" t="s">
        <v>544</v>
      </c>
      <c r="D252" s="192" t="s">
        <v>160</v>
      </c>
      <c r="E252" s="193" t="s">
        <v>545</v>
      </c>
      <c r="F252" s="194" t="s">
        <v>546</v>
      </c>
      <c r="G252" s="194"/>
      <c r="H252" s="194"/>
      <c r="I252" s="194"/>
      <c r="J252" s="195" t="s">
        <v>216</v>
      </c>
      <c r="K252" s="196">
        <v>4</v>
      </c>
      <c r="L252" s="197">
        <v>0</v>
      </c>
      <c r="M252" s="197"/>
      <c r="N252" s="198">
        <f>ROUND(L252*K252,0)</f>
        <v>0</v>
      </c>
      <c r="O252" s="198"/>
      <c r="P252" s="198"/>
      <c r="Q252" s="198"/>
      <c r="R252" s="160"/>
      <c r="T252" s="199"/>
      <c r="U252" s="45" t="s">
        <v>47</v>
      </c>
      <c r="V252" s="35"/>
      <c r="W252" s="200">
        <f>V252*K252</f>
        <v>0</v>
      </c>
      <c r="X252" s="200">
        <v>0</v>
      </c>
      <c r="Y252" s="200">
        <f>X252*K252</f>
        <v>0</v>
      </c>
      <c r="Z252" s="200">
        <v>0.003</v>
      </c>
      <c r="AA252" s="201">
        <f>Z252*K252</f>
        <v>0.012</v>
      </c>
      <c r="AR252" s="11" t="s">
        <v>217</v>
      </c>
      <c r="AT252" s="11" t="s">
        <v>160</v>
      </c>
      <c r="AU252" s="11" t="s">
        <v>102</v>
      </c>
      <c r="AY252" s="11" t="s">
        <v>159</v>
      </c>
      <c r="BE252" s="119">
        <f>IF(U252="základní",N252,0)</f>
        <v>0</v>
      </c>
      <c r="BF252" s="119">
        <f>IF(U252="snížená",N252,0)</f>
        <v>0</v>
      </c>
      <c r="BG252" s="119">
        <f>IF(U252="zákl. přenesená",N252,0)</f>
        <v>0</v>
      </c>
      <c r="BH252" s="119">
        <f>IF(U252="sníž. přenesená",N252,0)</f>
        <v>0</v>
      </c>
      <c r="BI252" s="119">
        <f>IF(U252="nulová",N252,0)</f>
        <v>0</v>
      </c>
      <c r="BJ252" s="11" t="s">
        <v>10</v>
      </c>
      <c r="BK252" s="119">
        <f>ROUND(L252*K252,0)</f>
        <v>0</v>
      </c>
      <c r="BL252" s="11" t="s">
        <v>217</v>
      </c>
      <c r="BM252" s="11" t="s">
        <v>547</v>
      </c>
    </row>
    <row r="253" spans="2:65" s="33" customFormat="1" ht="25.5" customHeight="1">
      <c r="B253" s="158"/>
      <c r="C253" s="192" t="s">
        <v>548</v>
      </c>
      <c r="D253" s="192" t="s">
        <v>160</v>
      </c>
      <c r="E253" s="193" t="s">
        <v>549</v>
      </c>
      <c r="F253" s="194" t="s">
        <v>550</v>
      </c>
      <c r="G253" s="194"/>
      <c r="H253" s="194"/>
      <c r="I253" s="194"/>
      <c r="J253" s="195" t="s">
        <v>216</v>
      </c>
      <c r="K253" s="196">
        <v>2</v>
      </c>
      <c r="L253" s="197">
        <v>0</v>
      </c>
      <c r="M253" s="197"/>
      <c r="N253" s="198">
        <f>ROUND(L253*K253,0)</f>
        <v>0</v>
      </c>
      <c r="O253" s="198"/>
      <c r="P253" s="198"/>
      <c r="Q253" s="198"/>
      <c r="R253" s="160"/>
      <c r="T253" s="199"/>
      <c r="U253" s="45" t="s">
        <v>47</v>
      </c>
      <c r="V253" s="35"/>
      <c r="W253" s="200">
        <f>V253*K253</f>
        <v>0</v>
      </c>
      <c r="X253" s="200">
        <v>0.00012000000000000002</v>
      </c>
      <c r="Y253" s="200">
        <f>X253*K253</f>
        <v>0.00024000000000000003</v>
      </c>
      <c r="Z253" s="200">
        <v>0</v>
      </c>
      <c r="AA253" s="201">
        <f>Z253*K253</f>
        <v>0</v>
      </c>
      <c r="AR253" s="11" t="s">
        <v>217</v>
      </c>
      <c r="AT253" s="11" t="s">
        <v>160</v>
      </c>
      <c r="AU253" s="11" t="s">
        <v>102</v>
      </c>
      <c r="AY253" s="11" t="s">
        <v>159</v>
      </c>
      <c r="BE253" s="119">
        <f>IF(U253="základní",N253,0)</f>
        <v>0</v>
      </c>
      <c r="BF253" s="119">
        <f>IF(U253="snížená",N253,0)</f>
        <v>0</v>
      </c>
      <c r="BG253" s="119">
        <f>IF(U253="zákl. přenesená",N253,0)</f>
        <v>0</v>
      </c>
      <c r="BH253" s="119">
        <f>IF(U253="sníž. přenesená",N253,0)</f>
        <v>0</v>
      </c>
      <c r="BI253" s="119">
        <f>IF(U253="nulová",N253,0)</f>
        <v>0</v>
      </c>
      <c r="BJ253" s="11" t="s">
        <v>10</v>
      </c>
      <c r="BK253" s="119">
        <f>ROUND(L253*K253,0)</f>
        <v>0</v>
      </c>
      <c r="BL253" s="11" t="s">
        <v>217</v>
      </c>
      <c r="BM253" s="11" t="s">
        <v>551</v>
      </c>
    </row>
    <row r="254" spans="2:65" s="33" customFormat="1" ht="25.5" customHeight="1">
      <c r="B254" s="158"/>
      <c r="C254" s="192" t="s">
        <v>552</v>
      </c>
      <c r="D254" s="192" t="s">
        <v>160</v>
      </c>
      <c r="E254" s="193" t="s">
        <v>553</v>
      </c>
      <c r="F254" s="194" t="s">
        <v>554</v>
      </c>
      <c r="G254" s="194"/>
      <c r="H254" s="194"/>
      <c r="I254" s="194"/>
      <c r="J254" s="195" t="s">
        <v>216</v>
      </c>
      <c r="K254" s="196">
        <v>2</v>
      </c>
      <c r="L254" s="197">
        <v>0</v>
      </c>
      <c r="M254" s="197"/>
      <c r="N254" s="198">
        <f>ROUND(L254*K254,0)</f>
        <v>0</v>
      </c>
      <c r="O254" s="198"/>
      <c r="P254" s="198"/>
      <c r="Q254" s="198"/>
      <c r="R254" s="160"/>
      <c r="T254" s="199"/>
      <c r="U254" s="45" t="s">
        <v>47</v>
      </c>
      <c r="V254" s="35"/>
      <c r="W254" s="200">
        <f>V254*K254</f>
        <v>0</v>
      </c>
      <c r="X254" s="200">
        <v>8E-05</v>
      </c>
      <c r="Y254" s="200">
        <f>X254*K254</f>
        <v>0.00016</v>
      </c>
      <c r="Z254" s="200">
        <v>0</v>
      </c>
      <c r="AA254" s="201">
        <f>Z254*K254</f>
        <v>0</v>
      </c>
      <c r="AR254" s="11" t="s">
        <v>217</v>
      </c>
      <c r="AT254" s="11" t="s">
        <v>160</v>
      </c>
      <c r="AU254" s="11" t="s">
        <v>102</v>
      </c>
      <c r="AY254" s="11" t="s">
        <v>159</v>
      </c>
      <c r="BE254" s="119">
        <f>IF(U254="základní",N254,0)</f>
        <v>0</v>
      </c>
      <c r="BF254" s="119">
        <f>IF(U254="snížená",N254,0)</f>
        <v>0</v>
      </c>
      <c r="BG254" s="119">
        <f>IF(U254="zákl. přenesená",N254,0)</f>
        <v>0</v>
      </c>
      <c r="BH254" s="119">
        <f>IF(U254="sníž. přenesená",N254,0)</f>
        <v>0</v>
      </c>
      <c r="BI254" s="119">
        <f>IF(U254="nulová",N254,0)</f>
        <v>0</v>
      </c>
      <c r="BJ254" s="11" t="s">
        <v>10</v>
      </c>
      <c r="BK254" s="119">
        <f>ROUND(L254*K254,0)</f>
        <v>0</v>
      </c>
      <c r="BL254" s="11" t="s">
        <v>217</v>
      </c>
      <c r="BM254" s="11" t="s">
        <v>555</v>
      </c>
    </row>
    <row r="255" spans="2:65" s="33" customFormat="1" ht="16.5" customHeight="1">
      <c r="B255" s="158"/>
      <c r="C255" s="192" t="s">
        <v>556</v>
      </c>
      <c r="D255" s="192" t="s">
        <v>160</v>
      </c>
      <c r="E255" s="193" t="s">
        <v>557</v>
      </c>
      <c r="F255" s="194" t="s">
        <v>558</v>
      </c>
      <c r="G255" s="194"/>
      <c r="H255" s="194"/>
      <c r="I255" s="194"/>
      <c r="J255" s="195" t="s">
        <v>163</v>
      </c>
      <c r="K255" s="196">
        <v>155.85</v>
      </c>
      <c r="L255" s="197">
        <v>0</v>
      </c>
      <c r="M255" s="197"/>
      <c r="N255" s="198">
        <f>ROUND(L255*K255,0)</f>
        <v>0</v>
      </c>
      <c r="O255" s="198"/>
      <c r="P255" s="198"/>
      <c r="Q255" s="198"/>
      <c r="R255" s="160"/>
      <c r="T255" s="199"/>
      <c r="U255" s="45" t="s">
        <v>47</v>
      </c>
      <c r="V255" s="35"/>
      <c r="W255" s="200">
        <f>V255*K255</f>
        <v>0</v>
      </c>
      <c r="X255" s="200">
        <v>0.0003</v>
      </c>
      <c r="Y255" s="200">
        <f>X255*K255</f>
        <v>0.04675499999999999</v>
      </c>
      <c r="Z255" s="200">
        <v>0</v>
      </c>
      <c r="AA255" s="201">
        <f>Z255*K255</f>
        <v>0</v>
      </c>
      <c r="AR255" s="11" t="s">
        <v>217</v>
      </c>
      <c r="AT255" s="11" t="s">
        <v>160</v>
      </c>
      <c r="AU255" s="11" t="s">
        <v>102</v>
      </c>
      <c r="AY255" s="11" t="s">
        <v>159</v>
      </c>
      <c r="BE255" s="119">
        <f>IF(U255="základní",N255,0)</f>
        <v>0</v>
      </c>
      <c r="BF255" s="119">
        <f>IF(U255="snížená",N255,0)</f>
        <v>0</v>
      </c>
      <c r="BG255" s="119">
        <f>IF(U255="zákl. přenesená",N255,0)</f>
        <v>0</v>
      </c>
      <c r="BH255" s="119">
        <f>IF(U255="sníž. přenesená",N255,0)</f>
        <v>0</v>
      </c>
      <c r="BI255" s="119">
        <f>IF(U255="nulová",N255,0)</f>
        <v>0</v>
      </c>
      <c r="BJ255" s="11" t="s">
        <v>10</v>
      </c>
      <c r="BK255" s="119">
        <f>ROUND(L255*K255,0)</f>
        <v>0</v>
      </c>
      <c r="BL255" s="11" t="s">
        <v>217</v>
      </c>
      <c r="BM255" s="11" t="s">
        <v>559</v>
      </c>
    </row>
    <row r="256" spans="2:65" s="33" customFormat="1" ht="25.5" customHeight="1">
      <c r="B256" s="158"/>
      <c r="C256" s="204" t="s">
        <v>29</v>
      </c>
      <c r="D256" s="204" t="s">
        <v>219</v>
      </c>
      <c r="E256" s="205" t="s">
        <v>560</v>
      </c>
      <c r="F256" s="206" t="s">
        <v>561</v>
      </c>
      <c r="G256" s="206"/>
      <c r="H256" s="206"/>
      <c r="I256" s="206"/>
      <c r="J256" s="207" t="s">
        <v>163</v>
      </c>
      <c r="K256" s="208">
        <v>171.435</v>
      </c>
      <c r="L256" s="209">
        <v>0</v>
      </c>
      <c r="M256" s="209"/>
      <c r="N256" s="210">
        <f>ROUND(L256*K256,0)</f>
        <v>0</v>
      </c>
      <c r="O256" s="210"/>
      <c r="P256" s="210"/>
      <c r="Q256" s="210"/>
      <c r="R256" s="160"/>
      <c r="T256" s="199"/>
      <c r="U256" s="45" t="s">
        <v>47</v>
      </c>
      <c r="V256" s="35"/>
      <c r="W256" s="200">
        <f>V256*K256</f>
        <v>0</v>
      </c>
      <c r="X256" s="200">
        <v>0.00283</v>
      </c>
      <c r="Y256" s="200">
        <f>X256*K256</f>
        <v>0.48516105000000004</v>
      </c>
      <c r="Z256" s="200">
        <v>0</v>
      </c>
      <c r="AA256" s="201">
        <f>Z256*K256</f>
        <v>0</v>
      </c>
      <c r="AR256" s="11" t="s">
        <v>222</v>
      </c>
      <c r="AT256" s="11" t="s">
        <v>219</v>
      </c>
      <c r="AU256" s="11" t="s">
        <v>102</v>
      </c>
      <c r="AY256" s="11" t="s">
        <v>159</v>
      </c>
      <c r="BE256" s="119">
        <f>IF(U256="základní",N256,0)</f>
        <v>0</v>
      </c>
      <c r="BF256" s="119">
        <f>IF(U256="snížená",N256,0)</f>
        <v>0</v>
      </c>
      <c r="BG256" s="119">
        <f>IF(U256="zákl. přenesená",N256,0)</f>
        <v>0</v>
      </c>
      <c r="BH256" s="119">
        <f>IF(U256="sníž. přenesená",N256,0)</f>
        <v>0</v>
      </c>
      <c r="BI256" s="119">
        <f>IF(U256="nulová",N256,0)</f>
        <v>0</v>
      </c>
      <c r="BJ256" s="11" t="s">
        <v>10</v>
      </c>
      <c r="BK256" s="119">
        <f>ROUND(L256*K256,0)</f>
        <v>0</v>
      </c>
      <c r="BL256" s="11" t="s">
        <v>217</v>
      </c>
      <c r="BM256" s="11" t="s">
        <v>562</v>
      </c>
    </row>
    <row r="257" spans="2:65" s="33" customFormat="1" ht="25.5" customHeight="1">
      <c r="B257" s="158"/>
      <c r="C257" s="192" t="s">
        <v>563</v>
      </c>
      <c r="D257" s="192" t="s">
        <v>160</v>
      </c>
      <c r="E257" s="193" t="s">
        <v>564</v>
      </c>
      <c r="F257" s="194" t="s">
        <v>565</v>
      </c>
      <c r="G257" s="194"/>
      <c r="H257" s="194"/>
      <c r="I257" s="194"/>
      <c r="J257" s="195" t="s">
        <v>216</v>
      </c>
      <c r="K257" s="196">
        <v>85.755</v>
      </c>
      <c r="L257" s="197">
        <v>0</v>
      </c>
      <c r="M257" s="197"/>
      <c r="N257" s="198">
        <f>ROUND(L257*K257,0)</f>
        <v>0</v>
      </c>
      <c r="O257" s="198"/>
      <c r="P257" s="198"/>
      <c r="Q257" s="198"/>
      <c r="R257" s="160"/>
      <c r="T257" s="199"/>
      <c r="U257" s="45" t="s">
        <v>47</v>
      </c>
      <c r="V257" s="35"/>
      <c r="W257" s="200">
        <f>V257*K257</f>
        <v>0</v>
      </c>
      <c r="X257" s="200">
        <v>0</v>
      </c>
      <c r="Y257" s="200">
        <f>X257*K257</f>
        <v>0</v>
      </c>
      <c r="Z257" s="200">
        <v>0</v>
      </c>
      <c r="AA257" s="201">
        <f>Z257*K257</f>
        <v>0</v>
      </c>
      <c r="AR257" s="11" t="s">
        <v>217</v>
      </c>
      <c r="AT257" s="11" t="s">
        <v>160</v>
      </c>
      <c r="AU257" s="11" t="s">
        <v>102</v>
      </c>
      <c r="AY257" s="11" t="s">
        <v>159</v>
      </c>
      <c r="BE257" s="119">
        <f>IF(U257="základní",N257,0)</f>
        <v>0</v>
      </c>
      <c r="BF257" s="119">
        <f>IF(U257="snížená",N257,0)</f>
        <v>0</v>
      </c>
      <c r="BG257" s="119">
        <f>IF(U257="zákl. přenesená",N257,0)</f>
        <v>0</v>
      </c>
      <c r="BH257" s="119">
        <f>IF(U257="sníž. přenesená",N257,0)</f>
        <v>0</v>
      </c>
      <c r="BI257" s="119">
        <f>IF(U257="nulová",N257,0)</f>
        <v>0</v>
      </c>
      <c r="BJ257" s="11" t="s">
        <v>10</v>
      </c>
      <c r="BK257" s="119">
        <f>ROUND(L257*K257,0)</f>
        <v>0</v>
      </c>
      <c r="BL257" s="11" t="s">
        <v>217</v>
      </c>
      <c r="BM257" s="11" t="s">
        <v>566</v>
      </c>
    </row>
    <row r="258" spans="2:65" s="33" customFormat="1" ht="25.5" customHeight="1">
      <c r="B258" s="158"/>
      <c r="C258" s="192" t="s">
        <v>567</v>
      </c>
      <c r="D258" s="192" t="s">
        <v>160</v>
      </c>
      <c r="E258" s="193" t="s">
        <v>568</v>
      </c>
      <c r="F258" s="194" t="s">
        <v>569</v>
      </c>
      <c r="G258" s="194"/>
      <c r="H258" s="194"/>
      <c r="I258" s="194"/>
      <c r="J258" s="195" t="s">
        <v>216</v>
      </c>
      <c r="K258" s="196">
        <v>137.49</v>
      </c>
      <c r="L258" s="197">
        <v>0</v>
      </c>
      <c r="M258" s="197"/>
      <c r="N258" s="198">
        <f>ROUND(L258*K258,0)</f>
        <v>0</v>
      </c>
      <c r="O258" s="198"/>
      <c r="P258" s="198"/>
      <c r="Q258" s="198"/>
      <c r="R258" s="160"/>
      <c r="T258" s="199"/>
      <c r="U258" s="45" t="s">
        <v>47</v>
      </c>
      <c r="V258" s="35"/>
      <c r="W258" s="200">
        <f>V258*K258</f>
        <v>0</v>
      </c>
      <c r="X258" s="200">
        <v>1E-05</v>
      </c>
      <c r="Y258" s="200">
        <f>X258*K258</f>
        <v>0.0013749000000000003</v>
      </c>
      <c r="Z258" s="200">
        <v>0</v>
      </c>
      <c r="AA258" s="201">
        <f>Z258*K258</f>
        <v>0</v>
      </c>
      <c r="AR258" s="11" t="s">
        <v>217</v>
      </c>
      <c r="AT258" s="11" t="s">
        <v>160</v>
      </c>
      <c r="AU258" s="11" t="s">
        <v>102</v>
      </c>
      <c r="AY258" s="11" t="s">
        <v>159</v>
      </c>
      <c r="BE258" s="119">
        <f>IF(U258="základní",N258,0)</f>
        <v>0</v>
      </c>
      <c r="BF258" s="119">
        <f>IF(U258="snížená",N258,0)</f>
        <v>0</v>
      </c>
      <c r="BG258" s="119">
        <f>IF(U258="zákl. přenesená",N258,0)</f>
        <v>0</v>
      </c>
      <c r="BH258" s="119">
        <f>IF(U258="sníž. přenesená",N258,0)</f>
        <v>0</v>
      </c>
      <c r="BI258" s="119">
        <f>IF(U258="nulová",N258,0)</f>
        <v>0</v>
      </c>
      <c r="BJ258" s="11" t="s">
        <v>10</v>
      </c>
      <c r="BK258" s="119">
        <f>ROUND(L258*K258,0)</f>
        <v>0</v>
      </c>
      <c r="BL258" s="11" t="s">
        <v>217</v>
      </c>
      <c r="BM258" s="11" t="s">
        <v>570</v>
      </c>
    </row>
    <row r="259" spans="2:65" s="33" customFormat="1" ht="16.5" customHeight="1">
      <c r="B259" s="158"/>
      <c r="C259" s="204" t="s">
        <v>571</v>
      </c>
      <c r="D259" s="204" t="s">
        <v>219</v>
      </c>
      <c r="E259" s="205" t="s">
        <v>572</v>
      </c>
      <c r="F259" s="206" t="s">
        <v>573</v>
      </c>
      <c r="G259" s="206"/>
      <c r="H259" s="206"/>
      <c r="I259" s="206"/>
      <c r="J259" s="207" t="s">
        <v>216</v>
      </c>
      <c r="K259" s="208">
        <v>140.24</v>
      </c>
      <c r="L259" s="209">
        <v>0</v>
      </c>
      <c r="M259" s="209"/>
      <c r="N259" s="210">
        <f>ROUND(L259*K259,0)</f>
        <v>0</v>
      </c>
      <c r="O259" s="210"/>
      <c r="P259" s="210"/>
      <c r="Q259" s="210"/>
      <c r="R259" s="160"/>
      <c r="T259" s="199"/>
      <c r="U259" s="45" t="s">
        <v>47</v>
      </c>
      <c r="V259" s="35"/>
      <c r="W259" s="200">
        <f>V259*K259</f>
        <v>0</v>
      </c>
      <c r="X259" s="200">
        <v>0.00021999999999999998</v>
      </c>
      <c r="Y259" s="200">
        <f>X259*K259</f>
        <v>0.0308528</v>
      </c>
      <c r="Z259" s="200">
        <v>0</v>
      </c>
      <c r="AA259" s="201">
        <f>Z259*K259</f>
        <v>0</v>
      </c>
      <c r="AR259" s="11" t="s">
        <v>222</v>
      </c>
      <c r="AT259" s="11" t="s">
        <v>219</v>
      </c>
      <c r="AU259" s="11" t="s">
        <v>102</v>
      </c>
      <c r="AY259" s="11" t="s">
        <v>159</v>
      </c>
      <c r="BE259" s="119">
        <f>IF(U259="základní",N259,0)</f>
        <v>0</v>
      </c>
      <c r="BF259" s="119">
        <f>IF(U259="snížená",N259,0)</f>
        <v>0</v>
      </c>
      <c r="BG259" s="119">
        <f>IF(U259="zákl. přenesená",N259,0)</f>
        <v>0</v>
      </c>
      <c r="BH259" s="119">
        <f>IF(U259="sníž. přenesená",N259,0)</f>
        <v>0</v>
      </c>
      <c r="BI259" s="119">
        <f>IF(U259="nulová",N259,0)</f>
        <v>0</v>
      </c>
      <c r="BJ259" s="11" t="s">
        <v>10</v>
      </c>
      <c r="BK259" s="119">
        <f>ROUND(L259*K259,0)</f>
        <v>0</v>
      </c>
      <c r="BL259" s="11" t="s">
        <v>217</v>
      </c>
      <c r="BM259" s="11" t="s">
        <v>574</v>
      </c>
    </row>
    <row r="260" spans="2:65" s="33" customFormat="1" ht="16.5" customHeight="1">
      <c r="B260" s="158"/>
      <c r="C260" s="192" t="s">
        <v>575</v>
      </c>
      <c r="D260" s="192" t="s">
        <v>160</v>
      </c>
      <c r="E260" s="193" t="s">
        <v>576</v>
      </c>
      <c r="F260" s="194" t="s">
        <v>577</v>
      </c>
      <c r="G260" s="194"/>
      <c r="H260" s="194"/>
      <c r="I260" s="194"/>
      <c r="J260" s="195" t="s">
        <v>216</v>
      </c>
      <c r="K260" s="196">
        <v>2</v>
      </c>
      <c r="L260" s="197">
        <v>0</v>
      </c>
      <c r="M260" s="197"/>
      <c r="N260" s="198">
        <f>ROUND(L260*K260,0)</f>
        <v>0</v>
      </c>
      <c r="O260" s="198"/>
      <c r="P260" s="198"/>
      <c r="Q260" s="198"/>
      <c r="R260" s="160"/>
      <c r="T260" s="199"/>
      <c r="U260" s="45" t="s">
        <v>47</v>
      </c>
      <c r="V260" s="35"/>
      <c r="W260" s="200">
        <f>V260*K260</f>
        <v>0</v>
      </c>
      <c r="X260" s="200">
        <v>0</v>
      </c>
      <c r="Y260" s="200">
        <f>X260*K260</f>
        <v>0</v>
      </c>
      <c r="Z260" s="200">
        <v>0</v>
      </c>
      <c r="AA260" s="201">
        <f>Z260*K260</f>
        <v>0</v>
      </c>
      <c r="AR260" s="11" t="s">
        <v>217</v>
      </c>
      <c r="AT260" s="11" t="s">
        <v>160</v>
      </c>
      <c r="AU260" s="11" t="s">
        <v>102</v>
      </c>
      <c r="AY260" s="11" t="s">
        <v>159</v>
      </c>
      <c r="BE260" s="119">
        <f>IF(U260="základní",N260,0)</f>
        <v>0</v>
      </c>
      <c r="BF260" s="119">
        <f>IF(U260="snížená",N260,0)</f>
        <v>0</v>
      </c>
      <c r="BG260" s="119">
        <f>IF(U260="zákl. přenesená",N260,0)</f>
        <v>0</v>
      </c>
      <c r="BH260" s="119">
        <f>IF(U260="sníž. přenesená",N260,0)</f>
        <v>0</v>
      </c>
      <c r="BI260" s="119">
        <f>IF(U260="nulová",N260,0)</f>
        <v>0</v>
      </c>
      <c r="BJ260" s="11" t="s">
        <v>10</v>
      </c>
      <c r="BK260" s="119">
        <f>ROUND(L260*K260,0)</f>
        <v>0</v>
      </c>
      <c r="BL260" s="11" t="s">
        <v>217</v>
      </c>
      <c r="BM260" s="11" t="s">
        <v>578</v>
      </c>
    </row>
    <row r="261" spans="2:65" s="33" customFormat="1" ht="25.5" customHeight="1">
      <c r="B261" s="158"/>
      <c r="C261" s="204" t="s">
        <v>579</v>
      </c>
      <c r="D261" s="204" t="s">
        <v>219</v>
      </c>
      <c r="E261" s="205" t="s">
        <v>580</v>
      </c>
      <c r="F261" s="206" t="s">
        <v>581</v>
      </c>
      <c r="G261" s="206"/>
      <c r="H261" s="206"/>
      <c r="I261" s="206"/>
      <c r="J261" s="207" t="s">
        <v>216</v>
      </c>
      <c r="K261" s="208">
        <v>2.04</v>
      </c>
      <c r="L261" s="209">
        <v>0</v>
      </c>
      <c r="M261" s="209"/>
      <c r="N261" s="210">
        <f>ROUND(L261*K261,0)</f>
        <v>0</v>
      </c>
      <c r="O261" s="210"/>
      <c r="P261" s="210"/>
      <c r="Q261" s="210"/>
      <c r="R261" s="160"/>
      <c r="T261" s="199"/>
      <c r="U261" s="45" t="s">
        <v>47</v>
      </c>
      <c r="V261" s="35"/>
      <c r="W261" s="200">
        <f>V261*K261</f>
        <v>0</v>
      </c>
      <c r="X261" s="200">
        <v>0.00025</v>
      </c>
      <c r="Y261" s="200">
        <f>X261*K261</f>
        <v>0.00051</v>
      </c>
      <c r="Z261" s="200">
        <v>0</v>
      </c>
      <c r="AA261" s="201">
        <f>Z261*K261</f>
        <v>0</v>
      </c>
      <c r="AR261" s="11" t="s">
        <v>222</v>
      </c>
      <c r="AT261" s="11" t="s">
        <v>219</v>
      </c>
      <c r="AU261" s="11" t="s">
        <v>102</v>
      </c>
      <c r="AY261" s="11" t="s">
        <v>159</v>
      </c>
      <c r="BE261" s="119">
        <f>IF(U261="základní",N261,0)</f>
        <v>0</v>
      </c>
      <c r="BF261" s="119">
        <f>IF(U261="snížená",N261,0)</f>
        <v>0</v>
      </c>
      <c r="BG261" s="119">
        <f>IF(U261="zákl. přenesená",N261,0)</f>
        <v>0</v>
      </c>
      <c r="BH261" s="119">
        <f>IF(U261="sníž. přenesená",N261,0)</f>
        <v>0</v>
      </c>
      <c r="BI261" s="119">
        <f>IF(U261="nulová",N261,0)</f>
        <v>0</v>
      </c>
      <c r="BJ261" s="11" t="s">
        <v>10</v>
      </c>
      <c r="BK261" s="119">
        <f>ROUND(L261*K261,0)</f>
        <v>0</v>
      </c>
      <c r="BL261" s="11" t="s">
        <v>217</v>
      </c>
      <c r="BM261" s="11" t="s">
        <v>582</v>
      </c>
    </row>
    <row r="262" spans="2:65" s="33" customFormat="1" ht="25.5" customHeight="1">
      <c r="B262" s="158"/>
      <c r="C262" s="192" t="s">
        <v>583</v>
      </c>
      <c r="D262" s="192" t="s">
        <v>160</v>
      </c>
      <c r="E262" s="193" t="s">
        <v>584</v>
      </c>
      <c r="F262" s="194" t="s">
        <v>585</v>
      </c>
      <c r="G262" s="194"/>
      <c r="H262" s="194"/>
      <c r="I262" s="194"/>
      <c r="J262" s="195" t="s">
        <v>196</v>
      </c>
      <c r="K262" s="196">
        <v>1.284</v>
      </c>
      <c r="L262" s="197">
        <v>0</v>
      </c>
      <c r="M262" s="197"/>
      <c r="N262" s="198">
        <f>ROUND(L262*K262,0)</f>
        <v>0</v>
      </c>
      <c r="O262" s="198"/>
      <c r="P262" s="198"/>
      <c r="Q262" s="198"/>
      <c r="R262" s="160"/>
      <c r="T262" s="199"/>
      <c r="U262" s="45" t="s">
        <v>47</v>
      </c>
      <c r="V262" s="35"/>
      <c r="W262" s="200">
        <f>V262*K262</f>
        <v>0</v>
      </c>
      <c r="X262" s="200">
        <v>0</v>
      </c>
      <c r="Y262" s="200">
        <f>X262*K262</f>
        <v>0</v>
      </c>
      <c r="Z262" s="200">
        <v>0</v>
      </c>
      <c r="AA262" s="201">
        <f>Z262*K262</f>
        <v>0</v>
      </c>
      <c r="AR262" s="11" t="s">
        <v>217</v>
      </c>
      <c r="AT262" s="11" t="s">
        <v>160</v>
      </c>
      <c r="AU262" s="11" t="s">
        <v>102</v>
      </c>
      <c r="AY262" s="11" t="s">
        <v>159</v>
      </c>
      <c r="BE262" s="119">
        <f>IF(U262="základní",N262,0)</f>
        <v>0</v>
      </c>
      <c r="BF262" s="119">
        <f>IF(U262="snížená",N262,0)</f>
        <v>0</v>
      </c>
      <c r="BG262" s="119">
        <f>IF(U262="zákl. přenesená",N262,0)</f>
        <v>0</v>
      </c>
      <c r="BH262" s="119">
        <f>IF(U262="sníž. přenesená",N262,0)</f>
        <v>0</v>
      </c>
      <c r="BI262" s="119">
        <f>IF(U262="nulová",N262,0)</f>
        <v>0</v>
      </c>
      <c r="BJ262" s="11" t="s">
        <v>10</v>
      </c>
      <c r="BK262" s="119">
        <f>ROUND(L262*K262,0)</f>
        <v>0</v>
      </c>
      <c r="BL262" s="11" t="s">
        <v>217</v>
      </c>
      <c r="BM262" s="11" t="s">
        <v>586</v>
      </c>
    </row>
    <row r="263" spans="2:65" s="33" customFormat="1" ht="25.5" customHeight="1">
      <c r="B263" s="158"/>
      <c r="C263" s="192" t="s">
        <v>587</v>
      </c>
      <c r="D263" s="192" t="s">
        <v>160</v>
      </c>
      <c r="E263" s="193" t="s">
        <v>588</v>
      </c>
      <c r="F263" s="194" t="s">
        <v>589</v>
      </c>
      <c r="G263" s="194"/>
      <c r="H263" s="194"/>
      <c r="I263" s="194"/>
      <c r="J263" s="195" t="s">
        <v>196</v>
      </c>
      <c r="K263" s="196">
        <v>1.284</v>
      </c>
      <c r="L263" s="197">
        <v>0</v>
      </c>
      <c r="M263" s="197"/>
      <c r="N263" s="198">
        <f>ROUND(L263*K263,0)</f>
        <v>0</v>
      </c>
      <c r="O263" s="198"/>
      <c r="P263" s="198"/>
      <c r="Q263" s="198"/>
      <c r="R263" s="160"/>
      <c r="T263" s="199"/>
      <c r="U263" s="45" t="s">
        <v>47</v>
      </c>
      <c r="V263" s="35"/>
      <c r="W263" s="200">
        <f>V263*K263</f>
        <v>0</v>
      </c>
      <c r="X263" s="200">
        <v>0</v>
      </c>
      <c r="Y263" s="200">
        <f>X263*K263</f>
        <v>0</v>
      </c>
      <c r="Z263" s="200">
        <v>0</v>
      </c>
      <c r="AA263" s="201">
        <f>Z263*K263</f>
        <v>0</v>
      </c>
      <c r="AR263" s="11" t="s">
        <v>217</v>
      </c>
      <c r="AT263" s="11" t="s">
        <v>160</v>
      </c>
      <c r="AU263" s="11" t="s">
        <v>102</v>
      </c>
      <c r="AY263" s="11" t="s">
        <v>159</v>
      </c>
      <c r="BE263" s="119">
        <f>IF(U263="základní",N263,0)</f>
        <v>0</v>
      </c>
      <c r="BF263" s="119">
        <f>IF(U263="snížená",N263,0)</f>
        <v>0</v>
      </c>
      <c r="BG263" s="119">
        <f>IF(U263="zákl. přenesená",N263,0)</f>
        <v>0</v>
      </c>
      <c r="BH263" s="119">
        <f>IF(U263="sníž. přenesená",N263,0)</f>
        <v>0</v>
      </c>
      <c r="BI263" s="119">
        <f>IF(U263="nulová",N263,0)</f>
        <v>0</v>
      </c>
      <c r="BJ263" s="11" t="s">
        <v>10</v>
      </c>
      <c r="BK263" s="119">
        <f>ROUND(L263*K263,0)</f>
        <v>0</v>
      </c>
      <c r="BL263" s="11" t="s">
        <v>217</v>
      </c>
      <c r="BM263" s="11" t="s">
        <v>590</v>
      </c>
    </row>
    <row r="264" spans="2:63" s="179" customFormat="1" ht="29.25" customHeight="1">
      <c r="B264" s="180"/>
      <c r="C264" s="181"/>
      <c r="D264" s="190" t="s">
        <v>127</v>
      </c>
      <c r="E264" s="190"/>
      <c r="F264" s="190"/>
      <c r="G264" s="190"/>
      <c r="H264" s="190"/>
      <c r="I264" s="190"/>
      <c r="J264" s="190"/>
      <c r="K264" s="190"/>
      <c r="L264" s="190"/>
      <c r="M264" s="190"/>
      <c r="N264" s="202">
        <f>BK264</f>
        <v>0</v>
      </c>
      <c r="O264" s="202"/>
      <c r="P264" s="202"/>
      <c r="Q264" s="202"/>
      <c r="R264" s="183"/>
      <c r="T264" s="184"/>
      <c r="U264" s="181"/>
      <c r="V264" s="181"/>
      <c r="W264" s="185">
        <f>SUM(W265:W273)</f>
        <v>0</v>
      </c>
      <c r="X264" s="181"/>
      <c r="Y264" s="185">
        <f>SUM(Y265:Y273)</f>
        <v>0.32852790000000004</v>
      </c>
      <c r="Z264" s="181"/>
      <c r="AA264" s="186">
        <f>SUM(AA265:AA273)</f>
        <v>1.5053865</v>
      </c>
      <c r="AR264" s="187" t="s">
        <v>102</v>
      </c>
      <c r="AT264" s="188" t="s">
        <v>81</v>
      </c>
      <c r="AU264" s="188" t="s">
        <v>10</v>
      </c>
      <c r="AY264" s="187" t="s">
        <v>159</v>
      </c>
      <c r="BK264" s="189">
        <f>SUM(BK265:BK273)</f>
        <v>0</v>
      </c>
    </row>
    <row r="265" spans="2:65" s="33" customFormat="1" ht="25.5" customHeight="1">
      <c r="B265" s="158"/>
      <c r="C265" s="192" t="s">
        <v>591</v>
      </c>
      <c r="D265" s="192" t="s">
        <v>160</v>
      </c>
      <c r="E265" s="193" t="s">
        <v>592</v>
      </c>
      <c r="F265" s="194" t="s">
        <v>593</v>
      </c>
      <c r="G265" s="194"/>
      <c r="H265" s="194"/>
      <c r="I265" s="194"/>
      <c r="J265" s="195" t="s">
        <v>163</v>
      </c>
      <c r="K265" s="196">
        <v>18.471</v>
      </c>
      <c r="L265" s="197">
        <v>0</v>
      </c>
      <c r="M265" s="197"/>
      <c r="N265" s="198">
        <f>ROUND(L265*K265,0)</f>
        <v>0</v>
      </c>
      <c r="O265" s="198"/>
      <c r="P265" s="198"/>
      <c r="Q265" s="198"/>
      <c r="R265" s="160"/>
      <c r="T265" s="199"/>
      <c r="U265" s="45" t="s">
        <v>47</v>
      </c>
      <c r="V265" s="35"/>
      <c r="W265" s="200">
        <f>V265*K265</f>
        <v>0</v>
      </c>
      <c r="X265" s="200">
        <v>0</v>
      </c>
      <c r="Y265" s="200">
        <f>X265*K265</f>
        <v>0</v>
      </c>
      <c r="Z265" s="200">
        <v>0.0815</v>
      </c>
      <c r="AA265" s="201">
        <f>Z265*K265</f>
        <v>1.5053865</v>
      </c>
      <c r="AR265" s="11" t="s">
        <v>217</v>
      </c>
      <c r="AT265" s="11" t="s">
        <v>160</v>
      </c>
      <c r="AU265" s="11" t="s">
        <v>102</v>
      </c>
      <c r="AY265" s="11" t="s">
        <v>159</v>
      </c>
      <c r="BE265" s="119">
        <f>IF(U265="základní",N265,0)</f>
        <v>0</v>
      </c>
      <c r="BF265" s="119">
        <f>IF(U265="snížená",N265,0)</f>
        <v>0</v>
      </c>
      <c r="BG265" s="119">
        <f>IF(U265="zákl. přenesená",N265,0)</f>
        <v>0</v>
      </c>
      <c r="BH265" s="119">
        <f>IF(U265="sníž. přenesená",N265,0)</f>
        <v>0</v>
      </c>
      <c r="BI265" s="119">
        <f>IF(U265="nulová",N265,0)</f>
        <v>0</v>
      </c>
      <c r="BJ265" s="11" t="s">
        <v>10</v>
      </c>
      <c r="BK265" s="119">
        <f>ROUND(L265*K265,0)</f>
        <v>0</v>
      </c>
      <c r="BL265" s="11" t="s">
        <v>217</v>
      </c>
      <c r="BM265" s="11" t="s">
        <v>594</v>
      </c>
    </row>
    <row r="266" spans="2:65" s="33" customFormat="1" ht="38.25" customHeight="1">
      <c r="B266" s="158"/>
      <c r="C266" s="192" t="s">
        <v>595</v>
      </c>
      <c r="D266" s="192" t="s">
        <v>160</v>
      </c>
      <c r="E266" s="193" t="s">
        <v>596</v>
      </c>
      <c r="F266" s="194" t="s">
        <v>597</v>
      </c>
      <c r="G266" s="194"/>
      <c r="H266" s="194"/>
      <c r="I266" s="194"/>
      <c r="J266" s="195" t="s">
        <v>163</v>
      </c>
      <c r="K266" s="196">
        <v>19.152</v>
      </c>
      <c r="L266" s="197">
        <v>0</v>
      </c>
      <c r="M266" s="197"/>
      <c r="N266" s="198">
        <f>ROUND(L266*K266,0)</f>
        <v>0</v>
      </c>
      <c r="O266" s="198"/>
      <c r="P266" s="198"/>
      <c r="Q266" s="198"/>
      <c r="R266" s="160"/>
      <c r="T266" s="199"/>
      <c r="U266" s="45" t="s">
        <v>47</v>
      </c>
      <c r="V266" s="35"/>
      <c r="W266" s="200">
        <f>V266*K266</f>
        <v>0</v>
      </c>
      <c r="X266" s="200">
        <v>0.003</v>
      </c>
      <c r="Y266" s="200">
        <f>X266*K266</f>
        <v>0.05745600000000001</v>
      </c>
      <c r="Z266" s="200">
        <v>0</v>
      </c>
      <c r="AA266" s="201">
        <f>Z266*K266</f>
        <v>0</v>
      </c>
      <c r="AR266" s="11" t="s">
        <v>217</v>
      </c>
      <c r="AT266" s="11" t="s">
        <v>160</v>
      </c>
      <c r="AU266" s="11" t="s">
        <v>102</v>
      </c>
      <c r="AY266" s="11" t="s">
        <v>159</v>
      </c>
      <c r="BE266" s="119">
        <f>IF(U266="základní",N266,0)</f>
        <v>0</v>
      </c>
      <c r="BF266" s="119">
        <f>IF(U266="snížená",N266,0)</f>
        <v>0</v>
      </c>
      <c r="BG266" s="119">
        <f>IF(U266="zákl. přenesená",N266,0)</f>
        <v>0</v>
      </c>
      <c r="BH266" s="119">
        <f>IF(U266="sníž. přenesená",N266,0)</f>
        <v>0</v>
      </c>
      <c r="BI266" s="119">
        <f>IF(U266="nulová",N266,0)</f>
        <v>0</v>
      </c>
      <c r="BJ266" s="11" t="s">
        <v>10</v>
      </c>
      <c r="BK266" s="119">
        <f>ROUND(L266*K266,0)</f>
        <v>0</v>
      </c>
      <c r="BL266" s="11" t="s">
        <v>217</v>
      </c>
      <c r="BM266" s="11" t="s">
        <v>598</v>
      </c>
    </row>
    <row r="267" spans="2:65" s="33" customFormat="1" ht="25.5" customHeight="1">
      <c r="B267" s="158"/>
      <c r="C267" s="204" t="s">
        <v>599</v>
      </c>
      <c r="D267" s="204" t="s">
        <v>219</v>
      </c>
      <c r="E267" s="205" t="s">
        <v>600</v>
      </c>
      <c r="F267" s="206" t="s">
        <v>601</v>
      </c>
      <c r="G267" s="206"/>
      <c r="H267" s="206"/>
      <c r="I267" s="206"/>
      <c r="J267" s="207" t="s">
        <v>163</v>
      </c>
      <c r="K267" s="208">
        <v>21.067</v>
      </c>
      <c r="L267" s="209">
        <v>0</v>
      </c>
      <c r="M267" s="209"/>
      <c r="N267" s="210">
        <f>ROUND(L267*K267,0)</f>
        <v>0</v>
      </c>
      <c r="O267" s="210"/>
      <c r="P267" s="210"/>
      <c r="Q267" s="210"/>
      <c r="R267" s="160"/>
      <c r="T267" s="199"/>
      <c r="U267" s="45" t="s">
        <v>47</v>
      </c>
      <c r="V267" s="35"/>
      <c r="W267" s="200">
        <f>V267*K267</f>
        <v>0</v>
      </c>
      <c r="X267" s="200">
        <v>0.0126</v>
      </c>
      <c r="Y267" s="200">
        <f>X267*K267</f>
        <v>0.2654442</v>
      </c>
      <c r="Z267" s="200">
        <v>0</v>
      </c>
      <c r="AA267" s="201">
        <f>Z267*K267</f>
        <v>0</v>
      </c>
      <c r="AR267" s="11" t="s">
        <v>222</v>
      </c>
      <c r="AT267" s="11" t="s">
        <v>219</v>
      </c>
      <c r="AU267" s="11" t="s">
        <v>102</v>
      </c>
      <c r="AY267" s="11" t="s">
        <v>159</v>
      </c>
      <c r="BE267" s="119">
        <f>IF(U267="základní",N267,0)</f>
        <v>0</v>
      </c>
      <c r="BF267" s="119">
        <f>IF(U267="snížená",N267,0)</f>
        <v>0</v>
      </c>
      <c r="BG267" s="119">
        <f>IF(U267="zákl. přenesená",N267,0)</f>
        <v>0</v>
      </c>
      <c r="BH267" s="119">
        <f>IF(U267="sníž. přenesená",N267,0)</f>
        <v>0</v>
      </c>
      <c r="BI267" s="119">
        <f>IF(U267="nulová",N267,0)</f>
        <v>0</v>
      </c>
      <c r="BJ267" s="11" t="s">
        <v>10</v>
      </c>
      <c r="BK267" s="119">
        <f>ROUND(L267*K267,0)</f>
        <v>0</v>
      </c>
      <c r="BL267" s="11" t="s">
        <v>217</v>
      </c>
      <c r="BM267" s="11" t="s">
        <v>602</v>
      </c>
    </row>
    <row r="268" spans="2:65" s="33" customFormat="1" ht="25.5" customHeight="1">
      <c r="B268" s="158"/>
      <c r="C268" s="192" t="s">
        <v>603</v>
      </c>
      <c r="D268" s="192" t="s">
        <v>160</v>
      </c>
      <c r="E268" s="193" t="s">
        <v>604</v>
      </c>
      <c r="F268" s="194" t="s">
        <v>605</v>
      </c>
      <c r="G268" s="194"/>
      <c r="H268" s="194"/>
      <c r="I268" s="194"/>
      <c r="J268" s="195" t="s">
        <v>163</v>
      </c>
      <c r="K268" s="196">
        <v>19.152</v>
      </c>
      <c r="L268" s="197">
        <v>0</v>
      </c>
      <c r="M268" s="197"/>
      <c r="N268" s="198">
        <f>ROUND(L268*K268,0)</f>
        <v>0</v>
      </c>
      <c r="O268" s="198"/>
      <c r="P268" s="198"/>
      <c r="Q268" s="198"/>
      <c r="R268" s="160"/>
      <c r="T268" s="199"/>
      <c r="U268" s="45" t="s">
        <v>47</v>
      </c>
      <c r="V268" s="35"/>
      <c r="W268" s="200">
        <f>V268*K268</f>
        <v>0</v>
      </c>
      <c r="X268" s="200">
        <v>0</v>
      </c>
      <c r="Y268" s="200">
        <f>X268*K268</f>
        <v>0</v>
      </c>
      <c r="Z268" s="200">
        <v>0</v>
      </c>
      <c r="AA268" s="201">
        <f>Z268*K268</f>
        <v>0</v>
      </c>
      <c r="AR268" s="11" t="s">
        <v>217</v>
      </c>
      <c r="AT268" s="11" t="s">
        <v>160</v>
      </c>
      <c r="AU268" s="11" t="s">
        <v>102</v>
      </c>
      <c r="AY268" s="11" t="s">
        <v>159</v>
      </c>
      <c r="BE268" s="119">
        <f>IF(U268="základní",N268,0)</f>
        <v>0</v>
      </c>
      <c r="BF268" s="119">
        <f>IF(U268="snížená",N268,0)</f>
        <v>0</v>
      </c>
      <c r="BG268" s="119">
        <f>IF(U268="zákl. přenesená",N268,0)</f>
        <v>0</v>
      </c>
      <c r="BH268" s="119">
        <f>IF(U268="sníž. přenesená",N268,0)</f>
        <v>0</v>
      </c>
      <c r="BI268" s="119">
        <f>IF(U268="nulová",N268,0)</f>
        <v>0</v>
      </c>
      <c r="BJ268" s="11" t="s">
        <v>10</v>
      </c>
      <c r="BK268" s="119">
        <f>ROUND(L268*K268,0)</f>
        <v>0</v>
      </c>
      <c r="BL268" s="11" t="s">
        <v>217</v>
      </c>
      <c r="BM268" s="11" t="s">
        <v>606</v>
      </c>
    </row>
    <row r="269" spans="2:65" s="33" customFormat="1" ht="25.5" customHeight="1">
      <c r="B269" s="158"/>
      <c r="C269" s="192" t="s">
        <v>607</v>
      </c>
      <c r="D269" s="192" t="s">
        <v>160</v>
      </c>
      <c r="E269" s="193" t="s">
        <v>608</v>
      </c>
      <c r="F269" s="194" t="s">
        <v>609</v>
      </c>
      <c r="G269" s="194"/>
      <c r="H269" s="194"/>
      <c r="I269" s="194"/>
      <c r="J269" s="195" t="s">
        <v>216</v>
      </c>
      <c r="K269" s="196">
        <v>21.645</v>
      </c>
      <c r="L269" s="197">
        <v>0</v>
      </c>
      <c r="M269" s="197"/>
      <c r="N269" s="198">
        <f>ROUND(L269*K269,0)</f>
        <v>0</v>
      </c>
      <c r="O269" s="198"/>
      <c r="P269" s="198"/>
      <c r="Q269" s="198"/>
      <c r="R269" s="160"/>
      <c r="T269" s="199"/>
      <c r="U269" s="45" t="s">
        <v>47</v>
      </c>
      <c r="V269" s="35"/>
      <c r="W269" s="200">
        <f>V269*K269</f>
        <v>0</v>
      </c>
      <c r="X269" s="200">
        <v>0.00026</v>
      </c>
      <c r="Y269" s="200">
        <f>X269*K269</f>
        <v>0.005627699999999999</v>
      </c>
      <c r="Z269" s="200">
        <v>0</v>
      </c>
      <c r="AA269" s="201">
        <f>Z269*K269</f>
        <v>0</v>
      </c>
      <c r="AR269" s="11" t="s">
        <v>217</v>
      </c>
      <c r="AT269" s="11" t="s">
        <v>160</v>
      </c>
      <c r="AU269" s="11" t="s">
        <v>102</v>
      </c>
      <c r="AY269" s="11" t="s">
        <v>159</v>
      </c>
      <c r="BE269" s="119">
        <f>IF(U269="základní",N269,0)</f>
        <v>0</v>
      </c>
      <c r="BF269" s="119">
        <f>IF(U269="snížená",N269,0)</f>
        <v>0</v>
      </c>
      <c r="BG269" s="119">
        <f>IF(U269="zákl. přenesená",N269,0)</f>
        <v>0</v>
      </c>
      <c r="BH269" s="119">
        <f>IF(U269="sníž. přenesená",N269,0)</f>
        <v>0</v>
      </c>
      <c r="BI269" s="119">
        <f>IF(U269="nulová",N269,0)</f>
        <v>0</v>
      </c>
      <c r="BJ269" s="11" t="s">
        <v>10</v>
      </c>
      <c r="BK269" s="119">
        <f>ROUND(L269*K269,0)</f>
        <v>0</v>
      </c>
      <c r="BL269" s="11" t="s">
        <v>217</v>
      </c>
      <c r="BM269" s="11" t="s">
        <v>610</v>
      </c>
    </row>
    <row r="270" spans="2:65" s="33" customFormat="1" ht="25.5" customHeight="1">
      <c r="B270" s="158"/>
      <c r="C270" s="192" t="s">
        <v>611</v>
      </c>
      <c r="D270" s="192" t="s">
        <v>160</v>
      </c>
      <c r="E270" s="193" t="s">
        <v>612</v>
      </c>
      <c r="F270" s="194" t="s">
        <v>613</v>
      </c>
      <c r="G270" s="194"/>
      <c r="H270" s="194"/>
      <c r="I270" s="194"/>
      <c r="J270" s="195" t="s">
        <v>243</v>
      </c>
      <c r="K270" s="196">
        <v>10</v>
      </c>
      <c r="L270" s="197">
        <v>0</v>
      </c>
      <c r="M270" s="197"/>
      <c r="N270" s="198">
        <f>ROUND(L270*K270,0)</f>
        <v>0</v>
      </c>
      <c r="O270" s="198"/>
      <c r="P270" s="198"/>
      <c r="Q270" s="198"/>
      <c r="R270" s="160"/>
      <c r="T270" s="199"/>
      <c r="U270" s="45" t="s">
        <v>47</v>
      </c>
      <c r="V270" s="35"/>
      <c r="W270" s="200">
        <f>V270*K270</f>
        <v>0</v>
      </c>
      <c r="X270" s="200">
        <v>0</v>
      </c>
      <c r="Y270" s="200">
        <f>X270*K270</f>
        <v>0</v>
      </c>
      <c r="Z270" s="200">
        <v>0</v>
      </c>
      <c r="AA270" s="201">
        <f>Z270*K270</f>
        <v>0</v>
      </c>
      <c r="AR270" s="11" t="s">
        <v>217</v>
      </c>
      <c r="AT270" s="11" t="s">
        <v>160</v>
      </c>
      <c r="AU270" s="11" t="s">
        <v>102</v>
      </c>
      <c r="AY270" s="11" t="s">
        <v>159</v>
      </c>
      <c r="BE270" s="119">
        <f>IF(U270="základní",N270,0)</f>
        <v>0</v>
      </c>
      <c r="BF270" s="119">
        <f>IF(U270="snížená",N270,0)</f>
        <v>0</v>
      </c>
      <c r="BG270" s="119">
        <f>IF(U270="zákl. přenesená",N270,0)</f>
        <v>0</v>
      </c>
      <c r="BH270" s="119">
        <f>IF(U270="sníž. přenesená",N270,0)</f>
        <v>0</v>
      </c>
      <c r="BI270" s="119">
        <f>IF(U270="nulová",N270,0)</f>
        <v>0</v>
      </c>
      <c r="BJ270" s="11" t="s">
        <v>10</v>
      </c>
      <c r="BK270" s="119">
        <f>ROUND(L270*K270,0)</f>
        <v>0</v>
      </c>
      <c r="BL270" s="11" t="s">
        <v>217</v>
      </c>
      <c r="BM270" s="11" t="s">
        <v>614</v>
      </c>
    </row>
    <row r="271" spans="2:65" s="33" customFormat="1" ht="25.5" customHeight="1">
      <c r="B271" s="158"/>
      <c r="C271" s="192" t="s">
        <v>615</v>
      </c>
      <c r="D271" s="192" t="s">
        <v>160</v>
      </c>
      <c r="E271" s="193" t="s">
        <v>616</v>
      </c>
      <c r="F271" s="194" t="s">
        <v>617</v>
      </c>
      <c r="G271" s="194"/>
      <c r="H271" s="194"/>
      <c r="I271" s="194"/>
      <c r="J271" s="195" t="s">
        <v>243</v>
      </c>
      <c r="K271" s="196">
        <v>5</v>
      </c>
      <c r="L271" s="197">
        <v>0</v>
      </c>
      <c r="M271" s="197"/>
      <c r="N271" s="198">
        <f>ROUND(L271*K271,0)</f>
        <v>0</v>
      </c>
      <c r="O271" s="198"/>
      <c r="P271" s="198"/>
      <c r="Q271" s="198"/>
      <c r="R271" s="160"/>
      <c r="T271" s="199"/>
      <c r="U271" s="45" t="s">
        <v>47</v>
      </c>
      <c r="V271" s="35"/>
      <c r="W271" s="200">
        <f>V271*K271</f>
        <v>0</v>
      </c>
      <c r="X271" s="200">
        <v>0</v>
      </c>
      <c r="Y271" s="200">
        <f>X271*K271</f>
        <v>0</v>
      </c>
      <c r="Z271" s="200">
        <v>0</v>
      </c>
      <c r="AA271" s="201">
        <f>Z271*K271</f>
        <v>0</v>
      </c>
      <c r="AR271" s="11" t="s">
        <v>217</v>
      </c>
      <c r="AT271" s="11" t="s">
        <v>160</v>
      </c>
      <c r="AU271" s="11" t="s">
        <v>102</v>
      </c>
      <c r="AY271" s="11" t="s">
        <v>159</v>
      </c>
      <c r="BE271" s="119">
        <f>IF(U271="základní",N271,0)</f>
        <v>0</v>
      </c>
      <c r="BF271" s="119">
        <f>IF(U271="snížená",N271,0)</f>
        <v>0</v>
      </c>
      <c r="BG271" s="119">
        <f>IF(U271="zákl. přenesená",N271,0)</f>
        <v>0</v>
      </c>
      <c r="BH271" s="119">
        <f>IF(U271="sníž. přenesená",N271,0)</f>
        <v>0</v>
      </c>
      <c r="BI271" s="119">
        <f>IF(U271="nulová",N271,0)</f>
        <v>0</v>
      </c>
      <c r="BJ271" s="11" t="s">
        <v>10</v>
      </c>
      <c r="BK271" s="119">
        <f>ROUND(L271*K271,0)</f>
        <v>0</v>
      </c>
      <c r="BL271" s="11" t="s">
        <v>217</v>
      </c>
      <c r="BM271" s="11" t="s">
        <v>618</v>
      </c>
    </row>
    <row r="272" spans="2:65" s="33" customFormat="1" ht="25.5" customHeight="1">
      <c r="B272" s="158"/>
      <c r="C272" s="192" t="s">
        <v>619</v>
      </c>
      <c r="D272" s="192" t="s">
        <v>160</v>
      </c>
      <c r="E272" s="193" t="s">
        <v>620</v>
      </c>
      <c r="F272" s="194" t="s">
        <v>621</v>
      </c>
      <c r="G272" s="194"/>
      <c r="H272" s="194"/>
      <c r="I272" s="194"/>
      <c r="J272" s="195" t="s">
        <v>196</v>
      </c>
      <c r="K272" s="196">
        <v>0.329</v>
      </c>
      <c r="L272" s="197">
        <v>0</v>
      </c>
      <c r="M272" s="197"/>
      <c r="N272" s="198">
        <f>ROUND(L272*K272,0)</f>
        <v>0</v>
      </c>
      <c r="O272" s="198"/>
      <c r="P272" s="198"/>
      <c r="Q272" s="198"/>
      <c r="R272" s="160"/>
      <c r="T272" s="199"/>
      <c r="U272" s="45" t="s">
        <v>47</v>
      </c>
      <c r="V272" s="35"/>
      <c r="W272" s="200">
        <f>V272*K272</f>
        <v>0</v>
      </c>
      <c r="X272" s="200">
        <v>0</v>
      </c>
      <c r="Y272" s="200">
        <f>X272*K272</f>
        <v>0</v>
      </c>
      <c r="Z272" s="200">
        <v>0</v>
      </c>
      <c r="AA272" s="201">
        <f>Z272*K272</f>
        <v>0</v>
      </c>
      <c r="AR272" s="11" t="s">
        <v>217</v>
      </c>
      <c r="AT272" s="11" t="s">
        <v>160</v>
      </c>
      <c r="AU272" s="11" t="s">
        <v>102</v>
      </c>
      <c r="AY272" s="11" t="s">
        <v>159</v>
      </c>
      <c r="BE272" s="119">
        <f>IF(U272="základní",N272,0)</f>
        <v>0</v>
      </c>
      <c r="BF272" s="119">
        <f>IF(U272="snížená",N272,0)</f>
        <v>0</v>
      </c>
      <c r="BG272" s="119">
        <f>IF(U272="zákl. přenesená",N272,0)</f>
        <v>0</v>
      </c>
      <c r="BH272" s="119">
        <f>IF(U272="sníž. přenesená",N272,0)</f>
        <v>0</v>
      </c>
      <c r="BI272" s="119">
        <f>IF(U272="nulová",N272,0)</f>
        <v>0</v>
      </c>
      <c r="BJ272" s="11" t="s">
        <v>10</v>
      </c>
      <c r="BK272" s="119">
        <f>ROUND(L272*K272,0)</f>
        <v>0</v>
      </c>
      <c r="BL272" s="11" t="s">
        <v>217</v>
      </c>
      <c r="BM272" s="11" t="s">
        <v>622</v>
      </c>
    </row>
    <row r="273" spans="2:65" s="33" customFormat="1" ht="25.5" customHeight="1">
      <c r="B273" s="158"/>
      <c r="C273" s="192" t="s">
        <v>623</v>
      </c>
      <c r="D273" s="192" t="s">
        <v>160</v>
      </c>
      <c r="E273" s="193" t="s">
        <v>624</v>
      </c>
      <c r="F273" s="194" t="s">
        <v>625</v>
      </c>
      <c r="G273" s="194"/>
      <c r="H273" s="194"/>
      <c r="I273" s="194"/>
      <c r="J273" s="195" t="s">
        <v>196</v>
      </c>
      <c r="K273" s="196">
        <v>0.329</v>
      </c>
      <c r="L273" s="197">
        <v>0</v>
      </c>
      <c r="M273" s="197"/>
      <c r="N273" s="198">
        <f>ROUND(L273*K273,0)</f>
        <v>0</v>
      </c>
      <c r="O273" s="198"/>
      <c r="P273" s="198"/>
      <c r="Q273" s="198"/>
      <c r="R273" s="160"/>
      <c r="T273" s="199"/>
      <c r="U273" s="45" t="s">
        <v>47</v>
      </c>
      <c r="V273" s="35"/>
      <c r="W273" s="200">
        <f>V273*K273</f>
        <v>0</v>
      </c>
      <c r="X273" s="200">
        <v>0</v>
      </c>
      <c r="Y273" s="200">
        <f>X273*K273</f>
        <v>0</v>
      </c>
      <c r="Z273" s="200">
        <v>0</v>
      </c>
      <c r="AA273" s="201">
        <f>Z273*K273</f>
        <v>0</v>
      </c>
      <c r="AR273" s="11" t="s">
        <v>217</v>
      </c>
      <c r="AT273" s="11" t="s">
        <v>160</v>
      </c>
      <c r="AU273" s="11" t="s">
        <v>102</v>
      </c>
      <c r="AY273" s="11" t="s">
        <v>159</v>
      </c>
      <c r="BE273" s="119">
        <f>IF(U273="základní",N273,0)</f>
        <v>0</v>
      </c>
      <c r="BF273" s="119">
        <f>IF(U273="snížená",N273,0)</f>
        <v>0</v>
      </c>
      <c r="BG273" s="119">
        <f>IF(U273="zákl. přenesená",N273,0)</f>
        <v>0</v>
      </c>
      <c r="BH273" s="119">
        <f>IF(U273="sníž. přenesená",N273,0)</f>
        <v>0</v>
      </c>
      <c r="BI273" s="119">
        <f>IF(U273="nulová",N273,0)</f>
        <v>0</v>
      </c>
      <c r="BJ273" s="11" t="s">
        <v>10</v>
      </c>
      <c r="BK273" s="119">
        <f>ROUND(L273*K273,0)</f>
        <v>0</v>
      </c>
      <c r="BL273" s="11" t="s">
        <v>217</v>
      </c>
      <c r="BM273" s="11" t="s">
        <v>626</v>
      </c>
    </row>
    <row r="274" spans="2:63" s="179" customFormat="1" ht="29.25" customHeight="1">
      <c r="B274" s="180"/>
      <c r="C274" s="181"/>
      <c r="D274" s="190" t="s">
        <v>128</v>
      </c>
      <c r="E274" s="190"/>
      <c r="F274" s="190"/>
      <c r="G274" s="190"/>
      <c r="H274" s="190"/>
      <c r="I274" s="190"/>
      <c r="J274" s="190"/>
      <c r="K274" s="190"/>
      <c r="L274" s="190"/>
      <c r="M274" s="190"/>
      <c r="N274" s="202">
        <f>BK274</f>
        <v>0</v>
      </c>
      <c r="O274" s="202"/>
      <c r="P274" s="202"/>
      <c r="Q274" s="202"/>
      <c r="R274" s="183"/>
      <c r="T274" s="184"/>
      <c r="U274" s="181"/>
      <c r="V274" s="181"/>
      <c r="W274" s="185">
        <f>SUM(W275:W277)</f>
        <v>0</v>
      </c>
      <c r="X274" s="181"/>
      <c r="Y274" s="185">
        <f>SUM(Y275:Y277)</f>
        <v>0.002666</v>
      </c>
      <c r="Z274" s="181"/>
      <c r="AA274" s="186">
        <f>SUM(AA275:AA277)</f>
        <v>0</v>
      </c>
      <c r="AR274" s="187" t="s">
        <v>102</v>
      </c>
      <c r="AT274" s="188" t="s">
        <v>81</v>
      </c>
      <c r="AU274" s="188" t="s">
        <v>10</v>
      </c>
      <c r="AY274" s="187" t="s">
        <v>159</v>
      </c>
      <c r="BK274" s="189">
        <f>SUM(BK275:BK277)</f>
        <v>0</v>
      </c>
    </row>
    <row r="275" spans="2:65" s="33" customFormat="1" ht="25.5" customHeight="1">
      <c r="B275" s="158"/>
      <c r="C275" s="192" t="s">
        <v>627</v>
      </c>
      <c r="D275" s="192" t="s">
        <v>160</v>
      </c>
      <c r="E275" s="193" t="s">
        <v>628</v>
      </c>
      <c r="F275" s="194" t="s">
        <v>629</v>
      </c>
      <c r="G275" s="194"/>
      <c r="H275" s="194"/>
      <c r="I275" s="194"/>
      <c r="J275" s="195" t="s">
        <v>163</v>
      </c>
      <c r="K275" s="196">
        <v>8.6</v>
      </c>
      <c r="L275" s="197">
        <v>0</v>
      </c>
      <c r="M275" s="197"/>
      <c r="N275" s="198">
        <f>ROUND(L275*K275,0)</f>
        <v>0</v>
      </c>
      <c r="O275" s="198"/>
      <c r="P275" s="198"/>
      <c r="Q275" s="198"/>
      <c r="R275" s="160"/>
      <c r="T275" s="199"/>
      <c r="U275" s="45" t="s">
        <v>47</v>
      </c>
      <c r="V275" s="35"/>
      <c r="W275" s="200">
        <f>V275*K275</f>
        <v>0</v>
      </c>
      <c r="X275" s="200">
        <v>7E-05</v>
      </c>
      <c r="Y275" s="200">
        <f>X275*K275</f>
        <v>0.0006019999999999999</v>
      </c>
      <c r="Z275" s="200">
        <v>0</v>
      </c>
      <c r="AA275" s="201">
        <f>Z275*K275</f>
        <v>0</v>
      </c>
      <c r="AR275" s="11" t="s">
        <v>217</v>
      </c>
      <c r="AT275" s="11" t="s">
        <v>160</v>
      </c>
      <c r="AU275" s="11" t="s">
        <v>102</v>
      </c>
      <c r="AY275" s="11" t="s">
        <v>159</v>
      </c>
      <c r="BE275" s="119">
        <f>IF(U275="základní",N275,0)</f>
        <v>0</v>
      </c>
      <c r="BF275" s="119">
        <f>IF(U275="snížená",N275,0)</f>
        <v>0</v>
      </c>
      <c r="BG275" s="119">
        <f>IF(U275="zákl. přenesená",N275,0)</f>
        <v>0</v>
      </c>
      <c r="BH275" s="119">
        <f>IF(U275="sníž. přenesená",N275,0)</f>
        <v>0</v>
      </c>
      <c r="BI275" s="119">
        <f>IF(U275="nulová",N275,0)</f>
        <v>0</v>
      </c>
      <c r="BJ275" s="11" t="s">
        <v>10</v>
      </c>
      <c r="BK275" s="119">
        <f>ROUND(L275*K275,0)</f>
        <v>0</v>
      </c>
      <c r="BL275" s="11" t="s">
        <v>217</v>
      </c>
      <c r="BM275" s="11" t="s">
        <v>630</v>
      </c>
    </row>
    <row r="276" spans="2:65" s="33" customFormat="1" ht="25.5" customHeight="1">
      <c r="B276" s="158"/>
      <c r="C276" s="192" t="s">
        <v>631</v>
      </c>
      <c r="D276" s="192" t="s">
        <v>160</v>
      </c>
      <c r="E276" s="193" t="s">
        <v>632</v>
      </c>
      <c r="F276" s="194" t="s">
        <v>633</v>
      </c>
      <c r="G276" s="194"/>
      <c r="H276" s="194"/>
      <c r="I276" s="194"/>
      <c r="J276" s="195" t="s">
        <v>163</v>
      </c>
      <c r="K276" s="196">
        <v>8.6</v>
      </c>
      <c r="L276" s="197">
        <v>0</v>
      </c>
      <c r="M276" s="197"/>
      <c r="N276" s="198">
        <f>ROUND(L276*K276,0)</f>
        <v>0</v>
      </c>
      <c r="O276" s="198"/>
      <c r="P276" s="198"/>
      <c r="Q276" s="198"/>
      <c r="R276" s="160"/>
      <c r="T276" s="199"/>
      <c r="U276" s="45" t="s">
        <v>47</v>
      </c>
      <c r="V276" s="35"/>
      <c r="W276" s="200">
        <f>V276*K276</f>
        <v>0</v>
      </c>
      <c r="X276" s="200">
        <v>0.00012000000000000002</v>
      </c>
      <c r="Y276" s="200">
        <f>X276*K276</f>
        <v>0.0010320000000000001</v>
      </c>
      <c r="Z276" s="200">
        <v>0</v>
      </c>
      <c r="AA276" s="201">
        <f>Z276*K276</f>
        <v>0</v>
      </c>
      <c r="AR276" s="11" t="s">
        <v>217</v>
      </c>
      <c r="AT276" s="11" t="s">
        <v>160</v>
      </c>
      <c r="AU276" s="11" t="s">
        <v>102</v>
      </c>
      <c r="AY276" s="11" t="s">
        <v>159</v>
      </c>
      <c r="BE276" s="119">
        <f>IF(U276="základní",N276,0)</f>
        <v>0</v>
      </c>
      <c r="BF276" s="119">
        <f>IF(U276="snížená",N276,0)</f>
        <v>0</v>
      </c>
      <c r="BG276" s="119">
        <f>IF(U276="zákl. přenesená",N276,0)</f>
        <v>0</v>
      </c>
      <c r="BH276" s="119">
        <f>IF(U276="sníž. přenesená",N276,0)</f>
        <v>0</v>
      </c>
      <c r="BI276" s="119">
        <f>IF(U276="nulová",N276,0)</f>
        <v>0</v>
      </c>
      <c r="BJ276" s="11" t="s">
        <v>10</v>
      </c>
      <c r="BK276" s="119">
        <f>ROUND(L276*K276,0)</f>
        <v>0</v>
      </c>
      <c r="BL276" s="11" t="s">
        <v>217</v>
      </c>
      <c r="BM276" s="11" t="s">
        <v>634</v>
      </c>
    </row>
    <row r="277" spans="2:65" s="33" customFormat="1" ht="25.5" customHeight="1">
      <c r="B277" s="158"/>
      <c r="C277" s="192" t="s">
        <v>635</v>
      </c>
      <c r="D277" s="192" t="s">
        <v>160</v>
      </c>
      <c r="E277" s="193" t="s">
        <v>636</v>
      </c>
      <c r="F277" s="194" t="s">
        <v>637</v>
      </c>
      <c r="G277" s="194"/>
      <c r="H277" s="194"/>
      <c r="I277" s="194"/>
      <c r="J277" s="195" t="s">
        <v>163</v>
      </c>
      <c r="K277" s="196">
        <v>8.6</v>
      </c>
      <c r="L277" s="197">
        <v>0</v>
      </c>
      <c r="M277" s="197"/>
      <c r="N277" s="198">
        <f>ROUND(L277*K277,0)</f>
        <v>0</v>
      </c>
      <c r="O277" s="198"/>
      <c r="P277" s="198"/>
      <c r="Q277" s="198"/>
      <c r="R277" s="160"/>
      <c r="T277" s="199"/>
      <c r="U277" s="45" t="s">
        <v>47</v>
      </c>
      <c r="V277" s="35"/>
      <c r="W277" s="200">
        <f>V277*K277</f>
        <v>0</v>
      </c>
      <c r="X277" s="200">
        <v>0.00012000000000000002</v>
      </c>
      <c r="Y277" s="200">
        <f>X277*K277</f>
        <v>0.0010320000000000001</v>
      </c>
      <c r="Z277" s="200">
        <v>0</v>
      </c>
      <c r="AA277" s="201">
        <f>Z277*K277</f>
        <v>0</v>
      </c>
      <c r="AR277" s="11" t="s">
        <v>217</v>
      </c>
      <c r="AT277" s="11" t="s">
        <v>160</v>
      </c>
      <c r="AU277" s="11" t="s">
        <v>102</v>
      </c>
      <c r="AY277" s="11" t="s">
        <v>159</v>
      </c>
      <c r="BE277" s="119">
        <f>IF(U277="základní",N277,0)</f>
        <v>0</v>
      </c>
      <c r="BF277" s="119">
        <f>IF(U277="snížená",N277,0)</f>
        <v>0</v>
      </c>
      <c r="BG277" s="119">
        <f>IF(U277="zákl. přenesená",N277,0)</f>
        <v>0</v>
      </c>
      <c r="BH277" s="119">
        <f>IF(U277="sníž. přenesená",N277,0)</f>
        <v>0</v>
      </c>
      <c r="BI277" s="119">
        <f>IF(U277="nulová",N277,0)</f>
        <v>0</v>
      </c>
      <c r="BJ277" s="11" t="s">
        <v>10</v>
      </c>
      <c r="BK277" s="119">
        <f>ROUND(L277*K277,0)</f>
        <v>0</v>
      </c>
      <c r="BL277" s="11" t="s">
        <v>217</v>
      </c>
      <c r="BM277" s="11" t="s">
        <v>638</v>
      </c>
    </row>
    <row r="278" spans="2:63" s="179" customFormat="1" ht="29.25" customHeight="1">
      <c r="B278" s="180"/>
      <c r="C278" s="181"/>
      <c r="D278" s="190" t="s">
        <v>129</v>
      </c>
      <c r="E278" s="190"/>
      <c r="F278" s="190"/>
      <c r="G278" s="190"/>
      <c r="H278" s="190"/>
      <c r="I278" s="190"/>
      <c r="J278" s="190"/>
      <c r="K278" s="190"/>
      <c r="L278" s="190"/>
      <c r="M278" s="190"/>
      <c r="N278" s="202">
        <f>BK278</f>
        <v>0</v>
      </c>
      <c r="O278" s="202"/>
      <c r="P278" s="202"/>
      <c r="Q278" s="202"/>
      <c r="R278" s="183"/>
      <c r="T278" s="184"/>
      <c r="U278" s="181"/>
      <c r="V278" s="181"/>
      <c r="W278" s="185">
        <f>SUM(W279:W288)</f>
        <v>0</v>
      </c>
      <c r="X278" s="181"/>
      <c r="Y278" s="185">
        <f>SUM(Y279:Y288)</f>
        <v>0.7957394</v>
      </c>
      <c r="Z278" s="181"/>
      <c r="AA278" s="186">
        <f>SUM(AA279:AA288)</f>
        <v>0.13024526</v>
      </c>
      <c r="AR278" s="187" t="s">
        <v>102</v>
      </c>
      <c r="AT278" s="188" t="s">
        <v>81</v>
      </c>
      <c r="AU278" s="188" t="s">
        <v>10</v>
      </c>
      <c r="AY278" s="187" t="s">
        <v>159</v>
      </c>
      <c r="BK278" s="189">
        <f>SUM(BK279:BK288)</f>
        <v>0</v>
      </c>
    </row>
    <row r="279" spans="2:65" s="33" customFormat="1" ht="25.5" customHeight="1">
      <c r="B279" s="158"/>
      <c r="C279" s="192" t="s">
        <v>639</v>
      </c>
      <c r="D279" s="192" t="s">
        <v>160</v>
      </c>
      <c r="E279" s="193" t="s">
        <v>640</v>
      </c>
      <c r="F279" s="194" t="s">
        <v>641</v>
      </c>
      <c r="G279" s="194"/>
      <c r="H279" s="194"/>
      <c r="I279" s="194"/>
      <c r="J279" s="195" t="s">
        <v>163</v>
      </c>
      <c r="K279" s="196">
        <v>420.146</v>
      </c>
      <c r="L279" s="197">
        <v>0</v>
      </c>
      <c r="M279" s="197"/>
      <c r="N279" s="198">
        <f>ROUND(L279*K279,0)</f>
        <v>0</v>
      </c>
      <c r="O279" s="198"/>
      <c r="P279" s="198"/>
      <c r="Q279" s="198"/>
      <c r="R279" s="160"/>
      <c r="T279" s="199"/>
      <c r="U279" s="45" t="s">
        <v>47</v>
      </c>
      <c r="V279" s="35"/>
      <c r="W279" s="200">
        <f>V279*K279</f>
        <v>0</v>
      </c>
      <c r="X279" s="200">
        <v>0.001</v>
      </c>
      <c r="Y279" s="200">
        <f>X279*K279</f>
        <v>0.420146</v>
      </c>
      <c r="Z279" s="200">
        <v>0.00031</v>
      </c>
      <c r="AA279" s="201">
        <f>Z279*K279</f>
        <v>0.13024526</v>
      </c>
      <c r="AR279" s="11" t="s">
        <v>217</v>
      </c>
      <c r="AT279" s="11" t="s">
        <v>160</v>
      </c>
      <c r="AU279" s="11" t="s">
        <v>102</v>
      </c>
      <c r="AY279" s="11" t="s">
        <v>159</v>
      </c>
      <c r="BE279" s="119">
        <f>IF(U279="základní",N279,0)</f>
        <v>0</v>
      </c>
      <c r="BF279" s="119">
        <f>IF(U279="snížená",N279,0)</f>
        <v>0</v>
      </c>
      <c r="BG279" s="119">
        <f>IF(U279="zákl. přenesená",N279,0)</f>
        <v>0</v>
      </c>
      <c r="BH279" s="119">
        <f>IF(U279="sníž. přenesená",N279,0)</f>
        <v>0</v>
      </c>
      <c r="BI279" s="119">
        <f>IF(U279="nulová",N279,0)</f>
        <v>0</v>
      </c>
      <c r="BJ279" s="11" t="s">
        <v>10</v>
      </c>
      <c r="BK279" s="119">
        <f>ROUND(L279*K279,0)</f>
        <v>0</v>
      </c>
      <c r="BL279" s="11" t="s">
        <v>217</v>
      </c>
      <c r="BM279" s="11" t="s">
        <v>642</v>
      </c>
    </row>
    <row r="280" spans="2:65" s="33" customFormat="1" ht="38.25" customHeight="1">
      <c r="B280" s="158"/>
      <c r="C280" s="192" t="s">
        <v>643</v>
      </c>
      <c r="D280" s="192" t="s">
        <v>160</v>
      </c>
      <c r="E280" s="193" t="s">
        <v>644</v>
      </c>
      <c r="F280" s="194" t="s">
        <v>645</v>
      </c>
      <c r="G280" s="194"/>
      <c r="H280" s="194"/>
      <c r="I280" s="194"/>
      <c r="J280" s="195" t="s">
        <v>216</v>
      </c>
      <c r="K280" s="196">
        <v>80</v>
      </c>
      <c r="L280" s="197">
        <v>0</v>
      </c>
      <c r="M280" s="197"/>
      <c r="N280" s="198">
        <f>ROUND(L280*K280,0)</f>
        <v>0</v>
      </c>
      <c r="O280" s="198"/>
      <c r="P280" s="198"/>
      <c r="Q280" s="198"/>
      <c r="R280" s="160"/>
      <c r="T280" s="199"/>
      <c r="U280" s="45" t="s">
        <v>47</v>
      </c>
      <c r="V280" s="35"/>
      <c r="W280" s="200">
        <f>V280*K280</f>
        <v>0</v>
      </c>
      <c r="X280" s="200">
        <v>1E-05</v>
      </c>
      <c r="Y280" s="200">
        <f>X280*K280</f>
        <v>0.0008</v>
      </c>
      <c r="Z280" s="200">
        <v>0</v>
      </c>
      <c r="AA280" s="201">
        <f>Z280*K280</f>
        <v>0</v>
      </c>
      <c r="AR280" s="11" t="s">
        <v>217</v>
      </c>
      <c r="AT280" s="11" t="s">
        <v>160</v>
      </c>
      <c r="AU280" s="11" t="s">
        <v>102</v>
      </c>
      <c r="AY280" s="11" t="s">
        <v>159</v>
      </c>
      <c r="BE280" s="119">
        <f>IF(U280="základní",N280,0)</f>
        <v>0</v>
      </c>
      <c r="BF280" s="119">
        <f>IF(U280="snížená",N280,0)</f>
        <v>0</v>
      </c>
      <c r="BG280" s="119">
        <f>IF(U280="zákl. přenesená",N280,0)</f>
        <v>0</v>
      </c>
      <c r="BH280" s="119">
        <f>IF(U280="sníž. přenesená",N280,0)</f>
        <v>0</v>
      </c>
      <c r="BI280" s="119">
        <f>IF(U280="nulová",N280,0)</f>
        <v>0</v>
      </c>
      <c r="BJ280" s="11" t="s">
        <v>10</v>
      </c>
      <c r="BK280" s="119">
        <f>ROUND(L280*K280,0)</f>
        <v>0</v>
      </c>
      <c r="BL280" s="11" t="s">
        <v>217</v>
      </c>
      <c r="BM280" s="11" t="s">
        <v>646</v>
      </c>
    </row>
    <row r="281" spans="2:65" s="33" customFormat="1" ht="38.25" customHeight="1">
      <c r="B281" s="158"/>
      <c r="C281" s="192" t="s">
        <v>647</v>
      </c>
      <c r="D281" s="192" t="s">
        <v>160</v>
      </c>
      <c r="E281" s="193" t="s">
        <v>648</v>
      </c>
      <c r="F281" s="194" t="s">
        <v>649</v>
      </c>
      <c r="G281" s="194"/>
      <c r="H281" s="194"/>
      <c r="I281" s="194"/>
      <c r="J281" s="195" t="s">
        <v>243</v>
      </c>
      <c r="K281" s="196">
        <v>10</v>
      </c>
      <c r="L281" s="197">
        <v>0</v>
      </c>
      <c r="M281" s="197"/>
      <c r="N281" s="198">
        <f>ROUND(L281*K281,0)</f>
        <v>0</v>
      </c>
      <c r="O281" s="198"/>
      <c r="P281" s="198"/>
      <c r="Q281" s="198"/>
      <c r="R281" s="160"/>
      <c r="T281" s="199"/>
      <c r="U281" s="45" t="s">
        <v>47</v>
      </c>
      <c r="V281" s="35"/>
      <c r="W281" s="200">
        <f>V281*K281</f>
        <v>0</v>
      </c>
      <c r="X281" s="200">
        <v>0.00047999999999999996</v>
      </c>
      <c r="Y281" s="200">
        <f>X281*K281</f>
        <v>0.0048</v>
      </c>
      <c r="Z281" s="200">
        <v>0</v>
      </c>
      <c r="AA281" s="201">
        <f>Z281*K281</f>
        <v>0</v>
      </c>
      <c r="AR281" s="11" t="s">
        <v>217</v>
      </c>
      <c r="AT281" s="11" t="s">
        <v>160</v>
      </c>
      <c r="AU281" s="11" t="s">
        <v>102</v>
      </c>
      <c r="AY281" s="11" t="s">
        <v>159</v>
      </c>
      <c r="BE281" s="119">
        <f>IF(U281="základní",N281,0)</f>
        <v>0</v>
      </c>
      <c r="BF281" s="119">
        <f>IF(U281="snížená",N281,0)</f>
        <v>0</v>
      </c>
      <c r="BG281" s="119">
        <f>IF(U281="zákl. přenesená",N281,0)</f>
        <v>0</v>
      </c>
      <c r="BH281" s="119">
        <f>IF(U281="sníž. přenesená",N281,0)</f>
        <v>0</v>
      </c>
      <c r="BI281" s="119">
        <f>IF(U281="nulová",N281,0)</f>
        <v>0</v>
      </c>
      <c r="BJ281" s="11" t="s">
        <v>10</v>
      </c>
      <c r="BK281" s="119">
        <f>ROUND(L281*K281,0)</f>
        <v>0</v>
      </c>
      <c r="BL281" s="11" t="s">
        <v>217</v>
      </c>
      <c r="BM281" s="11" t="s">
        <v>650</v>
      </c>
    </row>
    <row r="282" spans="2:65" s="33" customFormat="1" ht="38.25" customHeight="1">
      <c r="B282" s="158"/>
      <c r="C282" s="192" t="s">
        <v>651</v>
      </c>
      <c r="D282" s="192" t="s">
        <v>160</v>
      </c>
      <c r="E282" s="193" t="s">
        <v>652</v>
      </c>
      <c r="F282" s="194" t="s">
        <v>653</v>
      </c>
      <c r="G282" s="194"/>
      <c r="H282" s="194"/>
      <c r="I282" s="194"/>
      <c r="J282" s="195" t="s">
        <v>243</v>
      </c>
      <c r="K282" s="196">
        <v>10</v>
      </c>
      <c r="L282" s="197">
        <v>0</v>
      </c>
      <c r="M282" s="197"/>
      <c r="N282" s="198">
        <f>ROUND(L282*K282,0)</f>
        <v>0</v>
      </c>
      <c r="O282" s="198"/>
      <c r="P282" s="198"/>
      <c r="Q282" s="198"/>
      <c r="R282" s="160"/>
      <c r="T282" s="199"/>
      <c r="U282" s="45" t="s">
        <v>47</v>
      </c>
      <c r="V282" s="35"/>
      <c r="W282" s="200">
        <f>V282*K282</f>
        <v>0</v>
      </c>
      <c r="X282" s="200">
        <v>0.0012</v>
      </c>
      <c r="Y282" s="200">
        <f>X282*K282</f>
        <v>0.011999999999999999</v>
      </c>
      <c r="Z282" s="200">
        <v>0</v>
      </c>
      <c r="AA282" s="201">
        <f>Z282*K282</f>
        <v>0</v>
      </c>
      <c r="AR282" s="11" t="s">
        <v>217</v>
      </c>
      <c r="AT282" s="11" t="s">
        <v>160</v>
      </c>
      <c r="AU282" s="11" t="s">
        <v>102</v>
      </c>
      <c r="AY282" s="11" t="s">
        <v>159</v>
      </c>
      <c r="BE282" s="119">
        <f>IF(U282="základní",N282,0)</f>
        <v>0</v>
      </c>
      <c r="BF282" s="119">
        <f>IF(U282="snížená",N282,0)</f>
        <v>0</v>
      </c>
      <c r="BG282" s="119">
        <f>IF(U282="zákl. přenesená",N282,0)</f>
        <v>0</v>
      </c>
      <c r="BH282" s="119">
        <f>IF(U282="sníž. přenesená",N282,0)</f>
        <v>0</v>
      </c>
      <c r="BI282" s="119">
        <f>IF(U282="nulová",N282,0)</f>
        <v>0</v>
      </c>
      <c r="BJ282" s="11" t="s">
        <v>10</v>
      </c>
      <c r="BK282" s="119">
        <f>ROUND(L282*K282,0)</f>
        <v>0</v>
      </c>
      <c r="BL282" s="11" t="s">
        <v>217</v>
      </c>
      <c r="BM282" s="11" t="s">
        <v>654</v>
      </c>
    </row>
    <row r="283" spans="2:65" s="33" customFormat="1" ht="38.25" customHeight="1">
      <c r="B283" s="158"/>
      <c r="C283" s="192" t="s">
        <v>655</v>
      </c>
      <c r="D283" s="192" t="s">
        <v>160</v>
      </c>
      <c r="E283" s="193" t="s">
        <v>656</v>
      </c>
      <c r="F283" s="194" t="s">
        <v>657</v>
      </c>
      <c r="G283" s="194"/>
      <c r="H283" s="194"/>
      <c r="I283" s="194"/>
      <c r="J283" s="195" t="s">
        <v>243</v>
      </c>
      <c r="K283" s="196">
        <v>10</v>
      </c>
      <c r="L283" s="197">
        <v>0</v>
      </c>
      <c r="M283" s="197"/>
      <c r="N283" s="198">
        <f>ROUND(L283*K283,0)</f>
        <v>0</v>
      </c>
      <c r="O283" s="198"/>
      <c r="P283" s="198"/>
      <c r="Q283" s="198"/>
      <c r="R283" s="160"/>
      <c r="T283" s="199"/>
      <c r="U283" s="45" t="s">
        <v>47</v>
      </c>
      <c r="V283" s="35"/>
      <c r="W283" s="200">
        <f>V283*K283</f>
        <v>0</v>
      </c>
      <c r="X283" s="200">
        <v>0.0024</v>
      </c>
      <c r="Y283" s="200">
        <f>X283*K283</f>
        <v>0.023999999999999997</v>
      </c>
      <c r="Z283" s="200">
        <v>0</v>
      </c>
      <c r="AA283" s="201">
        <f>Z283*K283</f>
        <v>0</v>
      </c>
      <c r="AR283" s="11" t="s">
        <v>217</v>
      </c>
      <c r="AT283" s="11" t="s">
        <v>160</v>
      </c>
      <c r="AU283" s="11" t="s">
        <v>102</v>
      </c>
      <c r="AY283" s="11" t="s">
        <v>159</v>
      </c>
      <c r="BE283" s="119">
        <f>IF(U283="základní",N283,0)</f>
        <v>0</v>
      </c>
      <c r="BF283" s="119">
        <f>IF(U283="snížená",N283,0)</f>
        <v>0</v>
      </c>
      <c r="BG283" s="119">
        <f>IF(U283="zákl. přenesená",N283,0)</f>
        <v>0</v>
      </c>
      <c r="BH283" s="119">
        <f>IF(U283="sníž. přenesená",N283,0)</f>
        <v>0</v>
      </c>
      <c r="BI283" s="119">
        <f>IF(U283="nulová",N283,0)</f>
        <v>0</v>
      </c>
      <c r="BJ283" s="11" t="s">
        <v>10</v>
      </c>
      <c r="BK283" s="119">
        <f>ROUND(L283*K283,0)</f>
        <v>0</v>
      </c>
      <c r="BL283" s="11" t="s">
        <v>217</v>
      </c>
      <c r="BM283" s="11" t="s">
        <v>658</v>
      </c>
    </row>
    <row r="284" spans="2:65" s="33" customFormat="1" ht="38.25" customHeight="1">
      <c r="B284" s="158"/>
      <c r="C284" s="192" t="s">
        <v>659</v>
      </c>
      <c r="D284" s="192" t="s">
        <v>160</v>
      </c>
      <c r="E284" s="193" t="s">
        <v>660</v>
      </c>
      <c r="F284" s="194" t="s">
        <v>661</v>
      </c>
      <c r="G284" s="194"/>
      <c r="H284" s="194"/>
      <c r="I284" s="194"/>
      <c r="J284" s="195" t="s">
        <v>243</v>
      </c>
      <c r="K284" s="196">
        <v>10</v>
      </c>
      <c r="L284" s="197">
        <v>0</v>
      </c>
      <c r="M284" s="197"/>
      <c r="N284" s="198">
        <f>ROUND(L284*K284,0)</f>
        <v>0</v>
      </c>
      <c r="O284" s="198"/>
      <c r="P284" s="198"/>
      <c r="Q284" s="198"/>
      <c r="R284" s="160"/>
      <c r="T284" s="199"/>
      <c r="U284" s="45" t="s">
        <v>47</v>
      </c>
      <c r="V284" s="35"/>
      <c r="W284" s="200">
        <f>V284*K284</f>
        <v>0</v>
      </c>
      <c r="X284" s="200">
        <v>0.0048</v>
      </c>
      <c r="Y284" s="200">
        <f>X284*K284</f>
        <v>0.047999999999999994</v>
      </c>
      <c r="Z284" s="200">
        <v>0</v>
      </c>
      <c r="AA284" s="201">
        <f>Z284*K284</f>
        <v>0</v>
      </c>
      <c r="AR284" s="11" t="s">
        <v>217</v>
      </c>
      <c r="AT284" s="11" t="s">
        <v>160</v>
      </c>
      <c r="AU284" s="11" t="s">
        <v>102</v>
      </c>
      <c r="AY284" s="11" t="s">
        <v>159</v>
      </c>
      <c r="BE284" s="119">
        <f>IF(U284="základní",N284,0)</f>
        <v>0</v>
      </c>
      <c r="BF284" s="119">
        <f>IF(U284="snížená",N284,0)</f>
        <v>0</v>
      </c>
      <c r="BG284" s="119">
        <f>IF(U284="zákl. přenesená",N284,0)</f>
        <v>0</v>
      </c>
      <c r="BH284" s="119">
        <f>IF(U284="sníž. přenesená",N284,0)</f>
        <v>0</v>
      </c>
      <c r="BI284" s="119">
        <f>IF(U284="nulová",N284,0)</f>
        <v>0</v>
      </c>
      <c r="BJ284" s="11" t="s">
        <v>10</v>
      </c>
      <c r="BK284" s="119">
        <f>ROUND(L284*K284,0)</f>
        <v>0</v>
      </c>
      <c r="BL284" s="11" t="s">
        <v>217</v>
      </c>
      <c r="BM284" s="11" t="s">
        <v>662</v>
      </c>
    </row>
    <row r="285" spans="2:65" s="33" customFormat="1" ht="25.5" customHeight="1">
      <c r="B285" s="158"/>
      <c r="C285" s="192" t="s">
        <v>663</v>
      </c>
      <c r="D285" s="192" t="s">
        <v>160</v>
      </c>
      <c r="E285" s="193" t="s">
        <v>664</v>
      </c>
      <c r="F285" s="194" t="s">
        <v>665</v>
      </c>
      <c r="G285" s="194"/>
      <c r="H285" s="194"/>
      <c r="I285" s="194"/>
      <c r="J285" s="195" t="s">
        <v>163</v>
      </c>
      <c r="K285" s="196">
        <v>168.33</v>
      </c>
      <c r="L285" s="197">
        <v>0</v>
      </c>
      <c r="M285" s="197"/>
      <c r="N285" s="198">
        <f>ROUND(L285*K285,0)</f>
        <v>0</v>
      </c>
      <c r="O285" s="198"/>
      <c r="P285" s="198"/>
      <c r="Q285" s="198"/>
      <c r="R285" s="160"/>
      <c r="T285" s="199"/>
      <c r="U285" s="45" t="s">
        <v>47</v>
      </c>
      <c r="V285" s="35"/>
      <c r="W285" s="200">
        <f>V285*K285</f>
        <v>0</v>
      </c>
      <c r="X285" s="200">
        <v>0</v>
      </c>
      <c r="Y285" s="200">
        <f>X285*K285</f>
        <v>0</v>
      </c>
      <c r="Z285" s="200">
        <v>0</v>
      </c>
      <c r="AA285" s="201">
        <f>Z285*K285</f>
        <v>0</v>
      </c>
      <c r="AR285" s="11" t="s">
        <v>217</v>
      </c>
      <c r="AT285" s="11" t="s">
        <v>160</v>
      </c>
      <c r="AU285" s="11" t="s">
        <v>102</v>
      </c>
      <c r="AY285" s="11" t="s">
        <v>159</v>
      </c>
      <c r="BE285" s="119">
        <f>IF(U285="základní",N285,0)</f>
        <v>0</v>
      </c>
      <c r="BF285" s="119">
        <f>IF(U285="snížená",N285,0)</f>
        <v>0</v>
      </c>
      <c r="BG285" s="119">
        <f>IF(U285="zákl. přenesená",N285,0)</f>
        <v>0</v>
      </c>
      <c r="BH285" s="119">
        <f>IF(U285="sníž. přenesená",N285,0)</f>
        <v>0</v>
      </c>
      <c r="BI285" s="119">
        <f>IF(U285="nulová",N285,0)</f>
        <v>0</v>
      </c>
      <c r="BJ285" s="11" t="s">
        <v>10</v>
      </c>
      <c r="BK285" s="119">
        <f>ROUND(L285*K285,0)</f>
        <v>0</v>
      </c>
      <c r="BL285" s="11" t="s">
        <v>217</v>
      </c>
      <c r="BM285" s="11" t="s">
        <v>666</v>
      </c>
    </row>
    <row r="286" spans="2:65" s="33" customFormat="1" ht="25.5" customHeight="1">
      <c r="B286" s="158"/>
      <c r="C286" s="204" t="s">
        <v>667</v>
      </c>
      <c r="D286" s="204" t="s">
        <v>219</v>
      </c>
      <c r="E286" s="205" t="s">
        <v>668</v>
      </c>
      <c r="F286" s="206" t="s">
        <v>669</v>
      </c>
      <c r="G286" s="206"/>
      <c r="H286" s="206"/>
      <c r="I286" s="206"/>
      <c r="J286" s="207" t="s">
        <v>163</v>
      </c>
      <c r="K286" s="208">
        <v>176.747</v>
      </c>
      <c r="L286" s="209">
        <v>0</v>
      </c>
      <c r="M286" s="209"/>
      <c r="N286" s="210">
        <f>ROUND(L286*K286,0)</f>
        <v>0</v>
      </c>
      <c r="O286" s="210"/>
      <c r="P286" s="210"/>
      <c r="Q286" s="210"/>
      <c r="R286" s="160"/>
      <c r="T286" s="199"/>
      <c r="U286" s="45" t="s">
        <v>47</v>
      </c>
      <c r="V286" s="35"/>
      <c r="W286" s="200">
        <f>V286*K286</f>
        <v>0</v>
      </c>
      <c r="X286" s="200">
        <v>0</v>
      </c>
      <c r="Y286" s="200">
        <f>X286*K286</f>
        <v>0</v>
      </c>
      <c r="Z286" s="200">
        <v>0</v>
      </c>
      <c r="AA286" s="201">
        <f>Z286*K286</f>
        <v>0</v>
      </c>
      <c r="AR286" s="11" t="s">
        <v>222</v>
      </c>
      <c r="AT286" s="11" t="s">
        <v>219</v>
      </c>
      <c r="AU286" s="11" t="s">
        <v>102</v>
      </c>
      <c r="AY286" s="11" t="s">
        <v>159</v>
      </c>
      <c r="BE286" s="119">
        <f>IF(U286="základní",N286,0)</f>
        <v>0</v>
      </c>
      <c r="BF286" s="119">
        <f>IF(U286="snížená",N286,0)</f>
        <v>0</v>
      </c>
      <c r="BG286" s="119">
        <f>IF(U286="zákl. přenesená",N286,0)</f>
        <v>0</v>
      </c>
      <c r="BH286" s="119">
        <f>IF(U286="sníž. přenesená",N286,0)</f>
        <v>0</v>
      </c>
      <c r="BI286" s="119">
        <f>IF(U286="nulová",N286,0)</f>
        <v>0</v>
      </c>
      <c r="BJ286" s="11" t="s">
        <v>10</v>
      </c>
      <c r="BK286" s="119">
        <f>ROUND(L286*K286,0)</f>
        <v>0</v>
      </c>
      <c r="BL286" s="11" t="s">
        <v>217</v>
      </c>
      <c r="BM286" s="11" t="s">
        <v>670</v>
      </c>
    </row>
    <row r="287" spans="2:65" s="33" customFormat="1" ht="25.5" customHeight="1">
      <c r="B287" s="158"/>
      <c r="C287" s="192" t="s">
        <v>671</v>
      </c>
      <c r="D287" s="192" t="s">
        <v>160</v>
      </c>
      <c r="E287" s="193" t="s">
        <v>672</v>
      </c>
      <c r="F287" s="194" t="s">
        <v>673</v>
      </c>
      <c r="G287" s="194"/>
      <c r="H287" s="194"/>
      <c r="I287" s="194"/>
      <c r="J287" s="195" t="s">
        <v>163</v>
      </c>
      <c r="K287" s="196">
        <v>583.66</v>
      </c>
      <c r="L287" s="197">
        <v>0</v>
      </c>
      <c r="M287" s="197"/>
      <c r="N287" s="198">
        <f>ROUND(L287*K287,0)</f>
        <v>0</v>
      </c>
      <c r="O287" s="198"/>
      <c r="P287" s="198"/>
      <c r="Q287" s="198"/>
      <c r="R287" s="160"/>
      <c r="T287" s="199"/>
      <c r="U287" s="45" t="s">
        <v>47</v>
      </c>
      <c r="V287" s="35"/>
      <c r="W287" s="200">
        <f>V287*K287</f>
        <v>0</v>
      </c>
      <c r="X287" s="200">
        <v>0.00019999999999999998</v>
      </c>
      <c r="Y287" s="200">
        <f>X287*K287</f>
        <v>0.11673199999999999</v>
      </c>
      <c r="Z287" s="200">
        <v>0</v>
      </c>
      <c r="AA287" s="201">
        <f>Z287*K287</f>
        <v>0</v>
      </c>
      <c r="AR287" s="11" t="s">
        <v>217</v>
      </c>
      <c r="AT287" s="11" t="s">
        <v>160</v>
      </c>
      <c r="AU287" s="11" t="s">
        <v>102</v>
      </c>
      <c r="AY287" s="11" t="s">
        <v>159</v>
      </c>
      <c r="BE287" s="119">
        <f>IF(U287="základní",N287,0)</f>
        <v>0</v>
      </c>
      <c r="BF287" s="119">
        <f>IF(U287="snížená",N287,0)</f>
        <v>0</v>
      </c>
      <c r="BG287" s="119">
        <f>IF(U287="zákl. přenesená",N287,0)</f>
        <v>0</v>
      </c>
      <c r="BH287" s="119">
        <f>IF(U287="sníž. přenesená",N287,0)</f>
        <v>0</v>
      </c>
      <c r="BI287" s="119">
        <f>IF(U287="nulová",N287,0)</f>
        <v>0</v>
      </c>
      <c r="BJ287" s="11" t="s">
        <v>10</v>
      </c>
      <c r="BK287" s="119">
        <f>ROUND(L287*K287,0)</f>
        <v>0</v>
      </c>
      <c r="BL287" s="11" t="s">
        <v>217</v>
      </c>
      <c r="BM287" s="11" t="s">
        <v>674</v>
      </c>
    </row>
    <row r="288" spans="2:65" s="33" customFormat="1" ht="38.25" customHeight="1">
      <c r="B288" s="158"/>
      <c r="C288" s="192" t="s">
        <v>675</v>
      </c>
      <c r="D288" s="192" t="s">
        <v>160</v>
      </c>
      <c r="E288" s="193" t="s">
        <v>676</v>
      </c>
      <c r="F288" s="194" t="s">
        <v>677</v>
      </c>
      <c r="G288" s="194"/>
      <c r="H288" s="194"/>
      <c r="I288" s="194"/>
      <c r="J288" s="195" t="s">
        <v>163</v>
      </c>
      <c r="K288" s="196">
        <v>583.66</v>
      </c>
      <c r="L288" s="197">
        <v>0</v>
      </c>
      <c r="M288" s="197"/>
      <c r="N288" s="198">
        <f>ROUND(L288*K288,0)</f>
        <v>0</v>
      </c>
      <c r="O288" s="198"/>
      <c r="P288" s="198"/>
      <c r="Q288" s="198"/>
      <c r="R288" s="160"/>
      <c r="T288" s="199"/>
      <c r="U288" s="45" t="s">
        <v>47</v>
      </c>
      <c r="V288" s="35"/>
      <c r="W288" s="200">
        <f>V288*K288</f>
        <v>0</v>
      </c>
      <c r="X288" s="200">
        <v>0.00029</v>
      </c>
      <c r="Y288" s="200">
        <f>X288*K288</f>
        <v>0.16926139999999998</v>
      </c>
      <c r="Z288" s="200">
        <v>0</v>
      </c>
      <c r="AA288" s="201">
        <f>Z288*K288</f>
        <v>0</v>
      </c>
      <c r="AR288" s="11" t="s">
        <v>217</v>
      </c>
      <c r="AT288" s="11" t="s">
        <v>160</v>
      </c>
      <c r="AU288" s="11" t="s">
        <v>102</v>
      </c>
      <c r="AY288" s="11" t="s">
        <v>159</v>
      </c>
      <c r="BE288" s="119">
        <f>IF(U288="základní",N288,0)</f>
        <v>0</v>
      </c>
      <c r="BF288" s="119">
        <f>IF(U288="snížená",N288,0)</f>
        <v>0</v>
      </c>
      <c r="BG288" s="119">
        <f>IF(U288="zákl. přenesená",N288,0)</f>
        <v>0</v>
      </c>
      <c r="BH288" s="119">
        <f>IF(U288="sníž. přenesená",N288,0)</f>
        <v>0</v>
      </c>
      <c r="BI288" s="119">
        <f>IF(U288="nulová",N288,0)</f>
        <v>0</v>
      </c>
      <c r="BJ288" s="11" t="s">
        <v>10</v>
      </c>
      <c r="BK288" s="119">
        <f>ROUND(L288*K288,0)</f>
        <v>0</v>
      </c>
      <c r="BL288" s="11" t="s">
        <v>217</v>
      </c>
      <c r="BM288" s="11" t="s">
        <v>678</v>
      </c>
    </row>
    <row r="289" spans="2:63" s="179" customFormat="1" ht="37.5" customHeight="1">
      <c r="B289" s="180"/>
      <c r="C289" s="181"/>
      <c r="D289" s="182" t="s">
        <v>130</v>
      </c>
      <c r="E289" s="182"/>
      <c r="F289" s="182"/>
      <c r="G289" s="182"/>
      <c r="H289" s="182"/>
      <c r="I289" s="182"/>
      <c r="J289" s="182"/>
      <c r="K289" s="182"/>
      <c r="L289" s="182"/>
      <c r="M289" s="182"/>
      <c r="N289" s="203">
        <f>BK289</f>
        <v>0</v>
      </c>
      <c r="O289" s="203"/>
      <c r="P289" s="203"/>
      <c r="Q289" s="203"/>
      <c r="R289" s="183"/>
      <c r="T289" s="184"/>
      <c r="U289" s="181"/>
      <c r="V289" s="181"/>
      <c r="W289" s="185">
        <f>W290+W339</f>
        <v>0</v>
      </c>
      <c r="X289" s="181"/>
      <c r="Y289" s="185">
        <f>Y290+Y339</f>
        <v>0</v>
      </c>
      <c r="Z289" s="181"/>
      <c r="AA289" s="186">
        <f>AA290+AA339</f>
        <v>0</v>
      </c>
      <c r="AR289" s="187" t="s">
        <v>169</v>
      </c>
      <c r="AT289" s="188" t="s">
        <v>81</v>
      </c>
      <c r="AU289" s="188" t="s">
        <v>82</v>
      </c>
      <c r="AY289" s="187" t="s">
        <v>159</v>
      </c>
      <c r="BK289" s="189">
        <f>BK290+BK339</f>
        <v>0</v>
      </c>
    </row>
    <row r="290" spans="2:63" s="179" customFormat="1" ht="19.5" customHeight="1">
      <c r="B290" s="180"/>
      <c r="C290" s="181"/>
      <c r="D290" s="190" t="s">
        <v>131</v>
      </c>
      <c r="E290" s="190"/>
      <c r="F290" s="190"/>
      <c r="G290" s="190"/>
      <c r="H290" s="190"/>
      <c r="I290" s="190"/>
      <c r="J290" s="190"/>
      <c r="K290" s="190"/>
      <c r="L290" s="190"/>
      <c r="M290" s="190"/>
      <c r="N290" s="191">
        <f>BK290</f>
        <v>0</v>
      </c>
      <c r="O290" s="191"/>
      <c r="P290" s="191"/>
      <c r="Q290" s="191"/>
      <c r="R290" s="183"/>
      <c r="T290" s="184"/>
      <c r="U290" s="181"/>
      <c r="V290" s="181"/>
      <c r="W290" s="185">
        <f>SUM(W291:W338)</f>
        <v>0</v>
      </c>
      <c r="X290" s="181"/>
      <c r="Y290" s="185">
        <f>SUM(Y291:Y338)</f>
        <v>0</v>
      </c>
      <c r="Z290" s="181"/>
      <c r="AA290" s="186">
        <f>SUM(AA291:AA338)</f>
        <v>0</v>
      </c>
      <c r="AR290" s="187" t="s">
        <v>169</v>
      </c>
      <c r="AT290" s="188" t="s">
        <v>81</v>
      </c>
      <c r="AU290" s="188" t="s">
        <v>10</v>
      </c>
      <c r="AY290" s="187" t="s">
        <v>159</v>
      </c>
      <c r="BK290" s="189">
        <f>SUM(BK291:BK338)</f>
        <v>0</v>
      </c>
    </row>
    <row r="291" spans="2:65" s="33" customFormat="1" ht="25.5" customHeight="1">
      <c r="B291" s="158"/>
      <c r="C291" s="192" t="s">
        <v>679</v>
      </c>
      <c r="D291" s="192" t="s">
        <v>160</v>
      </c>
      <c r="E291" s="193" t="s">
        <v>680</v>
      </c>
      <c r="F291" s="194" t="s">
        <v>681</v>
      </c>
      <c r="G291" s="194"/>
      <c r="H291" s="194"/>
      <c r="I291" s="194"/>
      <c r="J291" s="195" t="s">
        <v>216</v>
      </c>
      <c r="K291" s="196">
        <v>10</v>
      </c>
      <c r="L291" s="197">
        <v>0</v>
      </c>
      <c r="M291" s="197"/>
      <c r="N291" s="198">
        <f>ROUND(L291*K291,0)</f>
        <v>0</v>
      </c>
      <c r="O291" s="198"/>
      <c r="P291" s="198"/>
      <c r="Q291" s="198"/>
      <c r="R291" s="160"/>
      <c r="T291" s="199"/>
      <c r="U291" s="45" t="s">
        <v>47</v>
      </c>
      <c r="V291" s="35"/>
      <c r="W291" s="200">
        <f>V291*K291</f>
        <v>0</v>
      </c>
      <c r="X291" s="200">
        <v>0</v>
      </c>
      <c r="Y291" s="200">
        <f>X291*K291</f>
        <v>0</v>
      </c>
      <c r="Z291" s="200">
        <v>0</v>
      </c>
      <c r="AA291" s="201">
        <f>Z291*K291</f>
        <v>0</v>
      </c>
      <c r="AR291" s="11" t="s">
        <v>417</v>
      </c>
      <c r="AT291" s="11" t="s">
        <v>160</v>
      </c>
      <c r="AU291" s="11" t="s">
        <v>102</v>
      </c>
      <c r="AY291" s="11" t="s">
        <v>159</v>
      </c>
      <c r="BE291" s="119">
        <f>IF(U291="základní",N291,0)</f>
        <v>0</v>
      </c>
      <c r="BF291" s="119">
        <f>IF(U291="snížená",N291,0)</f>
        <v>0</v>
      </c>
      <c r="BG291" s="119">
        <f>IF(U291="zákl. přenesená",N291,0)</f>
        <v>0</v>
      </c>
      <c r="BH291" s="119">
        <f>IF(U291="sníž. přenesená",N291,0)</f>
        <v>0</v>
      </c>
      <c r="BI291" s="119">
        <f>IF(U291="nulová",N291,0)</f>
        <v>0</v>
      </c>
      <c r="BJ291" s="11" t="s">
        <v>10</v>
      </c>
      <c r="BK291" s="119">
        <f>ROUND(L291*K291,0)</f>
        <v>0</v>
      </c>
      <c r="BL291" s="11" t="s">
        <v>417</v>
      </c>
      <c r="BM291" s="11" t="s">
        <v>682</v>
      </c>
    </row>
    <row r="292" spans="2:65" s="33" customFormat="1" ht="25.5" customHeight="1">
      <c r="B292" s="158"/>
      <c r="C292" s="204" t="s">
        <v>683</v>
      </c>
      <c r="D292" s="204" t="s">
        <v>219</v>
      </c>
      <c r="E292" s="205" t="s">
        <v>684</v>
      </c>
      <c r="F292" s="206" t="s">
        <v>685</v>
      </c>
      <c r="G292" s="206"/>
      <c r="H292" s="206"/>
      <c r="I292" s="206"/>
      <c r="J292" s="207" t="s">
        <v>216</v>
      </c>
      <c r="K292" s="208">
        <v>10</v>
      </c>
      <c r="L292" s="209">
        <v>0</v>
      </c>
      <c r="M292" s="209"/>
      <c r="N292" s="210">
        <f>ROUND(L292*K292,0)</f>
        <v>0</v>
      </c>
      <c r="O292" s="210"/>
      <c r="P292" s="210"/>
      <c r="Q292" s="210"/>
      <c r="R292" s="160"/>
      <c r="T292" s="199"/>
      <c r="U292" s="45" t="s">
        <v>47</v>
      </c>
      <c r="V292" s="35"/>
      <c r="W292" s="200">
        <f>V292*K292</f>
        <v>0</v>
      </c>
      <c r="X292" s="200">
        <v>0</v>
      </c>
      <c r="Y292" s="200">
        <f>X292*K292</f>
        <v>0</v>
      </c>
      <c r="Z292" s="200">
        <v>0</v>
      </c>
      <c r="AA292" s="201">
        <f>Z292*K292</f>
        <v>0</v>
      </c>
      <c r="AR292" s="11" t="s">
        <v>686</v>
      </c>
      <c r="AT292" s="11" t="s">
        <v>219</v>
      </c>
      <c r="AU292" s="11" t="s">
        <v>102</v>
      </c>
      <c r="AY292" s="11" t="s">
        <v>159</v>
      </c>
      <c r="BE292" s="119">
        <f>IF(U292="základní",N292,0)</f>
        <v>0</v>
      </c>
      <c r="BF292" s="119">
        <f>IF(U292="snížená",N292,0)</f>
        <v>0</v>
      </c>
      <c r="BG292" s="119">
        <f>IF(U292="zákl. přenesená",N292,0)</f>
        <v>0</v>
      </c>
      <c r="BH292" s="119">
        <f>IF(U292="sníž. přenesená",N292,0)</f>
        <v>0</v>
      </c>
      <c r="BI292" s="119">
        <f>IF(U292="nulová",N292,0)</f>
        <v>0</v>
      </c>
      <c r="BJ292" s="11" t="s">
        <v>10</v>
      </c>
      <c r="BK292" s="119">
        <f>ROUND(L292*K292,0)</f>
        <v>0</v>
      </c>
      <c r="BL292" s="11" t="s">
        <v>417</v>
      </c>
      <c r="BM292" s="11" t="s">
        <v>687</v>
      </c>
    </row>
    <row r="293" spans="2:65" s="33" customFormat="1" ht="25.5" customHeight="1">
      <c r="B293" s="158"/>
      <c r="C293" s="192" t="s">
        <v>688</v>
      </c>
      <c r="D293" s="192" t="s">
        <v>160</v>
      </c>
      <c r="E293" s="193" t="s">
        <v>689</v>
      </c>
      <c r="F293" s="194" t="s">
        <v>690</v>
      </c>
      <c r="G293" s="194"/>
      <c r="H293" s="194"/>
      <c r="I293" s="194"/>
      <c r="J293" s="195" t="s">
        <v>216</v>
      </c>
      <c r="K293" s="196">
        <v>5</v>
      </c>
      <c r="L293" s="197">
        <v>0</v>
      </c>
      <c r="M293" s="197"/>
      <c r="N293" s="198">
        <f>ROUND(L293*K293,0)</f>
        <v>0</v>
      </c>
      <c r="O293" s="198"/>
      <c r="P293" s="198"/>
      <c r="Q293" s="198"/>
      <c r="R293" s="160"/>
      <c r="T293" s="199"/>
      <c r="U293" s="45" t="s">
        <v>47</v>
      </c>
      <c r="V293" s="35"/>
      <c r="W293" s="200">
        <f>V293*K293</f>
        <v>0</v>
      </c>
      <c r="X293" s="200">
        <v>0</v>
      </c>
      <c r="Y293" s="200">
        <f>X293*K293</f>
        <v>0</v>
      </c>
      <c r="Z293" s="200">
        <v>0</v>
      </c>
      <c r="AA293" s="201">
        <f>Z293*K293</f>
        <v>0</v>
      </c>
      <c r="AR293" s="11" t="s">
        <v>417</v>
      </c>
      <c r="AT293" s="11" t="s">
        <v>160</v>
      </c>
      <c r="AU293" s="11" t="s">
        <v>102</v>
      </c>
      <c r="AY293" s="11" t="s">
        <v>159</v>
      </c>
      <c r="BE293" s="119">
        <f>IF(U293="základní",N293,0)</f>
        <v>0</v>
      </c>
      <c r="BF293" s="119">
        <f>IF(U293="snížená",N293,0)</f>
        <v>0</v>
      </c>
      <c r="BG293" s="119">
        <f>IF(U293="zákl. přenesená",N293,0)</f>
        <v>0</v>
      </c>
      <c r="BH293" s="119">
        <f>IF(U293="sníž. přenesená",N293,0)</f>
        <v>0</v>
      </c>
      <c r="BI293" s="119">
        <f>IF(U293="nulová",N293,0)</f>
        <v>0</v>
      </c>
      <c r="BJ293" s="11" t="s">
        <v>10</v>
      </c>
      <c r="BK293" s="119">
        <f>ROUND(L293*K293,0)</f>
        <v>0</v>
      </c>
      <c r="BL293" s="11" t="s">
        <v>417</v>
      </c>
      <c r="BM293" s="11" t="s">
        <v>691</v>
      </c>
    </row>
    <row r="294" spans="2:65" s="33" customFormat="1" ht="25.5" customHeight="1">
      <c r="B294" s="158"/>
      <c r="C294" s="204" t="s">
        <v>692</v>
      </c>
      <c r="D294" s="204" t="s">
        <v>219</v>
      </c>
      <c r="E294" s="205" t="s">
        <v>693</v>
      </c>
      <c r="F294" s="206" t="s">
        <v>694</v>
      </c>
      <c r="G294" s="206"/>
      <c r="H294" s="206"/>
      <c r="I294" s="206"/>
      <c r="J294" s="207" t="s">
        <v>216</v>
      </c>
      <c r="K294" s="208">
        <v>5</v>
      </c>
      <c r="L294" s="209">
        <v>0</v>
      </c>
      <c r="M294" s="209"/>
      <c r="N294" s="210">
        <f>ROUND(L294*K294,0)</f>
        <v>0</v>
      </c>
      <c r="O294" s="210"/>
      <c r="P294" s="210"/>
      <c r="Q294" s="210"/>
      <c r="R294" s="160"/>
      <c r="T294" s="199"/>
      <c r="U294" s="45" t="s">
        <v>47</v>
      </c>
      <c r="V294" s="35"/>
      <c r="W294" s="200">
        <f>V294*K294</f>
        <v>0</v>
      </c>
      <c r="X294" s="200">
        <v>0</v>
      </c>
      <c r="Y294" s="200">
        <f>X294*K294</f>
        <v>0</v>
      </c>
      <c r="Z294" s="200">
        <v>0</v>
      </c>
      <c r="AA294" s="201">
        <f>Z294*K294</f>
        <v>0</v>
      </c>
      <c r="AR294" s="11" t="s">
        <v>686</v>
      </c>
      <c r="AT294" s="11" t="s">
        <v>219</v>
      </c>
      <c r="AU294" s="11" t="s">
        <v>102</v>
      </c>
      <c r="AY294" s="11" t="s">
        <v>159</v>
      </c>
      <c r="BE294" s="119">
        <f>IF(U294="základní",N294,0)</f>
        <v>0</v>
      </c>
      <c r="BF294" s="119">
        <f>IF(U294="snížená",N294,0)</f>
        <v>0</v>
      </c>
      <c r="BG294" s="119">
        <f>IF(U294="zákl. přenesená",N294,0)</f>
        <v>0</v>
      </c>
      <c r="BH294" s="119">
        <f>IF(U294="sníž. přenesená",N294,0)</f>
        <v>0</v>
      </c>
      <c r="BI294" s="119">
        <f>IF(U294="nulová",N294,0)</f>
        <v>0</v>
      </c>
      <c r="BJ294" s="11" t="s">
        <v>10</v>
      </c>
      <c r="BK294" s="119">
        <f>ROUND(L294*K294,0)</f>
        <v>0</v>
      </c>
      <c r="BL294" s="11" t="s">
        <v>417</v>
      </c>
      <c r="BM294" s="11" t="s">
        <v>695</v>
      </c>
    </row>
    <row r="295" spans="2:65" s="33" customFormat="1" ht="38.25" customHeight="1">
      <c r="B295" s="158"/>
      <c r="C295" s="192" t="s">
        <v>696</v>
      </c>
      <c r="D295" s="192" t="s">
        <v>160</v>
      </c>
      <c r="E295" s="193" t="s">
        <v>697</v>
      </c>
      <c r="F295" s="194" t="s">
        <v>698</v>
      </c>
      <c r="G295" s="194"/>
      <c r="H295" s="194"/>
      <c r="I295" s="194"/>
      <c r="J295" s="195" t="s">
        <v>243</v>
      </c>
      <c r="K295" s="196">
        <v>44</v>
      </c>
      <c r="L295" s="197">
        <v>0</v>
      </c>
      <c r="M295" s="197"/>
      <c r="N295" s="198">
        <f>ROUND(L295*K295,0)</f>
        <v>0</v>
      </c>
      <c r="O295" s="198"/>
      <c r="P295" s="198"/>
      <c r="Q295" s="198"/>
      <c r="R295" s="160"/>
      <c r="T295" s="199"/>
      <c r="U295" s="45" t="s">
        <v>47</v>
      </c>
      <c r="V295" s="35"/>
      <c r="W295" s="200">
        <f>V295*K295</f>
        <v>0</v>
      </c>
      <c r="X295" s="200">
        <v>0</v>
      </c>
      <c r="Y295" s="200">
        <f>X295*K295</f>
        <v>0</v>
      </c>
      <c r="Z295" s="200">
        <v>0</v>
      </c>
      <c r="AA295" s="201">
        <f>Z295*K295</f>
        <v>0</v>
      </c>
      <c r="AR295" s="11" t="s">
        <v>417</v>
      </c>
      <c r="AT295" s="11" t="s">
        <v>160</v>
      </c>
      <c r="AU295" s="11" t="s">
        <v>102</v>
      </c>
      <c r="AY295" s="11" t="s">
        <v>159</v>
      </c>
      <c r="BE295" s="119">
        <f>IF(U295="základní",N295,0)</f>
        <v>0</v>
      </c>
      <c r="BF295" s="119">
        <f>IF(U295="snížená",N295,0)</f>
        <v>0</v>
      </c>
      <c r="BG295" s="119">
        <f>IF(U295="zákl. přenesená",N295,0)</f>
        <v>0</v>
      </c>
      <c r="BH295" s="119">
        <f>IF(U295="sníž. přenesená",N295,0)</f>
        <v>0</v>
      </c>
      <c r="BI295" s="119">
        <f>IF(U295="nulová",N295,0)</f>
        <v>0</v>
      </c>
      <c r="BJ295" s="11" t="s">
        <v>10</v>
      </c>
      <c r="BK295" s="119">
        <f>ROUND(L295*K295,0)</f>
        <v>0</v>
      </c>
      <c r="BL295" s="11" t="s">
        <v>417</v>
      </c>
      <c r="BM295" s="11" t="s">
        <v>699</v>
      </c>
    </row>
    <row r="296" spans="2:65" s="33" customFormat="1" ht="16.5" customHeight="1">
      <c r="B296" s="158"/>
      <c r="C296" s="204" t="s">
        <v>700</v>
      </c>
      <c r="D296" s="204" t="s">
        <v>219</v>
      </c>
      <c r="E296" s="205" t="s">
        <v>701</v>
      </c>
      <c r="F296" s="206" t="s">
        <v>702</v>
      </c>
      <c r="G296" s="206"/>
      <c r="H296" s="206"/>
      <c r="I296" s="206"/>
      <c r="J296" s="207" t="s">
        <v>243</v>
      </c>
      <c r="K296" s="208">
        <v>44</v>
      </c>
      <c r="L296" s="209">
        <v>0</v>
      </c>
      <c r="M296" s="209"/>
      <c r="N296" s="210">
        <f>ROUND(L296*K296,0)</f>
        <v>0</v>
      </c>
      <c r="O296" s="210"/>
      <c r="P296" s="210"/>
      <c r="Q296" s="210"/>
      <c r="R296" s="160"/>
      <c r="T296" s="199"/>
      <c r="U296" s="45" t="s">
        <v>47</v>
      </c>
      <c r="V296" s="35"/>
      <c r="W296" s="200">
        <f>V296*K296</f>
        <v>0</v>
      </c>
      <c r="X296" s="200">
        <v>0</v>
      </c>
      <c r="Y296" s="200">
        <f>X296*K296</f>
        <v>0</v>
      </c>
      <c r="Z296" s="200">
        <v>0</v>
      </c>
      <c r="AA296" s="201">
        <f>Z296*K296</f>
        <v>0</v>
      </c>
      <c r="AR296" s="11" t="s">
        <v>686</v>
      </c>
      <c r="AT296" s="11" t="s">
        <v>219</v>
      </c>
      <c r="AU296" s="11" t="s">
        <v>102</v>
      </c>
      <c r="AY296" s="11" t="s">
        <v>159</v>
      </c>
      <c r="BE296" s="119">
        <f>IF(U296="základní",N296,0)</f>
        <v>0</v>
      </c>
      <c r="BF296" s="119">
        <f>IF(U296="snížená",N296,0)</f>
        <v>0</v>
      </c>
      <c r="BG296" s="119">
        <f>IF(U296="zákl. přenesená",N296,0)</f>
        <v>0</v>
      </c>
      <c r="BH296" s="119">
        <f>IF(U296="sníž. přenesená",N296,0)</f>
        <v>0</v>
      </c>
      <c r="BI296" s="119">
        <f>IF(U296="nulová",N296,0)</f>
        <v>0</v>
      </c>
      <c r="BJ296" s="11" t="s">
        <v>10</v>
      </c>
      <c r="BK296" s="119">
        <f>ROUND(L296*K296,0)</f>
        <v>0</v>
      </c>
      <c r="BL296" s="11" t="s">
        <v>417</v>
      </c>
      <c r="BM296" s="11" t="s">
        <v>703</v>
      </c>
    </row>
    <row r="297" spans="2:65" s="33" customFormat="1" ht="25.5" customHeight="1">
      <c r="B297" s="158"/>
      <c r="C297" s="192" t="s">
        <v>704</v>
      </c>
      <c r="D297" s="192" t="s">
        <v>160</v>
      </c>
      <c r="E297" s="193" t="s">
        <v>705</v>
      </c>
      <c r="F297" s="194" t="s">
        <v>706</v>
      </c>
      <c r="G297" s="194"/>
      <c r="H297" s="194"/>
      <c r="I297" s="194"/>
      <c r="J297" s="195" t="s">
        <v>243</v>
      </c>
      <c r="K297" s="196">
        <v>4</v>
      </c>
      <c r="L297" s="197">
        <v>0</v>
      </c>
      <c r="M297" s="197"/>
      <c r="N297" s="198">
        <f>ROUND(L297*K297,0)</f>
        <v>0</v>
      </c>
      <c r="O297" s="198"/>
      <c r="P297" s="198"/>
      <c r="Q297" s="198"/>
      <c r="R297" s="160"/>
      <c r="T297" s="199"/>
      <c r="U297" s="45" t="s">
        <v>47</v>
      </c>
      <c r="V297" s="35"/>
      <c r="W297" s="200">
        <f>V297*K297</f>
        <v>0</v>
      </c>
      <c r="X297" s="200">
        <v>0</v>
      </c>
      <c r="Y297" s="200">
        <f>X297*K297</f>
        <v>0</v>
      </c>
      <c r="Z297" s="200">
        <v>0</v>
      </c>
      <c r="AA297" s="201">
        <f>Z297*K297</f>
        <v>0</v>
      </c>
      <c r="AR297" s="11" t="s">
        <v>417</v>
      </c>
      <c r="AT297" s="11" t="s">
        <v>160</v>
      </c>
      <c r="AU297" s="11" t="s">
        <v>102</v>
      </c>
      <c r="AY297" s="11" t="s">
        <v>159</v>
      </c>
      <c r="BE297" s="119">
        <f>IF(U297="základní",N297,0)</f>
        <v>0</v>
      </c>
      <c r="BF297" s="119">
        <f>IF(U297="snížená",N297,0)</f>
        <v>0</v>
      </c>
      <c r="BG297" s="119">
        <f>IF(U297="zákl. přenesená",N297,0)</f>
        <v>0</v>
      </c>
      <c r="BH297" s="119">
        <f>IF(U297="sníž. přenesená",N297,0)</f>
        <v>0</v>
      </c>
      <c r="BI297" s="119">
        <f>IF(U297="nulová",N297,0)</f>
        <v>0</v>
      </c>
      <c r="BJ297" s="11" t="s">
        <v>10</v>
      </c>
      <c r="BK297" s="119">
        <f>ROUND(L297*K297,0)</f>
        <v>0</v>
      </c>
      <c r="BL297" s="11" t="s">
        <v>417</v>
      </c>
      <c r="BM297" s="11" t="s">
        <v>707</v>
      </c>
    </row>
    <row r="298" spans="2:65" s="33" customFormat="1" ht="25.5" customHeight="1">
      <c r="B298" s="158"/>
      <c r="C298" s="204" t="s">
        <v>708</v>
      </c>
      <c r="D298" s="204" t="s">
        <v>219</v>
      </c>
      <c r="E298" s="205" t="s">
        <v>709</v>
      </c>
      <c r="F298" s="206" t="s">
        <v>710</v>
      </c>
      <c r="G298" s="206"/>
      <c r="H298" s="206"/>
      <c r="I298" s="206"/>
      <c r="J298" s="207" t="s">
        <v>243</v>
      </c>
      <c r="K298" s="208">
        <v>4</v>
      </c>
      <c r="L298" s="209">
        <v>0</v>
      </c>
      <c r="M298" s="209"/>
      <c r="N298" s="210">
        <f>ROUND(L298*K298,0)</f>
        <v>0</v>
      </c>
      <c r="O298" s="210"/>
      <c r="P298" s="210"/>
      <c r="Q298" s="210"/>
      <c r="R298" s="160"/>
      <c r="T298" s="199"/>
      <c r="U298" s="45" t="s">
        <v>47</v>
      </c>
      <c r="V298" s="35"/>
      <c r="W298" s="200">
        <f>V298*K298</f>
        <v>0</v>
      </c>
      <c r="X298" s="200">
        <v>0</v>
      </c>
      <c r="Y298" s="200">
        <f>X298*K298</f>
        <v>0</v>
      </c>
      <c r="Z298" s="200">
        <v>0</v>
      </c>
      <c r="AA298" s="201">
        <f>Z298*K298</f>
        <v>0</v>
      </c>
      <c r="AR298" s="11" t="s">
        <v>686</v>
      </c>
      <c r="AT298" s="11" t="s">
        <v>219</v>
      </c>
      <c r="AU298" s="11" t="s">
        <v>102</v>
      </c>
      <c r="AY298" s="11" t="s">
        <v>159</v>
      </c>
      <c r="BE298" s="119">
        <f>IF(U298="základní",N298,0)</f>
        <v>0</v>
      </c>
      <c r="BF298" s="119">
        <f>IF(U298="snížená",N298,0)</f>
        <v>0</v>
      </c>
      <c r="BG298" s="119">
        <f>IF(U298="zákl. přenesená",N298,0)</f>
        <v>0</v>
      </c>
      <c r="BH298" s="119">
        <f>IF(U298="sníž. přenesená",N298,0)</f>
        <v>0</v>
      </c>
      <c r="BI298" s="119">
        <f>IF(U298="nulová",N298,0)</f>
        <v>0</v>
      </c>
      <c r="BJ298" s="11" t="s">
        <v>10</v>
      </c>
      <c r="BK298" s="119">
        <f>ROUND(L298*K298,0)</f>
        <v>0</v>
      </c>
      <c r="BL298" s="11" t="s">
        <v>417</v>
      </c>
      <c r="BM298" s="11" t="s">
        <v>711</v>
      </c>
    </row>
    <row r="299" spans="2:65" s="33" customFormat="1" ht="25.5" customHeight="1">
      <c r="B299" s="158"/>
      <c r="C299" s="192" t="s">
        <v>712</v>
      </c>
      <c r="D299" s="192" t="s">
        <v>160</v>
      </c>
      <c r="E299" s="193" t="s">
        <v>705</v>
      </c>
      <c r="F299" s="194" t="s">
        <v>706</v>
      </c>
      <c r="G299" s="194"/>
      <c r="H299" s="194"/>
      <c r="I299" s="194"/>
      <c r="J299" s="195" t="s">
        <v>243</v>
      </c>
      <c r="K299" s="196">
        <v>15</v>
      </c>
      <c r="L299" s="197">
        <v>0</v>
      </c>
      <c r="M299" s="197"/>
      <c r="N299" s="198">
        <f>ROUND(L299*K299,0)</f>
        <v>0</v>
      </c>
      <c r="O299" s="198"/>
      <c r="P299" s="198"/>
      <c r="Q299" s="198"/>
      <c r="R299" s="160"/>
      <c r="T299" s="199"/>
      <c r="U299" s="45" t="s">
        <v>47</v>
      </c>
      <c r="V299" s="35"/>
      <c r="W299" s="200">
        <f>V299*K299</f>
        <v>0</v>
      </c>
      <c r="X299" s="200">
        <v>0</v>
      </c>
      <c r="Y299" s="200">
        <f>X299*K299</f>
        <v>0</v>
      </c>
      <c r="Z299" s="200">
        <v>0</v>
      </c>
      <c r="AA299" s="201">
        <f>Z299*K299</f>
        <v>0</v>
      </c>
      <c r="AR299" s="11" t="s">
        <v>417</v>
      </c>
      <c r="AT299" s="11" t="s">
        <v>160</v>
      </c>
      <c r="AU299" s="11" t="s">
        <v>102</v>
      </c>
      <c r="AY299" s="11" t="s">
        <v>159</v>
      </c>
      <c r="BE299" s="119">
        <f>IF(U299="základní",N299,0)</f>
        <v>0</v>
      </c>
      <c r="BF299" s="119">
        <f>IF(U299="snížená",N299,0)</f>
        <v>0</v>
      </c>
      <c r="BG299" s="119">
        <f>IF(U299="zákl. přenesená",N299,0)</f>
        <v>0</v>
      </c>
      <c r="BH299" s="119">
        <f>IF(U299="sníž. přenesená",N299,0)</f>
        <v>0</v>
      </c>
      <c r="BI299" s="119">
        <f>IF(U299="nulová",N299,0)</f>
        <v>0</v>
      </c>
      <c r="BJ299" s="11" t="s">
        <v>10</v>
      </c>
      <c r="BK299" s="119">
        <f>ROUND(L299*K299,0)</f>
        <v>0</v>
      </c>
      <c r="BL299" s="11" t="s">
        <v>417</v>
      </c>
      <c r="BM299" s="11" t="s">
        <v>713</v>
      </c>
    </row>
    <row r="300" spans="2:65" s="33" customFormat="1" ht="16.5" customHeight="1">
      <c r="B300" s="158"/>
      <c r="C300" s="204" t="s">
        <v>714</v>
      </c>
      <c r="D300" s="204" t="s">
        <v>219</v>
      </c>
      <c r="E300" s="205" t="s">
        <v>715</v>
      </c>
      <c r="F300" s="206" t="s">
        <v>716</v>
      </c>
      <c r="G300" s="206"/>
      <c r="H300" s="206"/>
      <c r="I300" s="206"/>
      <c r="J300" s="207" t="s">
        <v>243</v>
      </c>
      <c r="K300" s="208">
        <v>15</v>
      </c>
      <c r="L300" s="209">
        <v>0</v>
      </c>
      <c r="M300" s="209"/>
      <c r="N300" s="210">
        <f>ROUND(L300*K300,0)</f>
        <v>0</v>
      </c>
      <c r="O300" s="210"/>
      <c r="P300" s="210"/>
      <c r="Q300" s="210"/>
      <c r="R300" s="160"/>
      <c r="T300" s="199"/>
      <c r="U300" s="45" t="s">
        <v>47</v>
      </c>
      <c r="V300" s="35"/>
      <c r="W300" s="200">
        <f>V300*K300</f>
        <v>0</v>
      </c>
      <c r="X300" s="200">
        <v>0</v>
      </c>
      <c r="Y300" s="200">
        <f>X300*K300</f>
        <v>0</v>
      </c>
      <c r="Z300" s="200">
        <v>0</v>
      </c>
      <c r="AA300" s="201">
        <f>Z300*K300</f>
        <v>0</v>
      </c>
      <c r="AR300" s="11" t="s">
        <v>686</v>
      </c>
      <c r="AT300" s="11" t="s">
        <v>219</v>
      </c>
      <c r="AU300" s="11" t="s">
        <v>102</v>
      </c>
      <c r="AY300" s="11" t="s">
        <v>159</v>
      </c>
      <c r="BE300" s="119">
        <f>IF(U300="základní",N300,0)</f>
        <v>0</v>
      </c>
      <c r="BF300" s="119">
        <f>IF(U300="snížená",N300,0)</f>
        <v>0</v>
      </c>
      <c r="BG300" s="119">
        <f>IF(U300="zákl. přenesená",N300,0)</f>
        <v>0</v>
      </c>
      <c r="BH300" s="119">
        <f>IF(U300="sníž. přenesená",N300,0)</f>
        <v>0</v>
      </c>
      <c r="BI300" s="119">
        <f>IF(U300="nulová",N300,0)</f>
        <v>0</v>
      </c>
      <c r="BJ300" s="11" t="s">
        <v>10</v>
      </c>
      <c r="BK300" s="119">
        <f>ROUND(L300*K300,0)</f>
        <v>0</v>
      </c>
      <c r="BL300" s="11" t="s">
        <v>417</v>
      </c>
      <c r="BM300" s="11" t="s">
        <v>717</v>
      </c>
    </row>
    <row r="301" spans="2:65" s="33" customFormat="1" ht="38.25" customHeight="1">
      <c r="B301" s="158"/>
      <c r="C301" s="192" t="s">
        <v>718</v>
      </c>
      <c r="D301" s="192" t="s">
        <v>160</v>
      </c>
      <c r="E301" s="193" t="s">
        <v>719</v>
      </c>
      <c r="F301" s="194" t="s">
        <v>720</v>
      </c>
      <c r="G301" s="194"/>
      <c r="H301" s="194"/>
      <c r="I301" s="194"/>
      <c r="J301" s="195" t="s">
        <v>243</v>
      </c>
      <c r="K301" s="196">
        <v>43</v>
      </c>
      <c r="L301" s="197">
        <v>0</v>
      </c>
      <c r="M301" s="197"/>
      <c r="N301" s="198">
        <f>ROUND(L301*K301,0)</f>
        <v>0</v>
      </c>
      <c r="O301" s="198"/>
      <c r="P301" s="198"/>
      <c r="Q301" s="198"/>
      <c r="R301" s="160"/>
      <c r="T301" s="199"/>
      <c r="U301" s="45" t="s">
        <v>47</v>
      </c>
      <c r="V301" s="35"/>
      <c r="W301" s="200">
        <f>V301*K301</f>
        <v>0</v>
      </c>
      <c r="X301" s="200">
        <v>0</v>
      </c>
      <c r="Y301" s="200">
        <f>X301*K301</f>
        <v>0</v>
      </c>
      <c r="Z301" s="200">
        <v>0</v>
      </c>
      <c r="AA301" s="201">
        <f>Z301*K301</f>
        <v>0</v>
      </c>
      <c r="AR301" s="11" t="s">
        <v>417</v>
      </c>
      <c r="AT301" s="11" t="s">
        <v>160</v>
      </c>
      <c r="AU301" s="11" t="s">
        <v>102</v>
      </c>
      <c r="AY301" s="11" t="s">
        <v>159</v>
      </c>
      <c r="BE301" s="119">
        <f>IF(U301="základní",N301,0)</f>
        <v>0</v>
      </c>
      <c r="BF301" s="119">
        <f>IF(U301="snížená",N301,0)</f>
        <v>0</v>
      </c>
      <c r="BG301" s="119">
        <f>IF(U301="zákl. přenesená",N301,0)</f>
        <v>0</v>
      </c>
      <c r="BH301" s="119">
        <f>IF(U301="sníž. přenesená",N301,0)</f>
        <v>0</v>
      </c>
      <c r="BI301" s="119">
        <f>IF(U301="nulová",N301,0)</f>
        <v>0</v>
      </c>
      <c r="BJ301" s="11" t="s">
        <v>10</v>
      </c>
      <c r="BK301" s="119">
        <f>ROUND(L301*K301,0)</f>
        <v>0</v>
      </c>
      <c r="BL301" s="11" t="s">
        <v>417</v>
      </c>
      <c r="BM301" s="11" t="s">
        <v>721</v>
      </c>
    </row>
    <row r="302" spans="2:65" s="33" customFormat="1" ht="38.25" customHeight="1">
      <c r="B302" s="158"/>
      <c r="C302" s="192" t="s">
        <v>722</v>
      </c>
      <c r="D302" s="192" t="s">
        <v>160</v>
      </c>
      <c r="E302" s="193" t="s">
        <v>723</v>
      </c>
      <c r="F302" s="194" t="s">
        <v>724</v>
      </c>
      <c r="G302" s="194"/>
      <c r="H302" s="194"/>
      <c r="I302" s="194"/>
      <c r="J302" s="195" t="s">
        <v>243</v>
      </c>
      <c r="K302" s="196">
        <v>4</v>
      </c>
      <c r="L302" s="197">
        <v>0</v>
      </c>
      <c r="M302" s="197"/>
      <c r="N302" s="198">
        <f>ROUND(L302*K302,0)</f>
        <v>0</v>
      </c>
      <c r="O302" s="198"/>
      <c r="P302" s="198"/>
      <c r="Q302" s="198"/>
      <c r="R302" s="160"/>
      <c r="T302" s="199"/>
      <c r="U302" s="45" t="s">
        <v>47</v>
      </c>
      <c r="V302" s="35"/>
      <c r="W302" s="200">
        <f>V302*K302</f>
        <v>0</v>
      </c>
      <c r="X302" s="200">
        <v>0</v>
      </c>
      <c r="Y302" s="200">
        <f>X302*K302</f>
        <v>0</v>
      </c>
      <c r="Z302" s="200">
        <v>0</v>
      </c>
      <c r="AA302" s="201">
        <f>Z302*K302</f>
        <v>0</v>
      </c>
      <c r="AR302" s="11" t="s">
        <v>417</v>
      </c>
      <c r="AT302" s="11" t="s">
        <v>160</v>
      </c>
      <c r="AU302" s="11" t="s">
        <v>102</v>
      </c>
      <c r="AY302" s="11" t="s">
        <v>159</v>
      </c>
      <c r="BE302" s="119">
        <f>IF(U302="základní",N302,0)</f>
        <v>0</v>
      </c>
      <c r="BF302" s="119">
        <f>IF(U302="snížená",N302,0)</f>
        <v>0</v>
      </c>
      <c r="BG302" s="119">
        <f>IF(U302="zákl. přenesená",N302,0)</f>
        <v>0</v>
      </c>
      <c r="BH302" s="119">
        <f>IF(U302="sníž. přenesená",N302,0)</f>
        <v>0</v>
      </c>
      <c r="BI302" s="119">
        <f>IF(U302="nulová",N302,0)</f>
        <v>0</v>
      </c>
      <c r="BJ302" s="11" t="s">
        <v>10</v>
      </c>
      <c r="BK302" s="119">
        <f>ROUND(L302*K302,0)</f>
        <v>0</v>
      </c>
      <c r="BL302" s="11" t="s">
        <v>417</v>
      </c>
      <c r="BM302" s="11" t="s">
        <v>725</v>
      </c>
    </row>
    <row r="303" spans="2:65" s="33" customFormat="1" ht="25.5" customHeight="1">
      <c r="B303" s="158"/>
      <c r="C303" s="192" t="s">
        <v>726</v>
      </c>
      <c r="D303" s="192" t="s">
        <v>160</v>
      </c>
      <c r="E303" s="193" t="s">
        <v>727</v>
      </c>
      <c r="F303" s="194" t="s">
        <v>728</v>
      </c>
      <c r="G303" s="194"/>
      <c r="H303" s="194"/>
      <c r="I303" s="194"/>
      <c r="J303" s="195" t="s">
        <v>243</v>
      </c>
      <c r="K303" s="196">
        <v>4</v>
      </c>
      <c r="L303" s="197">
        <v>0</v>
      </c>
      <c r="M303" s="197"/>
      <c r="N303" s="198">
        <f>ROUND(L303*K303,0)</f>
        <v>0</v>
      </c>
      <c r="O303" s="198"/>
      <c r="P303" s="198"/>
      <c r="Q303" s="198"/>
      <c r="R303" s="160"/>
      <c r="T303" s="199"/>
      <c r="U303" s="45" t="s">
        <v>47</v>
      </c>
      <c r="V303" s="35"/>
      <c r="W303" s="200">
        <f>V303*K303</f>
        <v>0</v>
      </c>
      <c r="X303" s="200">
        <v>0</v>
      </c>
      <c r="Y303" s="200">
        <f>X303*K303</f>
        <v>0</v>
      </c>
      <c r="Z303" s="200">
        <v>0</v>
      </c>
      <c r="AA303" s="201">
        <f>Z303*K303</f>
        <v>0</v>
      </c>
      <c r="AR303" s="11" t="s">
        <v>417</v>
      </c>
      <c r="AT303" s="11" t="s">
        <v>160</v>
      </c>
      <c r="AU303" s="11" t="s">
        <v>102</v>
      </c>
      <c r="AY303" s="11" t="s">
        <v>159</v>
      </c>
      <c r="BE303" s="119">
        <f>IF(U303="základní",N303,0)</f>
        <v>0</v>
      </c>
      <c r="BF303" s="119">
        <f>IF(U303="snížená",N303,0)</f>
        <v>0</v>
      </c>
      <c r="BG303" s="119">
        <f>IF(U303="zákl. přenesená",N303,0)</f>
        <v>0</v>
      </c>
      <c r="BH303" s="119">
        <f>IF(U303="sníž. přenesená",N303,0)</f>
        <v>0</v>
      </c>
      <c r="BI303" s="119">
        <f>IF(U303="nulová",N303,0)</f>
        <v>0</v>
      </c>
      <c r="BJ303" s="11" t="s">
        <v>10</v>
      </c>
      <c r="BK303" s="119">
        <f>ROUND(L303*K303,0)</f>
        <v>0</v>
      </c>
      <c r="BL303" s="11" t="s">
        <v>417</v>
      </c>
      <c r="BM303" s="11" t="s">
        <v>729</v>
      </c>
    </row>
    <row r="304" spans="2:65" s="33" customFormat="1" ht="25.5" customHeight="1">
      <c r="B304" s="158"/>
      <c r="C304" s="204" t="s">
        <v>730</v>
      </c>
      <c r="D304" s="204" t="s">
        <v>219</v>
      </c>
      <c r="E304" s="205" t="s">
        <v>731</v>
      </c>
      <c r="F304" s="206" t="s">
        <v>732</v>
      </c>
      <c r="G304" s="206"/>
      <c r="H304" s="206"/>
      <c r="I304" s="206"/>
      <c r="J304" s="207" t="s">
        <v>243</v>
      </c>
      <c r="K304" s="208">
        <v>4</v>
      </c>
      <c r="L304" s="209">
        <v>0</v>
      </c>
      <c r="M304" s="209"/>
      <c r="N304" s="210">
        <f>ROUND(L304*K304,0)</f>
        <v>0</v>
      </c>
      <c r="O304" s="210"/>
      <c r="P304" s="210"/>
      <c r="Q304" s="210"/>
      <c r="R304" s="160"/>
      <c r="T304" s="199"/>
      <c r="U304" s="45" t="s">
        <v>47</v>
      </c>
      <c r="V304" s="35"/>
      <c r="W304" s="200">
        <f>V304*K304</f>
        <v>0</v>
      </c>
      <c r="X304" s="200">
        <v>0</v>
      </c>
      <c r="Y304" s="200">
        <f>X304*K304</f>
        <v>0</v>
      </c>
      <c r="Z304" s="200">
        <v>0</v>
      </c>
      <c r="AA304" s="201">
        <f>Z304*K304</f>
        <v>0</v>
      </c>
      <c r="AR304" s="11" t="s">
        <v>686</v>
      </c>
      <c r="AT304" s="11" t="s">
        <v>219</v>
      </c>
      <c r="AU304" s="11" t="s">
        <v>102</v>
      </c>
      <c r="AY304" s="11" t="s">
        <v>159</v>
      </c>
      <c r="BE304" s="119">
        <f>IF(U304="základní",N304,0)</f>
        <v>0</v>
      </c>
      <c r="BF304" s="119">
        <f>IF(U304="snížená",N304,0)</f>
        <v>0</v>
      </c>
      <c r="BG304" s="119">
        <f>IF(U304="zákl. přenesená",N304,0)</f>
        <v>0</v>
      </c>
      <c r="BH304" s="119">
        <f>IF(U304="sníž. přenesená",N304,0)</f>
        <v>0</v>
      </c>
      <c r="BI304" s="119">
        <f>IF(U304="nulová",N304,0)</f>
        <v>0</v>
      </c>
      <c r="BJ304" s="11" t="s">
        <v>10</v>
      </c>
      <c r="BK304" s="119">
        <f>ROUND(L304*K304,0)</f>
        <v>0</v>
      </c>
      <c r="BL304" s="11" t="s">
        <v>417</v>
      </c>
      <c r="BM304" s="11" t="s">
        <v>733</v>
      </c>
    </row>
    <row r="305" spans="2:65" s="33" customFormat="1" ht="25.5" customHeight="1">
      <c r="B305" s="158"/>
      <c r="C305" s="192" t="s">
        <v>734</v>
      </c>
      <c r="D305" s="192" t="s">
        <v>160</v>
      </c>
      <c r="E305" s="193" t="s">
        <v>735</v>
      </c>
      <c r="F305" s="194" t="s">
        <v>736</v>
      </c>
      <c r="G305" s="194"/>
      <c r="H305" s="194"/>
      <c r="I305" s="194"/>
      <c r="J305" s="195" t="s">
        <v>243</v>
      </c>
      <c r="K305" s="196">
        <v>3</v>
      </c>
      <c r="L305" s="197">
        <v>0</v>
      </c>
      <c r="M305" s="197"/>
      <c r="N305" s="198">
        <f>ROUND(L305*K305,0)</f>
        <v>0</v>
      </c>
      <c r="O305" s="198"/>
      <c r="P305" s="198"/>
      <c r="Q305" s="198"/>
      <c r="R305" s="160"/>
      <c r="T305" s="199"/>
      <c r="U305" s="45" t="s">
        <v>47</v>
      </c>
      <c r="V305" s="35"/>
      <c r="W305" s="200">
        <f>V305*K305</f>
        <v>0</v>
      </c>
      <c r="X305" s="200">
        <v>0</v>
      </c>
      <c r="Y305" s="200">
        <f>X305*K305</f>
        <v>0</v>
      </c>
      <c r="Z305" s="200">
        <v>0</v>
      </c>
      <c r="AA305" s="201">
        <f>Z305*K305</f>
        <v>0</v>
      </c>
      <c r="AR305" s="11" t="s">
        <v>417</v>
      </c>
      <c r="AT305" s="11" t="s">
        <v>160</v>
      </c>
      <c r="AU305" s="11" t="s">
        <v>102</v>
      </c>
      <c r="AY305" s="11" t="s">
        <v>159</v>
      </c>
      <c r="BE305" s="119">
        <f>IF(U305="základní",N305,0)</f>
        <v>0</v>
      </c>
      <c r="BF305" s="119">
        <f>IF(U305="snížená",N305,0)</f>
        <v>0</v>
      </c>
      <c r="BG305" s="119">
        <f>IF(U305="zákl. přenesená",N305,0)</f>
        <v>0</v>
      </c>
      <c r="BH305" s="119">
        <f>IF(U305="sníž. přenesená",N305,0)</f>
        <v>0</v>
      </c>
      <c r="BI305" s="119">
        <f>IF(U305="nulová",N305,0)</f>
        <v>0</v>
      </c>
      <c r="BJ305" s="11" t="s">
        <v>10</v>
      </c>
      <c r="BK305" s="119">
        <f>ROUND(L305*K305,0)</f>
        <v>0</v>
      </c>
      <c r="BL305" s="11" t="s">
        <v>417</v>
      </c>
      <c r="BM305" s="11" t="s">
        <v>737</v>
      </c>
    </row>
    <row r="306" spans="2:65" s="33" customFormat="1" ht="25.5" customHeight="1">
      <c r="B306" s="158"/>
      <c r="C306" s="204" t="s">
        <v>738</v>
      </c>
      <c r="D306" s="204" t="s">
        <v>219</v>
      </c>
      <c r="E306" s="205" t="s">
        <v>739</v>
      </c>
      <c r="F306" s="206" t="s">
        <v>740</v>
      </c>
      <c r="G306" s="206"/>
      <c r="H306" s="206"/>
      <c r="I306" s="206"/>
      <c r="J306" s="207" t="s">
        <v>243</v>
      </c>
      <c r="K306" s="208">
        <v>3</v>
      </c>
      <c r="L306" s="209">
        <v>0</v>
      </c>
      <c r="M306" s="209"/>
      <c r="N306" s="210">
        <f>ROUND(L306*K306,0)</f>
        <v>0</v>
      </c>
      <c r="O306" s="210"/>
      <c r="P306" s="210"/>
      <c r="Q306" s="210"/>
      <c r="R306" s="160"/>
      <c r="T306" s="199"/>
      <c r="U306" s="45" t="s">
        <v>47</v>
      </c>
      <c r="V306" s="35"/>
      <c r="W306" s="200">
        <f>V306*K306</f>
        <v>0</v>
      </c>
      <c r="X306" s="200">
        <v>0</v>
      </c>
      <c r="Y306" s="200">
        <f>X306*K306</f>
        <v>0</v>
      </c>
      <c r="Z306" s="200">
        <v>0</v>
      </c>
      <c r="AA306" s="201">
        <f>Z306*K306</f>
        <v>0</v>
      </c>
      <c r="AR306" s="11" t="s">
        <v>686</v>
      </c>
      <c r="AT306" s="11" t="s">
        <v>219</v>
      </c>
      <c r="AU306" s="11" t="s">
        <v>102</v>
      </c>
      <c r="AY306" s="11" t="s">
        <v>159</v>
      </c>
      <c r="BE306" s="119">
        <f>IF(U306="základní",N306,0)</f>
        <v>0</v>
      </c>
      <c r="BF306" s="119">
        <f>IF(U306="snížená",N306,0)</f>
        <v>0</v>
      </c>
      <c r="BG306" s="119">
        <f>IF(U306="zákl. přenesená",N306,0)</f>
        <v>0</v>
      </c>
      <c r="BH306" s="119">
        <f>IF(U306="sníž. přenesená",N306,0)</f>
        <v>0</v>
      </c>
      <c r="BI306" s="119">
        <f>IF(U306="nulová",N306,0)</f>
        <v>0</v>
      </c>
      <c r="BJ306" s="11" t="s">
        <v>10</v>
      </c>
      <c r="BK306" s="119">
        <f>ROUND(L306*K306,0)</f>
        <v>0</v>
      </c>
      <c r="BL306" s="11" t="s">
        <v>417</v>
      </c>
      <c r="BM306" s="11" t="s">
        <v>741</v>
      </c>
    </row>
    <row r="307" spans="2:65" s="33" customFormat="1" ht="25.5" customHeight="1">
      <c r="B307" s="158"/>
      <c r="C307" s="192" t="s">
        <v>742</v>
      </c>
      <c r="D307" s="192" t="s">
        <v>160</v>
      </c>
      <c r="E307" s="193" t="s">
        <v>743</v>
      </c>
      <c r="F307" s="194" t="s">
        <v>744</v>
      </c>
      <c r="G307" s="194"/>
      <c r="H307" s="194"/>
      <c r="I307" s="194"/>
      <c r="J307" s="195" t="s">
        <v>243</v>
      </c>
      <c r="K307" s="196">
        <v>8</v>
      </c>
      <c r="L307" s="197">
        <v>0</v>
      </c>
      <c r="M307" s="197"/>
      <c r="N307" s="198">
        <f>ROUND(L307*K307,0)</f>
        <v>0</v>
      </c>
      <c r="O307" s="198"/>
      <c r="P307" s="198"/>
      <c r="Q307" s="198"/>
      <c r="R307" s="160"/>
      <c r="T307" s="199"/>
      <c r="U307" s="45" t="s">
        <v>47</v>
      </c>
      <c r="V307" s="35"/>
      <c r="W307" s="200">
        <f>V307*K307</f>
        <v>0</v>
      </c>
      <c r="X307" s="200">
        <v>0</v>
      </c>
      <c r="Y307" s="200">
        <f>X307*K307</f>
        <v>0</v>
      </c>
      <c r="Z307" s="200">
        <v>0</v>
      </c>
      <c r="AA307" s="201">
        <f>Z307*K307</f>
        <v>0</v>
      </c>
      <c r="AR307" s="11" t="s">
        <v>417</v>
      </c>
      <c r="AT307" s="11" t="s">
        <v>160</v>
      </c>
      <c r="AU307" s="11" t="s">
        <v>102</v>
      </c>
      <c r="AY307" s="11" t="s">
        <v>159</v>
      </c>
      <c r="BE307" s="119">
        <f>IF(U307="základní",N307,0)</f>
        <v>0</v>
      </c>
      <c r="BF307" s="119">
        <f>IF(U307="snížená",N307,0)</f>
        <v>0</v>
      </c>
      <c r="BG307" s="119">
        <f>IF(U307="zákl. přenesená",N307,0)</f>
        <v>0</v>
      </c>
      <c r="BH307" s="119">
        <f>IF(U307="sníž. přenesená",N307,0)</f>
        <v>0</v>
      </c>
      <c r="BI307" s="119">
        <f>IF(U307="nulová",N307,0)</f>
        <v>0</v>
      </c>
      <c r="BJ307" s="11" t="s">
        <v>10</v>
      </c>
      <c r="BK307" s="119">
        <f>ROUND(L307*K307,0)</f>
        <v>0</v>
      </c>
      <c r="BL307" s="11" t="s">
        <v>417</v>
      </c>
      <c r="BM307" s="11" t="s">
        <v>745</v>
      </c>
    </row>
    <row r="308" spans="2:65" s="33" customFormat="1" ht="25.5" customHeight="1">
      <c r="B308" s="158"/>
      <c r="C308" s="204" t="s">
        <v>746</v>
      </c>
      <c r="D308" s="204" t="s">
        <v>219</v>
      </c>
      <c r="E308" s="205" t="s">
        <v>747</v>
      </c>
      <c r="F308" s="206" t="s">
        <v>748</v>
      </c>
      <c r="G308" s="206"/>
      <c r="H308" s="206"/>
      <c r="I308" s="206"/>
      <c r="J308" s="207" t="s">
        <v>243</v>
      </c>
      <c r="K308" s="208">
        <v>8</v>
      </c>
      <c r="L308" s="209">
        <v>0</v>
      </c>
      <c r="M308" s="209"/>
      <c r="N308" s="210">
        <f>ROUND(L308*K308,0)</f>
        <v>0</v>
      </c>
      <c r="O308" s="210"/>
      <c r="P308" s="210"/>
      <c r="Q308" s="210"/>
      <c r="R308" s="160"/>
      <c r="T308" s="199"/>
      <c r="U308" s="45" t="s">
        <v>47</v>
      </c>
      <c r="V308" s="35"/>
      <c r="W308" s="200">
        <f>V308*K308</f>
        <v>0</v>
      </c>
      <c r="X308" s="200">
        <v>0</v>
      </c>
      <c r="Y308" s="200">
        <f>X308*K308</f>
        <v>0</v>
      </c>
      <c r="Z308" s="200">
        <v>0</v>
      </c>
      <c r="AA308" s="201">
        <f>Z308*K308</f>
        <v>0</v>
      </c>
      <c r="AR308" s="11" t="s">
        <v>686</v>
      </c>
      <c r="AT308" s="11" t="s">
        <v>219</v>
      </c>
      <c r="AU308" s="11" t="s">
        <v>102</v>
      </c>
      <c r="AY308" s="11" t="s">
        <v>159</v>
      </c>
      <c r="BE308" s="119">
        <f>IF(U308="základní",N308,0)</f>
        <v>0</v>
      </c>
      <c r="BF308" s="119">
        <f>IF(U308="snížená",N308,0)</f>
        <v>0</v>
      </c>
      <c r="BG308" s="119">
        <f>IF(U308="zákl. přenesená",N308,0)</f>
        <v>0</v>
      </c>
      <c r="BH308" s="119">
        <f>IF(U308="sníž. přenesená",N308,0)</f>
        <v>0</v>
      </c>
      <c r="BI308" s="119">
        <f>IF(U308="nulová",N308,0)</f>
        <v>0</v>
      </c>
      <c r="BJ308" s="11" t="s">
        <v>10</v>
      </c>
      <c r="BK308" s="119">
        <f>ROUND(L308*K308,0)</f>
        <v>0</v>
      </c>
      <c r="BL308" s="11" t="s">
        <v>417</v>
      </c>
      <c r="BM308" s="11" t="s">
        <v>749</v>
      </c>
    </row>
    <row r="309" spans="2:65" s="33" customFormat="1" ht="25.5" customHeight="1">
      <c r="B309" s="158"/>
      <c r="C309" s="192" t="s">
        <v>750</v>
      </c>
      <c r="D309" s="192" t="s">
        <v>160</v>
      </c>
      <c r="E309" s="193" t="s">
        <v>751</v>
      </c>
      <c r="F309" s="194" t="s">
        <v>752</v>
      </c>
      <c r="G309" s="194"/>
      <c r="H309" s="194"/>
      <c r="I309" s="194"/>
      <c r="J309" s="195" t="s">
        <v>243</v>
      </c>
      <c r="K309" s="196">
        <v>2</v>
      </c>
      <c r="L309" s="197">
        <v>0</v>
      </c>
      <c r="M309" s="197"/>
      <c r="N309" s="198">
        <f>ROUND(L309*K309,0)</f>
        <v>0</v>
      </c>
      <c r="O309" s="198"/>
      <c r="P309" s="198"/>
      <c r="Q309" s="198"/>
      <c r="R309" s="160"/>
      <c r="T309" s="199"/>
      <c r="U309" s="45" t="s">
        <v>47</v>
      </c>
      <c r="V309" s="35"/>
      <c r="W309" s="200">
        <f>V309*K309</f>
        <v>0</v>
      </c>
      <c r="X309" s="200">
        <v>0</v>
      </c>
      <c r="Y309" s="200">
        <f>X309*K309</f>
        <v>0</v>
      </c>
      <c r="Z309" s="200">
        <v>0</v>
      </c>
      <c r="AA309" s="201">
        <f>Z309*K309</f>
        <v>0</v>
      </c>
      <c r="AR309" s="11" t="s">
        <v>417</v>
      </c>
      <c r="AT309" s="11" t="s">
        <v>160</v>
      </c>
      <c r="AU309" s="11" t="s">
        <v>102</v>
      </c>
      <c r="AY309" s="11" t="s">
        <v>159</v>
      </c>
      <c r="BE309" s="119">
        <f>IF(U309="základní",N309,0)</f>
        <v>0</v>
      </c>
      <c r="BF309" s="119">
        <f>IF(U309="snížená",N309,0)</f>
        <v>0</v>
      </c>
      <c r="BG309" s="119">
        <f>IF(U309="zákl. přenesená",N309,0)</f>
        <v>0</v>
      </c>
      <c r="BH309" s="119">
        <f>IF(U309="sníž. přenesená",N309,0)</f>
        <v>0</v>
      </c>
      <c r="BI309" s="119">
        <f>IF(U309="nulová",N309,0)</f>
        <v>0</v>
      </c>
      <c r="BJ309" s="11" t="s">
        <v>10</v>
      </c>
      <c r="BK309" s="119">
        <f>ROUND(L309*K309,0)</f>
        <v>0</v>
      </c>
      <c r="BL309" s="11" t="s">
        <v>417</v>
      </c>
      <c r="BM309" s="11" t="s">
        <v>753</v>
      </c>
    </row>
    <row r="310" spans="2:65" s="33" customFormat="1" ht="25.5" customHeight="1">
      <c r="B310" s="158"/>
      <c r="C310" s="204" t="s">
        <v>754</v>
      </c>
      <c r="D310" s="204" t="s">
        <v>219</v>
      </c>
      <c r="E310" s="205" t="s">
        <v>755</v>
      </c>
      <c r="F310" s="206" t="s">
        <v>756</v>
      </c>
      <c r="G310" s="206"/>
      <c r="H310" s="206"/>
      <c r="I310" s="206"/>
      <c r="J310" s="207" t="s">
        <v>243</v>
      </c>
      <c r="K310" s="208">
        <v>2</v>
      </c>
      <c r="L310" s="209">
        <v>0</v>
      </c>
      <c r="M310" s="209"/>
      <c r="N310" s="210">
        <f>ROUND(L310*K310,0)</f>
        <v>0</v>
      </c>
      <c r="O310" s="210"/>
      <c r="P310" s="210"/>
      <c r="Q310" s="210"/>
      <c r="R310" s="160"/>
      <c r="T310" s="199"/>
      <c r="U310" s="45" t="s">
        <v>47</v>
      </c>
      <c r="V310" s="35"/>
      <c r="W310" s="200">
        <f>V310*K310</f>
        <v>0</v>
      </c>
      <c r="X310" s="200">
        <v>0</v>
      </c>
      <c r="Y310" s="200">
        <f>X310*K310</f>
        <v>0</v>
      </c>
      <c r="Z310" s="200">
        <v>0</v>
      </c>
      <c r="AA310" s="201">
        <f>Z310*K310</f>
        <v>0</v>
      </c>
      <c r="AR310" s="11" t="s">
        <v>686</v>
      </c>
      <c r="AT310" s="11" t="s">
        <v>219</v>
      </c>
      <c r="AU310" s="11" t="s">
        <v>102</v>
      </c>
      <c r="AY310" s="11" t="s">
        <v>159</v>
      </c>
      <c r="BE310" s="119">
        <f>IF(U310="základní",N310,0)</f>
        <v>0</v>
      </c>
      <c r="BF310" s="119">
        <f>IF(U310="snížená",N310,0)</f>
        <v>0</v>
      </c>
      <c r="BG310" s="119">
        <f>IF(U310="zákl. přenesená",N310,0)</f>
        <v>0</v>
      </c>
      <c r="BH310" s="119">
        <f>IF(U310="sníž. přenesená",N310,0)</f>
        <v>0</v>
      </c>
      <c r="BI310" s="119">
        <f>IF(U310="nulová",N310,0)</f>
        <v>0</v>
      </c>
      <c r="BJ310" s="11" t="s">
        <v>10</v>
      </c>
      <c r="BK310" s="119">
        <f>ROUND(L310*K310,0)</f>
        <v>0</v>
      </c>
      <c r="BL310" s="11" t="s">
        <v>417</v>
      </c>
      <c r="BM310" s="11" t="s">
        <v>757</v>
      </c>
    </row>
    <row r="311" spans="2:65" s="33" customFormat="1" ht="25.5" customHeight="1">
      <c r="B311" s="158"/>
      <c r="C311" s="192" t="s">
        <v>758</v>
      </c>
      <c r="D311" s="192" t="s">
        <v>160</v>
      </c>
      <c r="E311" s="193" t="s">
        <v>759</v>
      </c>
      <c r="F311" s="194" t="s">
        <v>760</v>
      </c>
      <c r="G311" s="194"/>
      <c r="H311" s="194"/>
      <c r="I311" s="194"/>
      <c r="J311" s="195" t="s">
        <v>243</v>
      </c>
      <c r="K311" s="196">
        <v>2</v>
      </c>
      <c r="L311" s="197">
        <v>0</v>
      </c>
      <c r="M311" s="197"/>
      <c r="N311" s="198">
        <f>ROUND(L311*K311,0)</f>
        <v>0</v>
      </c>
      <c r="O311" s="198"/>
      <c r="P311" s="198"/>
      <c r="Q311" s="198"/>
      <c r="R311" s="160"/>
      <c r="T311" s="199"/>
      <c r="U311" s="45" t="s">
        <v>47</v>
      </c>
      <c r="V311" s="35"/>
      <c r="W311" s="200">
        <f>V311*K311</f>
        <v>0</v>
      </c>
      <c r="X311" s="200">
        <v>0</v>
      </c>
      <c r="Y311" s="200">
        <f>X311*K311</f>
        <v>0</v>
      </c>
      <c r="Z311" s="200">
        <v>0</v>
      </c>
      <c r="AA311" s="201">
        <f>Z311*K311</f>
        <v>0</v>
      </c>
      <c r="AR311" s="11" t="s">
        <v>417</v>
      </c>
      <c r="AT311" s="11" t="s">
        <v>160</v>
      </c>
      <c r="AU311" s="11" t="s">
        <v>102</v>
      </c>
      <c r="AY311" s="11" t="s">
        <v>159</v>
      </c>
      <c r="BE311" s="119">
        <f>IF(U311="základní",N311,0)</f>
        <v>0</v>
      </c>
      <c r="BF311" s="119">
        <f>IF(U311="snížená",N311,0)</f>
        <v>0</v>
      </c>
      <c r="BG311" s="119">
        <f>IF(U311="zákl. přenesená",N311,0)</f>
        <v>0</v>
      </c>
      <c r="BH311" s="119">
        <f>IF(U311="sníž. přenesená",N311,0)</f>
        <v>0</v>
      </c>
      <c r="BI311" s="119">
        <f>IF(U311="nulová",N311,0)</f>
        <v>0</v>
      </c>
      <c r="BJ311" s="11" t="s">
        <v>10</v>
      </c>
      <c r="BK311" s="119">
        <f>ROUND(L311*K311,0)</f>
        <v>0</v>
      </c>
      <c r="BL311" s="11" t="s">
        <v>417</v>
      </c>
      <c r="BM311" s="11" t="s">
        <v>761</v>
      </c>
    </row>
    <row r="312" spans="2:65" s="33" customFormat="1" ht="25.5" customHeight="1">
      <c r="B312" s="158"/>
      <c r="C312" s="204" t="s">
        <v>762</v>
      </c>
      <c r="D312" s="204" t="s">
        <v>219</v>
      </c>
      <c r="E312" s="205" t="s">
        <v>763</v>
      </c>
      <c r="F312" s="206" t="s">
        <v>764</v>
      </c>
      <c r="G312" s="206"/>
      <c r="H312" s="206"/>
      <c r="I312" s="206"/>
      <c r="J312" s="207" t="s">
        <v>243</v>
      </c>
      <c r="K312" s="208">
        <v>2</v>
      </c>
      <c r="L312" s="209">
        <v>0</v>
      </c>
      <c r="M312" s="209"/>
      <c r="N312" s="210">
        <f>ROUND(L312*K312,0)</f>
        <v>0</v>
      </c>
      <c r="O312" s="210"/>
      <c r="P312" s="210"/>
      <c r="Q312" s="210"/>
      <c r="R312" s="160"/>
      <c r="T312" s="199"/>
      <c r="U312" s="45" t="s">
        <v>47</v>
      </c>
      <c r="V312" s="35"/>
      <c r="W312" s="200">
        <f>V312*K312</f>
        <v>0</v>
      </c>
      <c r="X312" s="200">
        <v>0</v>
      </c>
      <c r="Y312" s="200">
        <f>X312*K312</f>
        <v>0</v>
      </c>
      <c r="Z312" s="200">
        <v>0</v>
      </c>
      <c r="AA312" s="201">
        <f>Z312*K312</f>
        <v>0</v>
      </c>
      <c r="AR312" s="11" t="s">
        <v>686</v>
      </c>
      <c r="AT312" s="11" t="s">
        <v>219</v>
      </c>
      <c r="AU312" s="11" t="s">
        <v>102</v>
      </c>
      <c r="AY312" s="11" t="s">
        <v>159</v>
      </c>
      <c r="BE312" s="119">
        <f>IF(U312="základní",N312,0)</f>
        <v>0</v>
      </c>
      <c r="BF312" s="119">
        <f>IF(U312="snížená",N312,0)</f>
        <v>0</v>
      </c>
      <c r="BG312" s="119">
        <f>IF(U312="zákl. přenesená",N312,0)</f>
        <v>0</v>
      </c>
      <c r="BH312" s="119">
        <f>IF(U312="sníž. přenesená",N312,0)</f>
        <v>0</v>
      </c>
      <c r="BI312" s="119">
        <f>IF(U312="nulová",N312,0)</f>
        <v>0</v>
      </c>
      <c r="BJ312" s="11" t="s">
        <v>10</v>
      </c>
      <c r="BK312" s="119">
        <f>ROUND(L312*K312,0)</f>
        <v>0</v>
      </c>
      <c r="BL312" s="11" t="s">
        <v>417</v>
      </c>
      <c r="BM312" s="11" t="s">
        <v>765</v>
      </c>
    </row>
    <row r="313" spans="2:65" s="33" customFormat="1" ht="25.5" customHeight="1">
      <c r="B313" s="158"/>
      <c r="C313" s="192" t="s">
        <v>766</v>
      </c>
      <c r="D313" s="192" t="s">
        <v>160</v>
      </c>
      <c r="E313" s="193" t="s">
        <v>767</v>
      </c>
      <c r="F313" s="194" t="s">
        <v>768</v>
      </c>
      <c r="G313" s="194"/>
      <c r="H313" s="194"/>
      <c r="I313" s="194"/>
      <c r="J313" s="195" t="s">
        <v>243</v>
      </c>
      <c r="K313" s="196">
        <v>27</v>
      </c>
      <c r="L313" s="197">
        <v>0</v>
      </c>
      <c r="M313" s="197"/>
      <c r="N313" s="198">
        <f>ROUND(L313*K313,0)</f>
        <v>0</v>
      </c>
      <c r="O313" s="198"/>
      <c r="P313" s="198"/>
      <c r="Q313" s="198"/>
      <c r="R313" s="160"/>
      <c r="T313" s="199"/>
      <c r="U313" s="45" t="s">
        <v>47</v>
      </c>
      <c r="V313" s="35"/>
      <c r="W313" s="200">
        <f>V313*K313</f>
        <v>0</v>
      </c>
      <c r="X313" s="200">
        <v>0</v>
      </c>
      <c r="Y313" s="200">
        <f>X313*K313</f>
        <v>0</v>
      </c>
      <c r="Z313" s="200">
        <v>0</v>
      </c>
      <c r="AA313" s="201">
        <f>Z313*K313</f>
        <v>0</v>
      </c>
      <c r="AR313" s="11" t="s">
        <v>417</v>
      </c>
      <c r="AT313" s="11" t="s">
        <v>160</v>
      </c>
      <c r="AU313" s="11" t="s">
        <v>102</v>
      </c>
      <c r="AY313" s="11" t="s">
        <v>159</v>
      </c>
      <c r="BE313" s="119">
        <f>IF(U313="základní",N313,0)</f>
        <v>0</v>
      </c>
      <c r="BF313" s="119">
        <f>IF(U313="snížená",N313,0)</f>
        <v>0</v>
      </c>
      <c r="BG313" s="119">
        <f>IF(U313="zákl. přenesená",N313,0)</f>
        <v>0</v>
      </c>
      <c r="BH313" s="119">
        <f>IF(U313="sníž. přenesená",N313,0)</f>
        <v>0</v>
      </c>
      <c r="BI313" s="119">
        <f>IF(U313="nulová",N313,0)</f>
        <v>0</v>
      </c>
      <c r="BJ313" s="11" t="s">
        <v>10</v>
      </c>
      <c r="BK313" s="119">
        <f>ROUND(L313*K313,0)</f>
        <v>0</v>
      </c>
      <c r="BL313" s="11" t="s">
        <v>417</v>
      </c>
      <c r="BM313" s="11" t="s">
        <v>769</v>
      </c>
    </row>
    <row r="314" spans="2:65" s="33" customFormat="1" ht="25.5" customHeight="1">
      <c r="B314" s="158"/>
      <c r="C314" s="204" t="s">
        <v>770</v>
      </c>
      <c r="D314" s="204" t="s">
        <v>219</v>
      </c>
      <c r="E314" s="205" t="s">
        <v>771</v>
      </c>
      <c r="F314" s="206" t="s">
        <v>772</v>
      </c>
      <c r="G314" s="206"/>
      <c r="H314" s="206"/>
      <c r="I314" s="206"/>
      <c r="J314" s="207" t="s">
        <v>243</v>
      </c>
      <c r="K314" s="208">
        <v>27</v>
      </c>
      <c r="L314" s="209">
        <v>0</v>
      </c>
      <c r="M314" s="209"/>
      <c r="N314" s="210">
        <f>ROUND(L314*K314,0)</f>
        <v>0</v>
      </c>
      <c r="O314" s="210"/>
      <c r="P314" s="210"/>
      <c r="Q314" s="210"/>
      <c r="R314" s="160"/>
      <c r="T314" s="199"/>
      <c r="U314" s="45" t="s">
        <v>47</v>
      </c>
      <c r="V314" s="35"/>
      <c r="W314" s="200">
        <f>V314*K314</f>
        <v>0</v>
      </c>
      <c r="X314" s="200">
        <v>0</v>
      </c>
      <c r="Y314" s="200">
        <f>X314*K314</f>
        <v>0</v>
      </c>
      <c r="Z314" s="200">
        <v>0</v>
      </c>
      <c r="AA314" s="201">
        <f>Z314*K314</f>
        <v>0</v>
      </c>
      <c r="AR314" s="11" t="s">
        <v>686</v>
      </c>
      <c r="AT314" s="11" t="s">
        <v>219</v>
      </c>
      <c r="AU314" s="11" t="s">
        <v>102</v>
      </c>
      <c r="AY314" s="11" t="s">
        <v>159</v>
      </c>
      <c r="BE314" s="119">
        <f>IF(U314="základní",N314,0)</f>
        <v>0</v>
      </c>
      <c r="BF314" s="119">
        <f>IF(U314="snížená",N314,0)</f>
        <v>0</v>
      </c>
      <c r="BG314" s="119">
        <f>IF(U314="zákl. přenesená",N314,0)</f>
        <v>0</v>
      </c>
      <c r="BH314" s="119">
        <f>IF(U314="sníž. přenesená",N314,0)</f>
        <v>0</v>
      </c>
      <c r="BI314" s="119">
        <f>IF(U314="nulová",N314,0)</f>
        <v>0</v>
      </c>
      <c r="BJ314" s="11" t="s">
        <v>10</v>
      </c>
      <c r="BK314" s="119">
        <f>ROUND(L314*K314,0)</f>
        <v>0</v>
      </c>
      <c r="BL314" s="11" t="s">
        <v>417</v>
      </c>
      <c r="BM314" s="11" t="s">
        <v>773</v>
      </c>
    </row>
    <row r="315" spans="2:65" s="33" customFormat="1" ht="25.5" customHeight="1">
      <c r="B315" s="158"/>
      <c r="C315" s="192" t="s">
        <v>774</v>
      </c>
      <c r="D315" s="192" t="s">
        <v>160</v>
      </c>
      <c r="E315" s="193" t="s">
        <v>775</v>
      </c>
      <c r="F315" s="194" t="s">
        <v>776</v>
      </c>
      <c r="G315" s="194"/>
      <c r="H315" s="194"/>
      <c r="I315" s="194"/>
      <c r="J315" s="195" t="s">
        <v>243</v>
      </c>
      <c r="K315" s="196">
        <v>1</v>
      </c>
      <c r="L315" s="197">
        <v>0</v>
      </c>
      <c r="M315" s="197"/>
      <c r="N315" s="198">
        <f>ROUND(L315*K315,0)</f>
        <v>0</v>
      </c>
      <c r="O315" s="198"/>
      <c r="P315" s="198"/>
      <c r="Q315" s="198"/>
      <c r="R315" s="160"/>
      <c r="T315" s="199"/>
      <c r="U315" s="45" t="s">
        <v>47</v>
      </c>
      <c r="V315" s="35"/>
      <c r="W315" s="200">
        <f>V315*K315</f>
        <v>0</v>
      </c>
      <c r="X315" s="200">
        <v>0</v>
      </c>
      <c r="Y315" s="200">
        <f>X315*K315</f>
        <v>0</v>
      </c>
      <c r="Z315" s="200">
        <v>0</v>
      </c>
      <c r="AA315" s="201">
        <f>Z315*K315</f>
        <v>0</v>
      </c>
      <c r="AR315" s="11" t="s">
        <v>417</v>
      </c>
      <c r="AT315" s="11" t="s">
        <v>160</v>
      </c>
      <c r="AU315" s="11" t="s">
        <v>102</v>
      </c>
      <c r="AY315" s="11" t="s">
        <v>159</v>
      </c>
      <c r="BE315" s="119">
        <f>IF(U315="základní",N315,0)</f>
        <v>0</v>
      </c>
      <c r="BF315" s="119">
        <f>IF(U315="snížená",N315,0)</f>
        <v>0</v>
      </c>
      <c r="BG315" s="119">
        <f>IF(U315="zákl. přenesená",N315,0)</f>
        <v>0</v>
      </c>
      <c r="BH315" s="119">
        <f>IF(U315="sníž. přenesená",N315,0)</f>
        <v>0</v>
      </c>
      <c r="BI315" s="119">
        <f>IF(U315="nulová",N315,0)</f>
        <v>0</v>
      </c>
      <c r="BJ315" s="11" t="s">
        <v>10</v>
      </c>
      <c r="BK315" s="119">
        <f>ROUND(L315*K315,0)</f>
        <v>0</v>
      </c>
      <c r="BL315" s="11" t="s">
        <v>417</v>
      </c>
      <c r="BM315" s="11" t="s">
        <v>777</v>
      </c>
    </row>
    <row r="316" spans="2:65" s="33" customFormat="1" ht="25.5" customHeight="1">
      <c r="B316" s="158"/>
      <c r="C316" s="204" t="s">
        <v>778</v>
      </c>
      <c r="D316" s="204" t="s">
        <v>219</v>
      </c>
      <c r="E316" s="205" t="s">
        <v>779</v>
      </c>
      <c r="F316" s="206" t="s">
        <v>780</v>
      </c>
      <c r="G316" s="206"/>
      <c r="H316" s="206"/>
      <c r="I316" s="206"/>
      <c r="J316" s="207" t="s">
        <v>243</v>
      </c>
      <c r="K316" s="208">
        <v>1</v>
      </c>
      <c r="L316" s="209">
        <v>0</v>
      </c>
      <c r="M316" s="209"/>
      <c r="N316" s="210">
        <f>ROUND(L316*K316,0)</f>
        <v>0</v>
      </c>
      <c r="O316" s="210"/>
      <c r="P316" s="210"/>
      <c r="Q316" s="210"/>
      <c r="R316" s="160"/>
      <c r="T316" s="199"/>
      <c r="U316" s="45" t="s">
        <v>47</v>
      </c>
      <c r="V316" s="35"/>
      <c r="W316" s="200">
        <f>V316*K316</f>
        <v>0</v>
      </c>
      <c r="X316" s="200">
        <v>0</v>
      </c>
      <c r="Y316" s="200">
        <f>X316*K316</f>
        <v>0</v>
      </c>
      <c r="Z316" s="200">
        <v>0</v>
      </c>
      <c r="AA316" s="201">
        <f>Z316*K316</f>
        <v>0</v>
      </c>
      <c r="AR316" s="11" t="s">
        <v>686</v>
      </c>
      <c r="AT316" s="11" t="s">
        <v>219</v>
      </c>
      <c r="AU316" s="11" t="s">
        <v>102</v>
      </c>
      <c r="AY316" s="11" t="s">
        <v>159</v>
      </c>
      <c r="BE316" s="119">
        <f>IF(U316="základní",N316,0)</f>
        <v>0</v>
      </c>
      <c r="BF316" s="119">
        <f>IF(U316="snížená",N316,0)</f>
        <v>0</v>
      </c>
      <c r="BG316" s="119">
        <f>IF(U316="zákl. přenesená",N316,0)</f>
        <v>0</v>
      </c>
      <c r="BH316" s="119">
        <f>IF(U316="sníž. přenesená",N316,0)</f>
        <v>0</v>
      </c>
      <c r="BI316" s="119">
        <f>IF(U316="nulová",N316,0)</f>
        <v>0</v>
      </c>
      <c r="BJ316" s="11" t="s">
        <v>10</v>
      </c>
      <c r="BK316" s="119">
        <f>ROUND(L316*K316,0)</f>
        <v>0</v>
      </c>
      <c r="BL316" s="11" t="s">
        <v>417</v>
      </c>
      <c r="BM316" s="11" t="s">
        <v>781</v>
      </c>
    </row>
    <row r="317" spans="2:65" s="33" customFormat="1" ht="25.5" customHeight="1">
      <c r="B317" s="158"/>
      <c r="C317" s="192" t="s">
        <v>782</v>
      </c>
      <c r="D317" s="192" t="s">
        <v>160</v>
      </c>
      <c r="E317" s="193" t="s">
        <v>783</v>
      </c>
      <c r="F317" s="194" t="s">
        <v>784</v>
      </c>
      <c r="G317" s="194"/>
      <c r="H317" s="194"/>
      <c r="I317" s="194"/>
      <c r="J317" s="195" t="s">
        <v>243</v>
      </c>
      <c r="K317" s="196">
        <v>8</v>
      </c>
      <c r="L317" s="197">
        <v>0</v>
      </c>
      <c r="M317" s="197"/>
      <c r="N317" s="198">
        <f>ROUND(L317*K317,0)</f>
        <v>0</v>
      </c>
      <c r="O317" s="198"/>
      <c r="P317" s="198"/>
      <c r="Q317" s="198"/>
      <c r="R317" s="160"/>
      <c r="T317" s="199"/>
      <c r="U317" s="45" t="s">
        <v>47</v>
      </c>
      <c r="V317" s="35"/>
      <c r="W317" s="200">
        <f>V317*K317</f>
        <v>0</v>
      </c>
      <c r="X317" s="200">
        <v>0</v>
      </c>
      <c r="Y317" s="200">
        <f>X317*K317</f>
        <v>0</v>
      </c>
      <c r="Z317" s="200">
        <v>0</v>
      </c>
      <c r="AA317" s="201">
        <f>Z317*K317</f>
        <v>0</v>
      </c>
      <c r="AR317" s="11" t="s">
        <v>417</v>
      </c>
      <c r="AT317" s="11" t="s">
        <v>160</v>
      </c>
      <c r="AU317" s="11" t="s">
        <v>102</v>
      </c>
      <c r="AY317" s="11" t="s">
        <v>159</v>
      </c>
      <c r="BE317" s="119">
        <f>IF(U317="základní",N317,0)</f>
        <v>0</v>
      </c>
      <c r="BF317" s="119">
        <f>IF(U317="snížená",N317,0)</f>
        <v>0</v>
      </c>
      <c r="BG317" s="119">
        <f>IF(U317="zákl. přenesená",N317,0)</f>
        <v>0</v>
      </c>
      <c r="BH317" s="119">
        <f>IF(U317="sníž. přenesená",N317,0)</f>
        <v>0</v>
      </c>
      <c r="BI317" s="119">
        <f>IF(U317="nulová",N317,0)</f>
        <v>0</v>
      </c>
      <c r="BJ317" s="11" t="s">
        <v>10</v>
      </c>
      <c r="BK317" s="119">
        <f>ROUND(L317*K317,0)</f>
        <v>0</v>
      </c>
      <c r="BL317" s="11" t="s">
        <v>417</v>
      </c>
      <c r="BM317" s="11" t="s">
        <v>785</v>
      </c>
    </row>
    <row r="318" spans="2:65" s="33" customFormat="1" ht="25.5" customHeight="1">
      <c r="B318" s="158"/>
      <c r="C318" s="204" t="s">
        <v>786</v>
      </c>
      <c r="D318" s="204" t="s">
        <v>219</v>
      </c>
      <c r="E318" s="205" t="s">
        <v>787</v>
      </c>
      <c r="F318" s="206" t="s">
        <v>788</v>
      </c>
      <c r="G318" s="206"/>
      <c r="H318" s="206"/>
      <c r="I318" s="206"/>
      <c r="J318" s="207" t="s">
        <v>243</v>
      </c>
      <c r="K318" s="208">
        <v>8</v>
      </c>
      <c r="L318" s="209">
        <v>0</v>
      </c>
      <c r="M318" s="209"/>
      <c r="N318" s="210">
        <f>ROUND(L318*K318,0)</f>
        <v>0</v>
      </c>
      <c r="O318" s="210"/>
      <c r="P318" s="210"/>
      <c r="Q318" s="210"/>
      <c r="R318" s="160"/>
      <c r="T318" s="199"/>
      <c r="U318" s="45" t="s">
        <v>47</v>
      </c>
      <c r="V318" s="35"/>
      <c r="W318" s="200">
        <f>V318*K318</f>
        <v>0</v>
      </c>
      <c r="X318" s="200">
        <v>0</v>
      </c>
      <c r="Y318" s="200">
        <f>X318*K318</f>
        <v>0</v>
      </c>
      <c r="Z318" s="200">
        <v>0</v>
      </c>
      <c r="AA318" s="201">
        <f>Z318*K318</f>
        <v>0</v>
      </c>
      <c r="AR318" s="11" t="s">
        <v>686</v>
      </c>
      <c r="AT318" s="11" t="s">
        <v>219</v>
      </c>
      <c r="AU318" s="11" t="s">
        <v>102</v>
      </c>
      <c r="AY318" s="11" t="s">
        <v>159</v>
      </c>
      <c r="BE318" s="119">
        <f>IF(U318="základní",N318,0)</f>
        <v>0</v>
      </c>
      <c r="BF318" s="119">
        <f>IF(U318="snížená",N318,0)</f>
        <v>0</v>
      </c>
      <c r="BG318" s="119">
        <f>IF(U318="zákl. přenesená",N318,0)</f>
        <v>0</v>
      </c>
      <c r="BH318" s="119">
        <f>IF(U318="sníž. přenesená",N318,0)</f>
        <v>0</v>
      </c>
      <c r="BI318" s="119">
        <f>IF(U318="nulová",N318,0)</f>
        <v>0</v>
      </c>
      <c r="BJ318" s="11" t="s">
        <v>10</v>
      </c>
      <c r="BK318" s="119">
        <f>ROUND(L318*K318,0)</f>
        <v>0</v>
      </c>
      <c r="BL318" s="11" t="s">
        <v>417</v>
      </c>
      <c r="BM318" s="11" t="s">
        <v>789</v>
      </c>
    </row>
    <row r="319" spans="2:65" s="33" customFormat="1" ht="25.5" customHeight="1">
      <c r="B319" s="158"/>
      <c r="C319" s="192" t="s">
        <v>790</v>
      </c>
      <c r="D319" s="192" t="s">
        <v>160</v>
      </c>
      <c r="E319" s="193" t="s">
        <v>791</v>
      </c>
      <c r="F319" s="194" t="s">
        <v>792</v>
      </c>
      <c r="G319" s="194"/>
      <c r="H319" s="194"/>
      <c r="I319" s="194"/>
      <c r="J319" s="195" t="s">
        <v>243</v>
      </c>
      <c r="K319" s="196">
        <v>51</v>
      </c>
      <c r="L319" s="197">
        <v>0</v>
      </c>
      <c r="M319" s="197"/>
      <c r="N319" s="198">
        <f>ROUND(L319*K319,0)</f>
        <v>0</v>
      </c>
      <c r="O319" s="198"/>
      <c r="P319" s="198"/>
      <c r="Q319" s="198"/>
      <c r="R319" s="160"/>
      <c r="T319" s="199"/>
      <c r="U319" s="45" t="s">
        <v>47</v>
      </c>
      <c r="V319" s="35"/>
      <c r="W319" s="200">
        <f>V319*K319</f>
        <v>0</v>
      </c>
      <c r="X319" s="200">
        <v>0</v>
      </c>
      <c r="Y319" s="200">
        <f>X319*K319</f>
        <v>0</v>
      </c>
      <c r="Z319" s="200">
        <v>0</v>
      </c>
      <c r="AA319" s="201">
        <f>Z319*K319</f>
        <v>0</v>
      </c>
      <c r="AR319" s="11" t="s">
        <v>417</v>
      </c>
      <c r="AT319" s="11" t="s">
        <v>160</v>
      </c>
      <c r="AU319" s="11" t="s">
        <v>102</v>
      </c>
      <c r="AY319" s="11" t="s">
        <v>159</v>
      </c>
      <c r="BE319" s="119">
        <f>IF(U319="základní",N319,0)</f>
        <v>0</v>
      </c>
      <c r="BF319" s="119">
        <f>IF(U319="snížená",N319,0)</f>
        <v>0</v>
      </c>
      <c r="BG319" s="119">
        <f>IF(U319="zákl. přenesená",N319,0)</f>
        <v>0</v>
      </c>
      <c r="BH319" s="119">
        <f>IF(U319="sníž. přenesená",N319,0)</f>
        <v>0</v>
      </c>
      <c r="BI319" s="119">
        <f>IF(U319="nulová",N319,0)</f>
        <v>0</v>
      </c>
      <c r="BJ319" s="11" t="s">
        <v>10</v>
      </c>
      <c r="BK319" s="119">
        <f>ROUND(L319*K319,0)</f>
        <v>0</v>
      </c>
      <c r="BL319" s="11" t="s">
        <v>417</v>
      </c>
      <c r="BM319" s="11" t="s">
        <v>793</v>
      </c>
    </row>
    <row r="320" spans="2:65" s="33" customFormat="1" ht="38.25" customHeight="1">
      <c r="B320" s="158"/>
      <c r="C320" s="204" t="s">
        <v>794</v>
      </c>
      <c r="D320" s="204" t="s">
        <v>219</v>
      </c>
      <c r="E320" s="205" t="s">
        <v>795</v>
      </c>
      <c r="F320" s="206" t="s">
        <v>796</v>
      </c>
      <c r="G320" s="206"/>
      <c r="H320" s="206"/>
      <c r="I320" s="206"/>
      <c r="J320" s="207" t="s">
        <v>243</v>
      </c>
      <c r="K320" s="208">
        <v>31</v>
      </c>
      <c r="L320" s="209">
        <v>0</v>
      </c>
      <c r="M320" s="209"/>
      <c r="N320" s="210">
        <f>ROUND(L320*K320,0)</f>
        <v>0</v>
      </c>
      <c r="O320" s="210"/>
      <c r="P320" s="210"/>
      <c r="Q320" s="210"/>
      <c r="R320" s="160"/>
      <c r="T320" s="199"/>
      <c r="U320" s="45" t="s">
        <v>47</v>
      </c>
      <c r="V320" s="35"/>
      <c r="W320" s="200">
        <f>V320*K320</f>
        <v>0</v>
      </c>
      <c r="X320" s="200">
        <v>0</v>
      </c>
      <c r="Y320" s="200">
        <f>X320*K320</f>
        <v>0</v>
      </c>
      <c r="Z320" s="200">
        <v>0</v>
      </c>
      <c r="AA320" s="201">
        <f>Z320*K320</f>
        <v>0</v>
      </c>
      <c r="AR320" s="11" t="s">
        <v>686</v>
      </c>
      <c r="AT320" s="11" t="s">
        <v>219</v>
      </c>
      <c r="AU320" s="11" t="s">
        <v>102</v>
      </c>
      <c r="AY320" s="11" t="s">
        <v>159</v>
      </c>
      <c r="BE320" s="119">
        <f>IF(U320="základní",N320,0)</f>
        <v>0</v>
      </c>
      <c r="BF320" s="119">
        <f>IF(U320="snížená",N320,0)</f>
        <v>0</v>
      </c>
      <c r="BG320" s="119">
        <f>IF(U320="zákl. přenesená",N320,0)</f>
        <v>0</v>
      </c>
      <c r="BH320" s="119">
        <f>IF(U320="sníž. přenesená",N320,0)</f>
        <v>0</v>
      </c>
      <c r="BI320" s="119">
        <f>IF(U320="nulová",N320,0)</f>
        <v>0</v>
      </c>
      <c r="BJ320" s="11" t="s">
        <v>10</v>
      </c>
      <c r="BK320" s="119">
        <f>ROUND(L320*K320,0)</f>
        <v>0</v>
      </c>
      <c r="BL320" s="11" t="s">
        <v>417</v>
      </c>
      <c r="BM320" s="11" t="s">
        <v>797</v>
      </c>
    </row>
    <row r="321" spans="2:65" s="33" customFormat="1" ht="51" customHeight="1">
      <c r="B321" s="158"/>
      <c r="C321" s="204" t="s">
        <v>798</v>
      </c>
      <c r="D321" s="204" t="s">
        <v>219</v>
      </c>
      <c r="E321" s="205" t="s">
        <v>799</v>
      </c>
      <c r="F321" s="206" t="s">
        <v>800</v>
      </c>
      <c r="G321" s="206"/>
      <c r="H321" s="206"/>
      <c r="I321" s="206"/>
      <c r="J321" s="207" t="s">
        <v>243</v>
      </c>
      <c r="K321" s="208">
        <v>4</v>
      </c>
      <c r="L321" s="209">
        <v>0</v>
      </c>
      <c r="M321" s="209"/>
      <c r="N321" s="210">
        <f>ROUND(L321*K321,0)</f>
        <v>0</v>
      </c>
      <c r="O321" s="210"/>
      <c r="P321" s="210"/>
      <c r="Q321" s="210"/>
      <c r="R321" s="160"/>
      <c r="T321" s="199"/>
      <c r="U321" s="45" t="s">
        <v>47</v>
      </c>
      <c r="V321" s="35"/>
      <c r="W321" s="200">
        <f>V321*K321</f>
        <v>0</v>
      </c>
      <c r="X321" s="200">
        <v>0</v>
      </c>
      <c r="Y321" s="200">
        <f>X321*K321</f>
        <v>0</v>
      </c>
      <c r="Z321" s="200">
        <v>0</v>
      </c>
      <c r="AA321" s="201">
        <f>Z321*K321</f>
        <v>0</v>
      </c>
      <c r="AR321" s="11" t="s">
        <v>686</v>
      </c>
      <c r="AT321" s="11" t="s">
        <v>219</v>
      </c>
      <c r="AU321" s="11" t="s">
        <v>102</v>
      </c>
      <c r="AY321" s="11" t="s">
        <v>159</v>
      </c>
      <c r="BE321" s="119">
        <f>IF(U321="základní",N321,0)</f>
        <v>0</v>
      </c>
      <c r="BF321" s="119">
        <f>IF(U321="snížená",N321,0)</f>
        <v>0</v>
      </c>
      <c r="BG321" s="119">
        <f>IF(U321="zákl. přenesená",N321,0)</f>
        <v>0</v>
      </c>
      <c r="BH321" s="119">
        <f>IF(U321="sníž. přenesená",N321,0)</f>
        <v>0</v>
      </c>
      <c r="BI321" s="119">
        <f>IF(U321="nulová",N321,0)</f>
        <v>0</v>
      </c>
      <c r="BJ321" s="11" t="s">
        <v>10</v>
      </c>
      <c r="BK321" s="119">
        <f>ROUND(L321*K321,0)</f>
        <v>0</v>
      </c>
      <c r="BL321" s="11" t="s">
        <v>417</v>
      </c>
      <c r="BM321" s="11" t="s">
        <v>801</v>
      </c>
    </row>
    <row r="322" spans="2:65" s="33" customFormat="1" ht="38.25" customHeight="1">
      <c r="B322" s="158"/>
      <c r="C322" s="204" t="s">
        <v>802</v>
      </c>
      <c r="D322" s="204" t="s">
        <v>219</v>
      </c>
      <c r="E322" s="205" t="s">
        <v>803</v>
      </c>
      <c r="F322" s="206" t="s">
        <v>804</v>
      </c>
      <c r="G322" s="206"/>
      <c r="H322" s="206"/>
      <c r="I322" s="206"/>
      <c r="J322" s="207" t="s">
        <v>243</v>
      </c>
      <c r="K322" s="208">
        <v>4</v>
      </c>
      <c r="L322" s="209">
        <v>0</v>
      </c>
      <c r="M322" s="209"/>
      <c r="N322" s="210">
        <f>ROUND(L322*K322,0)</f>
        <v>0</v>
      </c>
      <c r="O322" s="210"/>
      <c r="P322" s="210"/>
      <c r="Q322" s="210"/>
      <c r="R322" s="160"/>
      <c r="T322" s="199"/>
      <c r="U322" s="45" t="s">
        <v>47</v>
      </c>
      <c r="V322" s="35"/>
      <c r="W322" s="200">
        <f>V322*K322</f>
        <v>0</v>
      </c>
      <c r="X322" s="200">
        <v>0</v>
      </c>
      <c r="Y322" s="200">
        <f>X322*K322</f>
        <v>0</v>
      </c>
      <c r="Z322" s="200">
        <v>0</v>
      </c>
      <c r="AA322" s="201">
        <f>Z322*K322</f>
        <v>0</v>
      </c>
      <c r="AR322" s="11" t="s">
        <v>686</v>
      </c>
      <c r="AT322" s="11" t="s">
        <v>219</v>
      </c>
      <c r="AU322" s="11" t="s">
        <v>102</v>
      </c>
      <c r="AY322" s="11" t="s">
        <v>159</v>
      </c>
      <c r="BE322" s="119">
        <f>IF(U322="základní",N322,0)</f>
        <v>0</v>
      </c>
      <c r="BF322" s="119">
        <f>IF(U322="snížená",N322,0)</f>
        <v>0</v>
      </c>
      <c r="BG322" s="119">
        <f>IF(U322="zákl. přenesená",N322,0)</f>
        <v>0</v>
      </c>
      <c r="BH322" s="119">
        <f>IF(U322="sníž. přenesená",N322,0)</f>
        <v>0</v>
      </c>
      <c r="BI322" s="119">
        <f>IF(U322="nulová",N322,0)</f>
        <v>0</v>
      </c>
      <c r="BJ322" s="11" t="s">
        <v>10</v>
      </c>
      <c r="BK322" s="119">
        <f>ROUND(L322*K322,0)</f>
        <v>0</v>
      </c>
      <c r="BL322" s="11" t="s">
        <v>417</v>
      </c>
      <c r="BM322" s="11" t="s">
        <v>805</v>
      </c>
    </row>
    <row r="323" spans="2:65" s="33" customFormat="1" ht="38.25" customHeight="1">
      <c r="B323" s="158"/>
      <c r="C323" s="204" t="s">
        <v>806</v>
      </c>
      <c r="D323" s="204" t="s">
        <v>219</v>
      </c>
      <c r="E323" s="205" t="s">
        <v>807</v>
      </c>
      <c r="F323" s="206" t="s">
        <v>808</v>
      </c>
      <c r="G323" s="206"/>
      <c r="H323" s="206"/>
      <c r="I323" s="206"/>
      <c r="J323" s="207" t="s">
        <v>243</v>
      </c>
      <c r="K323" s="208">
        <v>2</v>
      </c>
      <c r="L323" s="209">
        <v>0</v>
      </c>
      <c r="M323" s="209"/>
      <c r="N323" s="210">
        <f>ROUND(L323*K323,0)</f>
        <v>0</v>
      </c>
      <c r="O323" s="210"/>
      <c r="P323" s="210"/>
      <c r="Q323" s="210"/>
      <c r="R323" s="160"/>
      <c r="T323" s="199"/>
      <c r="U323" s="45" t="s">
        <v>47</v>
      </c>
      <c r="V323" s="35"/>
      <c r="W323" s="200">
        <f>V323*K323</f>
        <v>0</v>
      </c>
      <c r="X323" s="200">
        <v>0</v>
      </c>
      <c r="Y323" s="200">
        <f>X323*K323</f>
        <v>0</v>
      </c>
      <c r="Z323" s="200">
        <v>0</v>
      </c>
      <c r="AA323" s="201">
        <f>Z323*K323</f>
        <v>0</v>
      </c>
      <c r="AR323" s="11" t="s">
        <v>686</v>
      </c>
      <c r="AT323" s="11" t="s">
        <v>219</v>
      </c>
      <c r="AU323" s="11" t="s">
        <v>102</v>
      </c>
      <c r="AY323" s="11" t="s">
        <v>159</v>
      </c>
      <c r="BE323" s="119">
        <f>IF(U323="základní",N323,0)</f>
        <v>0</v>
      </c>
      <c r="BF323" s="119">
        <f>IF(U323="snížená",N323,0)</f>
        <v>0</v>
      </c>
      <c r="BG323" s="119">
        <f>IF(U323="zákl. přenesená",N323,0)</f>
        <v>0</v>
      </c>
      <c r="BH323" s="119">
        <f>IF(U323="sníž. přenesená",N323,0)</f>
        <v>0</v>
      </c>
      <c r="BI323" s="119">
        <f>IF(U323="nulová",N323,0)</f>
        <v>0</v>
      </c>
      <c r="BJ323" s="11" t="s">
        <v>10</v>
      </c>
      <c r="BK323" s="119">
        <f>ROUND(L323*K323,0)</f>
        <v>0</v>
      </c>
      <c r="BL323" s="11" t="s">
        <v>417</v>
      </c>
      <c r="BM323" s="11" t="s">
        <v>809</v>
      </c>
    </row>
    <row r="324" spans="2:65" s="33" customFormat="1" ht="38.25" customHeight="1">
      <c r="B324" s="158"/>
      <c r="C324" s="204" t="s">
        <v>810</v>
      </c>
      <c r="D324" s="204" t="s">
        <v>219</v>
      </c>
      <c r="E324" s="205" t="s">
        <v>811</v>
      </c>
      <c r="F324" s="206" t="s">
        <v>812</v>
      </c>
      <c r="G324" s="206"/>
      <c r="H324" s="206"/>
      <c r="I324" s="206"/>
      <c r="J324" s="207" t="s">
        <v>243</v>
      </c>
      <c r="K324" s="208">
        <v>6</v>
      </c>
      <c r="L324" s="209">
        <v>0</v>
      </c>
      <c r="M324" s="209"/>
      <c r="N324" s="210">
        <f>ROUND(L324*K324,0)</f>
        <v>0</v>
      </c>
      <c r="O324" s="210"/>
      <c r="P324" s="210"/>
      <c r="Q324" s="210"/>
      <c r="R324" s="160"/>
      <c r="T324" s="199"/>
      <c r="U324" s="45" t="s">
        <v>47</v>
      </c>
      <c r="V324" s="35"/>
      <c r="W324" s="200">
        <f>V324*K324</f>
        <v>0</v>
      </c>
      <c r="X324" s="200">
        <v>0</v>
      </c>
      <c r="Y324" s="200">
        <f>X324*K324</f>
        <v>0</v>
      </c>
      <c r="Z324" s="200">
        <v>0</v>
      </c>
      <c r="AA324" s="201">
        <f>Z324*K324</f>
        <v>0</v>
      </c>
      <c r="AR324" s="11" t="s">
        <v>686</v>
      </c>
      <c r="AT324" s="11" t="s">
        <v>219</v>
      </c>
      <c r="AU324" s="11" t="s">
        <v>102</v>
      </c>
      <c r="AY324" s="11" t="s">
        <v>159</v>
      </c>
      <c r="BE324" s="119">
        <f>IF(U324="základní",N324,0)</f>
        <v>0</v>
      </c>
      <c r="BF324" s="119">
        <f>IF(U324="snížená",N324,0)</f>
        <v>0</v>
      </c>
      <c r="BG324" s="119">
        <f>IF(U324="zákl. přenesená",N324,0)</f>
        <v>0</v>
      </c>
      <c r="BH324" s="119">
        <f>IF(U324="sníž. přenesená",N324,0)</f>
        <v>0</v>
      </c>
      <c r="BI324" s="119">
        <f>IF(U324="nulová",N324,0)</f>
        <v>0</v>
      </c>
      <c r="BJ324" s="11" t="s">
        <v>10</v>
      </c>
      <c r="BK324" s="119">
        <f>ROUND(L324*K324,0)</f>
        <v>0</v>
      </c>
      <c r="BL324" s="11" t="s">
        <v>417</v>
      </c>
      <c r="BM324" s="11" t="s">
        <v>813</v>
      </c>
    </row>
    <row r="325" spans="2:65" s="33" customFormat="1" ht="38.25" customHeight="1">
      <c r="B325" s="158"/>
      <c r="C325" s="204" t="s">
        <v>814</v>
      </c>
      <c r="D325" s="204" t="s">
        <v>219</v>
      </c>
      <c r="E325" s="205" t="s">
        <v>815</v>
      </c>
      <c r="F325" s="206" t="s">
        <v>816</v>
      </c>
      <c r="G325" s="206"/>
      <c r="H325" s="206"/>
      <c r="I325" s="206"/>
      <c r="J325" s="207" t="s">
        <v>243</v>
      </c>
      <c r="K325" s="208">
        <v>2</v>
      </c>
      <c r="L325" s="209">
        <v>0</v>
      </c>
      <c r="M325" s="209"/>
      <c r="N325" s="210">
        <f>ROUND(L325*K325,0)</f>
        <v>0</v>
      </c>
      <c r="O325" s="210"/>
      <c r="P325" s="210"/>
      <c r="Q325" s="210"/>
      <c r="R325" s="160"/>
      <c r="T325" s="199"/>
      <c r="U325" s="45" t="s">
        <v>47</v>
      </c>
      <c r="V325" s="35"/>
      <c r="W325" s="200">
        <f>V325*K325</f>
        <v>0</v>
      </c>
      <c r="X325" s="200">
        <v>0</v>
      </c>
      <c r="Y325" s="200">
        <f>X325*K325</f>
        <v>0</v>
      </c>
      <c r="Z325" s="200">
        <v>0</v>
      </c>
      <c r="AA325" s="201">
        <f>Z325*K325</f>
        <v>0</v>
      </c>
      <c r="AR325" s="11" t="s">
        <v>686</v>
      </c>
      <c r="AT325" s="11" t="s">
        <v>219</v>
      </c>
      <c r="AU325" s="11" t="s">
        <v>102</v>
      </c>
      <c r="AY325" s="11" t="s">
        <v>159</v>
      </c>
      <c r="BE325" s="119">
        <f>IF(U325="základní",N325,0)</f>
        <v>0</v>
      </c>
      <c r="BF325" s="119">
        <f>IF(U325="snížená",N325,0)</f>
        <v>0</v>
      </c>
      <c r="BG325" s="119">
        <f>IF(U325="zákl. přenesená",N325,0)</f>
        <v>0</v>
      </c>
      <c r="BH325" s="119">
        <f>IF(U325="sníž. přenesená",N325,0)</f>
        <v>0</v>
      </c>
      <c r="BI325" s="119">
        <f>IF(U325="nulová",N325,0)</f>
        <v>0</v>
      </c>
      <c r="BJ325" s="11" t="s">
        <v>10</v>
      </c>
      <c r="BK325" s="119">
        <f>ROUND(L325*K325,0)</f>
        <v>0</v>
      </c>
      <c r="BL325" s="11" t="s">
        <v>417</v>
      </c>
      <c r="BM325" s="11" t="s">
        <v>817</v>
      </c>
    </row>
    <row r="326" spans="2:65" s="33" customFormat="1" ht="51" customHeight="1">
      <c r="B326" s="158"/>
      <c r="C326" s="204" t="s">
        <v>818</v>
      </c>
      <c r="D326" s="204" t="s">
        <v>219</v>
      </c>
      <c r="E326" s="205" t="s">
        <v>819</v>
      </c>
      <c r="F326" s="206" t="s">
        <v>820</v>
      </c>
      <c r="G326" s="206"/>
      <c r="H326" s="206"/>
      <c r="I326" s="206"/>
      <c r="J326" s="207"/>
      <c r="K326" s="208">
        <v>3</v>
      </c>
      <c r="L326" s="209">
        <v>0</v>
      </c>
      <c r="M326" s="209"/>
      <c r="N326" s="210">
        <f>ROUND(L326*K326,0)</f>
        <v>0</v>
      </c>
      <c r="O326" s="210"/>
      <c r="P326" s="210"/>
      <c r="Q326" s="210"/>
      <c r="R326" s="160"/>
      <c r="T326" s="199"/>
      <c r="U326" s="45" t="s">
        <v>47</v>
      </c>
      <c r="V326" s="35"/>
      <c r="W326" s="200">
        <f>V326*K326</f>
        <v>0</v>
      </c>
      <c r="X326" s="200">
        <v>0</v>
      </c>
      <c r="Y326" s="200">
        <f>X326*K326</f>
        <v>0</v>
      </c>
      <c r="Z326" s="200">
        <v>0</v>
      </c>
      <c r="AA326" s="201">
        <f>Z326*K326</f>
        <v>0</v>
      </c>
      <c r="AR326" s="11" t="s">
        <v>686</v>
      </c>
      <c r="AT326" s="11" t="s">
        <v>219</v>
      </c>
      <c r="AU326" s="11" t="s">
        <v>102</v>
      </c>
      <c r="AY326" s="11" t="s">
        <v>159</v>
      </c>
      <c r="BE326" s="119">
        <f>IF(U326="základní",N326,0)</f>
        <v>0</v>
      </c>
      <c r="BF326" s="119">
        <f>IF(U326="snížená",N326,0)</f>
        <v>0</v>
      </c>
      <c r="BG326" s="119">
        <f>IF(U326="zákl. přenesená",N326,0)</f>
        <v>0</v>
      </c>
      <c r="BH326" s="119">
        <f>IF(U326="sníž. přenesená",N326,0)</f>
        <v>0</v>
      </c>
      <c r="BI326" s="119">
        <f>IF(U326="nulová",N326,0)</f>
        <v>0</v>
      </c>
      <c r="BJ326" s="11" t="s">
        <v>10</v>
      </c>
      <c r="BK326" s="119">
        <f>ROUND(L326*K326,0)</f>
        <v>0</v>
      </c>
      <c r="BL326" s="11" t="s">
        <v>417</v>
      </c>
      <c r="BM326" s="11" t="s">
        <v>821</v>
      </c>
    </row>
    <row r="327" spans="2:65" s="33" customFormat="1" ht="38.25" customHeight="1">
      <c r="B327" s="158"/>
      <c r="C327" s="192" t="s">
        <v>822</v>
      </c>
      <c r="D327" s="192" t="s">
        <v>160</v>
      </c>
      <c r="E327" s="193" t="s">
        <v>823</v>
      </c>
      <c r="F327" s="194" t="s">
        <v>824</v>
      </c>
      <c r="G327" s="194"/>
      <c r="H327" s="194"/>
      <c r="I327" s="194"/>
      <c r="J327" s="195" t="s">
        <v>243</v>
      </c>
      <c r="K327" s="196">
        <v>1</v>
      </c>
      <c r="L327" s="197">
        <v>0</v>
      </c>
      <c r="M327" s="197"/>
      <c r="N327" s="198">
        <f>ROUND(L327*K327,0)</f>
        <v>0</v>
      </c>
      <c r="O327" s="198"/>
      <c r="P327" s="198"/>
      <c r="Q327" s="198"/>
      <c r="R327" s="160"/>
      <c r="T327" s="199"/>
      <c r="U327" s="45" t="s">
        <v>47</v>
      </c>
      <c r="V327" s="35"/>
      <c r="W327" s="200">
        <f>V327*K327</f>
        <v>0</v>
      </c>
      <c r="X327" s="200">
        <v>0</v>
      </c>
      <c r="Y327" s="200">
        <f>X327*K327</f>
        <v>0</v>
      </c>
      <c r="Z327" s="200">
        <v>0</v>
      </c>
      <c r="AA327" s="201">
        <f>Z327*K327</f>
        <v>0</v>
      </c>
      <c r="AR327" s="11" t="s">
        <v>417</v>
      </c>
      <c r="AT327" s="11" t="s">
        <v>160</v>
      </c>
      <c r="AU327" s="11" t="s">
        <v>102</v>
      </c>
      <c r="AY327" s="11" t="s">
        <v>159</v>
      </c>
      <c r="BE327" s="119">
        <f>IF(U327="základní",N327,0)</f>
        <v>0</v>
      </c>
      <c r="BF327" s="119">
        <f>IF(U327="snížená",N327,0)</f>
        <v>0</v>
      </c>
      <c r="BG327" s="119">
        <f>IF(U327="zákl. přenesená",N327,0)</f>
        <v>0</v>
      </c>
      <c r="BH327" s="119">
        <f>IF(U327="sníž. přenesená",N327,0)</f>
        <v>0</v>
      </c>
      <c r="BI327" s="119">
        <f>IF(U327="nulová",N327,0)</f>
        <v>0</v>
      </c>
      <c r="BJ327" s="11" t="s">
        <v>10</v>
      </c>
      <c r="BK327" s="119">
        <f>ROUND(L327*K327,0)</f>
        <v>0</v>
      </c>
      <c r="BL327" s="11" t="s">
        <v>417</v>
      </c>
      <c r="BM327" s="11" t="s">
        <v>825</v>
      </c>
    </row>
    <row r="328" spans="2:65" s="33" customFormat="1" ht="38.25" customHeight="1">
      <c r="B328" s="158"/>
      <c r="C328" s="192" t="s">
        <v>826</v>
      </c>
      <c r="D328" s="192" t="s">
        <v>160</v>
      </c>
      <c r="E328" s="193" t="s">
        <v>827</v>
      </c>
      <c r="F328" s="194" t="s">
        <v>828</v>
      </c>
      <c r="G328" s="194"/>
      <c r="H328" s="194"/>
      <c r="I328" s="194"/>
      <c r="J328" s="195" t="s">
        <v>216</v>
      </c>
      <c r="K328" s="196">
        <v>10</v>
      </c>
      <c r="L328" s="197">
        <v>0</v>
      </c>
      <c r="M328" s="197"/>
      <c r="N328" s="198">
        <f>ROUND(L328*K328,0)</f>
        <v>0</v>
      </c>
      <c r="O328" s="198"/>
      <c r="P328" s="198"/>
      <c r="Q328" s="198"/>
      <c r="R328" s="160"/>
      <c r="T328" s="199"/>
      <c r="U328" s="45" t="s">
        <v>47</v>
      </c>
      <c r="V328" s="35"/>
      <c r="W328" s="200">
        <f>V328*K328</f>
        <v>0</v>
      </c>
      <c r="X328" s="200">
        <v>0</v>
      </c>
      <c r="Y328" s="200">
        <f>X328*K328</f>
        <v>0</v>
      </c>
      <c r="Z328" s="200">
        <v>0</v>
      </c>
      <c r="AA328" s="201">
        <f>Z328*K328</f>
        <v>0</v>
      </c>
      <c r="AR328" s="11" t="s">
        <v>417</v>
      </c>
      <c r="AT328" s="11" t="s">
        <v>160</v>
      </c>
      <c r="AU328" s="11" t="s">
        <v>102</v>
      </c>
      <c r="AY328" s="11" t="s">
        <v>159</v>
      </c>
      <c r="BE328" s="119">
        <f>IF(U328="základní",N328,0)</f>
        <v>0</v>
      </c>
      <c r="BF328" s="119">
        <f>IF(U328="snížená",N328,0)</f>
        <v>0</v>
      </c>
      <c r="BG328" s="119">
        <f>IF(U328="zákl. přenesená",N328,0)</f>
        <v>0</v>
      </c>
      <c r="BH328" s="119">
        <f>IF(U328="sníž. přenesená",N328,0)</f>
        <v>0</v>
      </c>
      <c r="BI328" s="119">
        <f>IF(U328="nulová",N328,0)</f>
        <v>0</v>
      </c>
      <c r="BJ328" s="11" t="s">
        <v>10</v>
      </c>
      <c r="BK328" s="119">
        <f>ROUND(L328*K328,0)</f>
        <v>0</v>
      </c>
      <c r="BL328" s="11" t="s">
        <v>417</v>
      </c>
      <c r="BM328" s="11" t="s">
        <v>829</v>
      </c>
    </row>
    <row r="329" spans="2:65" s="33" customFormat="1" ht="25.5" customHeight="1">
      <c r="B329" s="158"/>
      <c r="C329" s="204" t="s">
        <v>830</v>
      </c>
      <c r="D329" s="204" t="s">
        <v>219</v>
      </c>
      <c r="E329" s="205" t="s">
        <v>831</v>
      </c>
      <c r="F329" s="206" t="s">
        <v>832</v>
      </c>
      <c r="G329" s="206"/>
      <c r="H329" s="206"/>
      <c r="I329" s="206"/>
      <c r="J329" s="207" t="s">
        <v>216</v>
      </c>
      <c r="K329" s="208">
        <v>10</v>
      </c>
      <c r="L329" s="209">
        <v>0</v>
      </c>
      <c r="M329" s="209"/>
      <c r="N329" s="210">
        <f>ROUND(L329*K329,0)</f>
        <v>0</v>
      </c>
      <c r="O329" s="210"/>
      <c r="P329" s="210"/>
      <c r="Q329" s="210"/>
      <c r="R329" s="160"/>
      <c r="T329" s="199"/>
      <c r="U329" s="45" t="s">
        <v>47</v>
      </c>
      <c r="V329" s="35"/>
      <c r="W329" s="200">
        <f>V329*K329</f>
        <v>0</v>
      </c>
      <c r="X329" s="200">
        <v>0</v>
      </c>
      <c r="Y329" s="200">
        <f>X329*K329</f>
        <v>0</v>
      </c>
      <c r="Z329" s="200">
        <v>0</v>
      </c>
      <c r="AA329" s="201">
        <f>Z329*K329</f>
        <v>0</v>
      </c>
      <c r="AR329" s="11" t="s">
        <v>686</v>
      </c>
      <c r="AT329" s="11" t="s">
        <v>219</v>
      </c>
      <c r="AU329" s="11" t="s">
        <v>102</v>
      </c>
      <c r="AY329" s="11" t="s">
        <v>159</v>
      </c>
      <c r="BE329" s="119">
        <f>IF(U329="základní",N329,0)</f>
        <v>0</v>
      </c>
      <c r="BF329" s="119">
        <f>IF(U329="snížená",N329,0)</f>
        <v>0</v>
      </c>
      <c r="BG329" s="119">
        <f>IF(U329="zákl. přenesená",N329,0)</f>
        <v>0</v>
      </c>
      <c r="BH329" s="119">
        <f>IF(U329="sníž. přenesená",N329,0)</f>
        <v>0</v>
      </c>
      <c r="BI329" s="119">
        <f>IF(U329="nulová",N329,0)</f>
        <v>0</v>
      </c>
      <c r="BJ329" s="11" t="s">
        <v>10</v>
      </c>
      <c r="BK329" s="119">
        <f>ROUND(L329*K329,0)</f>
        <v>0</v>
      </c>
      <c r="BL329" s="11" t="s">
        <v>417</v>
      </c>
      <c r="BM329" s="11" t="s">
        <v>833</v>
      </c>
    </row>
    <row r="330" spans="2:65" s="33" customFormat="1" ht="38.25" customHeight="1">
      <c r="B330" s="158"/>
      <c r="C330" s="192" t="s">
        <v>834</v>
      </c>
      <c r="D330" s="192" t="s">
        <v>160</v>
      </c>
      <c r="E330" s="193" t="s">
        <v>835</v>
      </c>
      <c r="F330" s="194" t="s">
        <v>836</v>
      </c>
      <c r="G330" s="194"/>
      <c r="H330" s="194"/>
      <c r="I330" s="194"/>
      <c r="J330" s="195" t="s">
        <v>216</v>
      </c>
      <c r="K330" s="196">
        <v>280</v>
      </c>
      <c r="L330" s="197">
        <v>0</v>
      </c>
      <c r="M330" s="197"/>
      <c r="N330" s="198">
        <f>ROUND(L330*K330,0)</f>
        <v>0</v>
      </c>
      <c r="O330" s="198"/>
      <c r="P330" s="198"/>
      <c r="Q330" s="198"/>
      <c r="R330" s="160"/>
      <c r="T330" s="199"/>
      <c r="U330" s="45" t="s">
        <v>47</v>
      </c>
      <c r="V330" s="35"/>
      <c r="W330" s="200">
        <f>V330*K330</f>
        <v>0</v>
      </c>
      <c r="X330" s="200">
        <v>0</v>
      </c>
      <c r="Y330" s="200">
        <f>X330*K330</f>
        <v>0</v>
      </c>
      <c r="Z330" s="200">
        <v>0</v>
      </c>
      <c r="AA330" s="201">
        <f>Z330*K330</f>
        <v>0</v>
      </c>
      <c r="AR330" s="11" t="s">
        <v>417</v>
      </c>
      <c r="AT330" s="11" t="s">
        <v>160</v>
      </c>
      <c r="AU330" s="11" t="s">
        <v>102</v>
      </c>
      <c r="AY330" s="11" t="s">
        <v>159</v>
      </c>
      <c r="BE330" s="119">
        <f>IF(U330="základní",N330,0)</f>
        <v>0</v>
      </c>
      <c r="BF330" s="119">
        <f>IF(U330="snížená",N330,0)</f>
        <v>0</v>
      </c>
      <c r="BG330" s="119">
        <f>IF(U330="zákl. přenesená",N330,0)</f>
        <v>0</v>
      </c>
      <c r="BH330" s="119">
        <f>IF(U330="sníž. přenesená",N330,0)</f>
        <v>0</v>
      </c>
      <c r="BI330" s="119">
        <f>IF(U330="nulová",N330,0)</f>
        <v>0</v>
      </c>
      <c r="BJ330" s="11" t="s">
        <v>10</v>
      </c>
      <c r="BK330" s="119">
        <f>ROUND(L330*K330,0)</f>
        <v>0</v>
      </c>
      <c r="BL330" s="11" t="s">
        <v>417</v>
      </c>
      <c r="BM330" s="11" t="s">
        <v>837</v>
      </c>
    </row>
    <row r="331" spans="2:65" s="33" customFormat="1" ht="25.5" customHeight="1">
      <c r="B331" s="158"/>
      <c r="C331" s="204" t="s">
        <v>838</v>
      </c>
      <c r="D331" s="204" t="s">
        <v>219</v>
      </c>
      <c r="E331" s="205" t="s">
        <v>839</v>
      </c>
      <c r="F331" s="206" t="s">
        <v>840</v>
      </c>
      <c r="G331" s="206"/>
      <c r="H331" s="206"/>
      <c r="I331" s="206"/>
      <c r="J331" s="207" t="s">
        <v>216</v>
      </c>
      <c r="K331" s="208">
        <v>280</v>
      </c>
      <c r="L331" s="209">
        <v>0</v>
      </c>
      <c r="M331" s="209"/>
      <c r="N331" s="210">
        <f>ROUND(L331*K331,0)</f>
        <v>0</v>
      </c>
      <c r="O331" s="210"/>
      <c r="P331" s="210"/>
      <c r="Q331" s="210"/>
      <c r="R331" s="160"/>
      <c r="T331" s="199"/>
      <c r="U331" s="45" t="s">
        <v>47</v>
      </c>
      <c r="V331" s="35"/>
      <c r="W331" s="200">
        <f>V331*K331</f>
        <v>0</v>
      </c>
      <c r="X331" s="200">
        <v>0</v>
      </c>
      <c r="Y331" s="200">
        <f>X331*K331</f>
        <v>0</v>
      </c>
      <c r="Z331" s="200">
        <v>0</v>
      </c>
      <c r="AA331" s="201">
        <f>Z331*K331</f>
        <v>0</v>
      </c>
      <c r="AR331" s="11" t="s">
        <v>686</v>
      </c>
      <c r="AT331" s="11" t="s">
        <v>219</v>
      </c>
      <c r="AU331" s="11" t="s">
        <v>102</v>
      </c>
      <c r="AY331" s="11" t="s">
        <v>159</v>
      </c>
      <c r="BE331" s="119">
        <f>IF(U331="základní",N331,0)</f>
        <v>0</v>
      </c>
      <c r="BF331" s="119">
        <f>IF(U331="snížená",N331,0)</f>
        <v>0</v>
      </c>
      <c r="BG331" s="119">
        <f>IF(U331="zákl. přenesená",N331,0)</f>
        <v>0</v>
      </c>
      <c r="BH331" s="119">
        <f>IF(U331="sníž. přenesená",N331,0)</f>
        <v>0</v>
      </c>
      <c r="BI331" s="119">
        <f>IF(U331="nulová",N331,0)</f>
        <v>0</v>
      </c>
      <c r="BJ331" s="11" t="s">
        <v>10</v>
      </c>
      <c r="BK331" s="119">
        <f>ROUND(L331*K331,0)</f>
        <v>0</v>
      </c>
      <c r="BL331" s="11" t="s">
        <v>417</v>
      </c>
      <c r="BM331" s="11" t="s">
        <v>841</v>
      </c>
    </row>
    <row r="332" spans="2:65" s="33" customFormat="1" ht="38.25" customHeight="1">
      <c r="B332" s="158"/>
      <c r="C332" s="192" t="s">
        <v>842</v>
      </c>
      <c r="D332" s="192" t="s">
        <v>160</v>
      </c>
      <c r="E332" s="193" t="s">
        <v>843</v>
      </c>
      <c r="F332" s="194" t="s">
        <v>844</v>
      </c>
      <c r="G332" s="194"/>
      <c r="H332" s="194"/>
      <c r="I332" s="194"/>
      <c r="J332" s="195" t="s">
        <v>216</v>
      </c>
      <c r="K332" s="196">
        <v>190</v>
      </c>
      <c r="L332" s="197">
        <v>0</v>
      </c>
      <c r="M332" s="197"/>
      <c r="N332" s="198">
        <f>ROUND(L332*K332,0)</f>
        <v>0</v>
      </c>
      <c r="O332" s="198"/>
      <c r="P332" s="198"/>
      <c r="Q332" s="198"/>
      <c r="R332" s="160"/>
      <c r="T332" s="199"/>
      <c r="U332" s="45" t="s">
        <v>47</v>
      </c>
      <c r="V332" s="35"/>
      <c r="W332" s="200">
        <f>V332*K332</f>
        <v>0</v>
      </c>
      <c r="X332" s="200">
        <v>0</v>
      </c>
      <c r="Y332" s="200">
        <f>X332*K332</f>
        <v>0</v>
      </c>
      <c r="Z332" s="200">
        <v>0</v>
      </c>
      <c r="AA332" s="201">
        <f>Z332*K332</f>
        <v>0</v>
      </c>
      <c r="AR332" s="11" t="s">
        <v>417</v>
      </c>
      <c r="AT332" s="11" t="s">
        <v>160</v>
      </c>
      <c r="AU332" s="11" t="s">
        <v>102</v>
      </c>
      <c r="AY332" s="11" t="s">
        <v>159</v>
      </c>
      <c r="BE332" s="119">
        <f>IF(U332="základní",N332,0)</f>
        <v>0</v>
      </c>
      <c r="BF332" s="119">
        <f>IF(U332="snížená",N332,0)</f>
        <v>0</v>
      </c>
      <c r="BG332" s="119">
        <f>IF(U332="zákl. přenesená",N332,0)</f>
        <v>0</v>
      </c>
      <c r="BH332" s="119">
        <f>IF(U332="sníž. přenesená",N332,0)</f>
        <v>0</v>
      </c>
      <c r="BI332" s="119">
        <f>IF(U332="nulová",N332,0)</f>
        <v>0</v>
      </c>
      <c r="BJ332" s="11" t="s">
        <v>10</v>
      </c>
      <c r="BK332" s="119">
        <f>ROUND(L332*K332,0)</f>
        <v>0</v>
      </c>
      <c r="BL332" s="11" t="s">
        <v>417</v>
      </c>
      <c r="BM332" s="11" t="s">
        <v>845</v>
      </c>
    </row>
    <row r="333" spans="2:65" s="33" customFormat="1" ht="25.5" customHeight="1">
      <c r="B333" s="158"/>
      <c r="C333" s="204" t="s">
        <v>846</v>
      </c>
      <c r="D333" s="204" t="s">
        <v>219</v>
      </c>
      <c r="E333" s="205" t="s">
        <v>847</v>
      </c>
      <c r="F333" s="206" t="s">
        <v>848</v>
      </c>
      <c r="G333" s="206"/>
      <c r="H333" s="206"/>
      <c r="I333" s="206"/>
      <c r="J333" s="207" t="s">
        <v>216</v>
      </c>
      <c r="K333" s="208">
        <v>190</v>
      </c>
      <c r="L333" s="209">
        <v>0</v>
      </c>
      <c r="M333" s="209"/>
      <c r="N333" s="210">
        <f>ROUND(L333*K333,0)</f>
        <v>0</v>
      </c>
      <c r="O333" s="210"/>
      <c r="P333" s="210"/>
      <c r="Q333" s="210"/>
      <c r="R333" s="160"/>
      <c r="T333" s="199"/>
      <c r="U333" s="45" t="s">
        <v>47</v>
      </c>
      <c r="V333" s="35"/>
      <c r="W333" s="200">
        <f>V333*K333</f>
        <v>0</v>
      </c>
      <c r="X333" s="200">
        <v>0</v>
      </c>
      <c r="Y333" s="200">
        <f>X333*K333</f>
        <v>0</v>
      </c>
      <c r="Z333" s="200">
        <v>0</v>
      </c>
      <c r="AA333" s="201">
        <f>Z333*K333</f>
        <v>0</v>
      </c>
      <c r="AR333" s="11" t="s">
        <v>686</v>
      </c>
      <c r="AT333" s="11" t="s">
        <v>219</v>
      </c>
      <c r="AU333" s="11" t="s">
        <v>102</v>
      </c>
      <c r="AY333" s="11" t="s">
        <v>159</v>
      </c>
      <c r="BE333" s="119">
        <f>IF(U333="základní",N333,0)</f>
        <v>0</v>
      </c>
      <c r="BF333" s="119">
        <f>IF(U333="snížená",N333,0)</f>
        <v>0</v>
      </c>
      <c r="BG333" s="119">
        <f>IF(U333="zákl. přenesená",N333,0)</f>
        <v>0</v>
      </c>
      <c r="BH333" s="119">
        <f>IF(U333="sníž. přenesená",N333,0)</f>
        <v>0</v>
      </c>
      <c r="BI333" s="119">
        <f>IF(U333="nulová",N333,0)</f>
        <v>0</v>
      </c>
      <c r="BJ333" s="11" t="s">
        <v>10</v>
      </c>
      <c r="BK333" s="119">
        <f>ROUND(L333*K333,0)</f>
        <v>0</v>
      </c>
      <c r="BL333" s="11" t="s">
        <v>417</v>
      </c>
      <c r="BM333" s="11" t="s">
        <v>849</v>
      </c>
    </row>
    <row r="334" spans="2:65" s="33" customFormat="1" ht="38.25" customHeight="1">
      <c r="B334" s="158"/>
      <c r="C334" s="192" t="s">
        <v>850</v>
      </c>
      <c r="D334" s="192" t="s">
        <v>160</v>
      </c>
      <c r="E334" s="193" t="s">
        <v>851</v>
      </c>
      <c r="F334" s="194" t="s">
        <v>852</v>
      </c>
      <c r="G334" s="194"/>
      <c r="H334" s="194"/>
      <c r="I334" s="194"/>
      <c r="J334" s="195" t="s">
        <v>216</v>
      </c>
      <c r="K334" s="196">
        <v>30</v>
      </c>
      <c r="L334" s="197">
        <v>0</v>
      </c>
      <c r="M334" s="197"/>
      <c r="N334" s="198">
        <f>ROUND(L334*K334,0)</f>
        <v>0</v>
      </c>
      <c r="O334" s="198"/>
      <c r="P334" s="198"/>
      <c r="Q334" s="198"/>
      <c r="R334" s="160"/>
      <c r="T334" s="199"/>
      <c r="U334" s="45" t="s">
        <v>47</v>
      </c>
      <c r="V334" s="35"/>
      <c r="W334" s="200">
        <f>V334*K334</f>
        <v>0</v>
      </c>
      <c r="X334" s="200">
        <v>0</v>
      </c>
      <c r="Y334" s="200">
        <f>X334*K334</f>
        <v>0</v>
      </c>
      <c r="Z334" s="200">
        <v>0</v>
      </c>
      <c r="AA334" s="201">
        <f>Z334*K334</f>
        <v>0</v>
      </c>
      <c r="AR334" s="11" t="s">
        <v>417</v>
      </c>
      <c r="AT334" s="11" t="s">
        <v>160</v>
      </c>
      <c r="AU334" s="11" t="s">
        <v>102</v>
      </c>
      <c r="AY334" s="11" t="s">
        <v>159</v>
      </c>
      <c r="BE334" s="119">
        <f>IF(U334="základní",N334,0)</f>
        <v>0</v>
      </c>
      <c r="BF334" s="119">
        <f>IF(U334="snížená",N334,0)</f>
        <v>0</v>
      </c>
      <c r="BG334" s="119">
        <f>IF(U334="zákl. přenesená",N334,0)</f>
        <v>0</v>
      </c>
      <c r="BH334" s="119">
        <f>IF(U334="sníž. přenesená",N334,0)</f>
        <v>0</v>
      </c>
      <c r="BI334" s="119">
        <f>IF(U334="nulová",N334,0)</f>
        <v>0</v>
      </c>
      <c r="BJ334" s="11" t="s">
        <v>10</v>
      </c>
      <c r="BK334" s="119">
        <f>ROUND(L334*K334,0)</f>
        <v>0</v>
      </c>
      <c r="BL334" s="11" t="s">
        <v>417</v>
      </c>
      <c r="BM334" s="11" t="s">
        <v>853</v>
      </c>
    </row>
    <row r="335" spans="2:65" s="33" customFormat="1" ht="25.5" customHeight="1">
      <c r="B335" s="158"/>
      <c r="C335" s="204" t="s">
        <v>854</v>
      </c>
      <c r="D335" s="204" t="s">
        <v>219</v>
      </c>
      <c r="E335" s="205" t="s">
        <v>855</v>
      </c>
      <c r="F335" s="206" t="s">
        <v>856</v>
      </c>
      <c r="G335" s="206"/>
      <c r="H335" s="206"/>
      <c r="I335" s="206"/>
      <c r="J335" s="207" t="s">
        <v>216</v>
      </c>
      <c r="K335" s="208">
        <v>30</v>
      </c>
      <c r="L335" s="209">
        <v>0</v>
      </c>
      <c r="M335" s="209"/>
      <c r="N335" s="210">
        <f>ROUND(L335*K335,0)</f>
        <v>0</v>
      </c>
      <c r="O335" s="210"/>
      <c r="P335" s="210"/>
      <c r="Q335" s="210"/>
      <c r="R335" s="160"/>
      <c r="T335" s="199"/>
      <c r="U335" s="45" t="s">
        <v>47</v>
      </c>
      <c r="V335" s="35"/>
      <c r="W335" s="200">
        <f>V335*K335</f>
        <v>0</v>
      </c>
      <c r="X335" s="200">
        <v>0</v>
      </c>
      <c r="Y335" s="200">
        <f>X335*K335</f>
        <v>0</v>
      </c>
      <c r="Z335" s="200">
        <v>0</v>
      </c>
      <c r="AA335" s="201">
        <f>Z335*K335</f>
        <v>0</v>
      </c>
      <c r="AR335" s="11" t="s">
        <v>686</v>
      </c>
      <c r="AT335" s="11" t="s">
        <v>219</v>
      </c>
      <c r="AU335" s="11" t="s">
        <v>102</v>
      </c>
      <c r="AY335" s="11" t="s">
        <v>159</v>
      </c>
      <c r="BE335" s="119">
        <f>IF(U335="základní",N335,0)</f>
        <v>0</v>
      </c>
      <c r="BF335" s="119">
        <f>IF(U335="snížená",N335,0)</f>
        <v>0</v>
      </c>
      <c r="BG335" s="119">
        <f>IF(U335="zákl. přenesená",N335,0)</f>
        <v>0</v>
      </c>
      <c r="BH335" s="119">
        <f>IF(U335="sníž. přenesená",N335,0)</f>
        <v>0</v>
      </c>
      <c r="BI335" s="119">
        <f>IF(U335="nulová",N335,0)</f>
        <v>0</v>
      </c>
      <c r="BJ335" s="11" t="s">
        <v>10</v>
      </c>
      <c r="BK335" s="119">
        <f>ROUND(L335*K335,0)</f>
        <v>0</v>
      </c>
      <c r="BL335" s="11" t="s">
        <v>417</v>
      </c>
      <c r="BM335" s="11" t="s">
        <v>857</v>
      </c>
    </row>
    <row r="336" spans="2:65" s="33" customFormat="1" ht="63.75" customHeight="1">
      <c r="B336" s="158"/>
      <c r="C336" s="204" t="s">
        <v>858</v>
      </c>
      <c r="D336" s="204" t="s">
        <v>219</v>
      </c>
      <c r="E336" s="205" t="s">
        <v>859</v>
      </c>
      <c r="F336" s="206" t="s">
        <v>860</v>
      </c>
      <c r="G336" s="206"/>
      <c r="H336" s="206"/>
      <c r="I336" s="206"/>
      <c r="J336" s="207" t="s">
        <v>243</v>
      </c>
      <c r="K336" s="208">
        <v>1</v>
      </c>
      <c r="L336" s="209">
        <v>0</v>
      </c>
      <c r="M336" s="209"/>
      <c r="N336" s="210">
        <f>ROUND(L336*K336,0)</f>
        <v>0</v>
      </c>
      <c r="O336" s="210"/>
      <c r="P336" s="210"/>
      <c r="Q336" s="210"/>
      <c r="R336" s="160"/>
      <c r="T336" s="199"/>
      <c r="U336" s="45" t="s">
        <v>47</v>
      </c>
      <c r="V336" s="35"/>
      <c r="W336" s="200">
        <f>V336*K336</f>
        <v>0</v>
      </c>
      <c r="X336" s="200">
        <v>0</v>
      </c>
      <c r="Y336" s="200">
        <f>X336*K336</f>
        <v>0</v>
      </c>
      <c r="Z336" s="200">
        <v>0</v>
      </c>
      <c r="AA336" s="201">
        <f>Z336*K336</f>
        <v>0</v>
      </c>
      <c r="AR336" s="11" t="s">
        <v>686</v>
      </c>
      <c r="AT336" s="11" t="s">
        <v>219</v>
      </c>
      <c r="AU336" s="11" t="s">
        <v>102</v>
      </c>
      <c r="AY336" s="11" t="s">
        <v>159</v>
      </c>
      <c r="BE336" s="119">
        <f>IF(U336="základní",N336,0)</f>
        <v>0</v>
      </c>
      <c r="BF336" s="119">
        <f>IF(U336="snížená",N336,0)</f>
        <v>0</v>
      </c>
      <c r="BG336" s="119">
        <f>IF(U336="zákl. přenesená",N336,0)</f>
        <v>0</v>
      </c>
      <c r="BH336" s="119">
        <f>IF(U336="sníž. přenesená",N336,0)</f>
        <v>0</v>
      </c>
      <c r="BI336" s="119">
        <f>IF(U336="nulová",N336,0)</f>
        <v>0</v>
      </c>
      <c r="BJ336" s="11" t="s">
        <v>10</v>
      </c>
      <c r="BK336" s="119">
        <f>ROUND(L336*K336,0)</f>
        <v>0</v>
      </c>
      <c r="BL336" s="11" t="s">
        <v>417</v>
      </c>
      <c r="BM336" s="11" t="s">
        <v>861</v>
      </c>
    </row>
    <row r="337" spans="2:65" s="33" customFormat="1" ht="16.5" customHeight="1">
      <c r="B337" s="158"/>
      <c r="C337" s="204" t="s">
        <v>862</v>
      </c>
      <c r="D337" s="204" t="s">
        <v>219</v>
      </c>
      <c r="E337" s="205" t="s">
        <v>863</v>
      </c>
      <c r="F337" s="206" t="s">
        <v>864</v>
      </c>
      <c r="G337" s="206"/>
      <c r="H337" s="206"/>
      <c r="I337" s="206"/>
      <c r="J337" s="207" t="s">
        <v>865</v>
      </c>
      <c r="K337" s="208">
        <v>1</v>
      </c>
      <c r="L337" s="209">
        <v>0</v>
      </c>
      <c r="M337" s="209"/>
      <c r="N337" s="210">
        <f>ROUND(L337*K337,0)</f>
        <v>0</v>
      </c>
      <c r="O337" s="210"/>
      <c r="P337" s="210"/>
      <c r="Q337" s="210"/>
      <c r="R337" s="160"/>
      <c r="T337" s="199"/>
      <c r="U337" s="45" t="s">
        <v>47</v>
      </c>
      <c r="V337" s="35"/>
      <c r="W337" s="200">
        <f>V337*K337</f>
        <v>0</v>
      </c>
      <c r="X337" s="200">
        <v>0</v>
      </c>
      <c r="Y337" s="200">
        <f>X337*K337</f>
        <v>0</v>
      </c>
      <c r="Z337" s="200">
        <v>0</v>
      </c>
      <c r="AA337" s="201">
        <f>Z337*K337</f>
        <v>0</v>
      </c>
      <c r="AR337" s="11" t="s">
        <v>686</v>
      </c>
      <c r="AT337" s="11" t="s">
        <v>219</v>
      </c>
      <c r="AU337" s="11" t="s">
        <v>102</v>
      </c>
      <c r="AY337" s="11" t="s">
        <v>159</v>
      </c>
      <c r="BE337" s="119">
        <f>IF(U337="základní",N337,0)</f>
        <v>0</v>
      </c>
      <c r="BF337" s="119">
        <f>IF(U337="snížená",N337,0)</f>
        <v>0</v>
      </c>
      <c r="BG337" s="119">
        <f>IF(U337="zákl. přenesená",N337,0)</f>
        <v>0</v>
      </c>
      <c r="BH337" s="119">
        <f>IF(U337="sníž. přenesená",N337,0)</f>
        <v>0</v>
      </c>
      <c r="BI337" s="119">
        <f>IF(U337="nulová",N337,0)</f>
        <v>0</v>
      </c>
      <c r="BJ337" s="11" t="s">
        <v>10</v>
      </c>
      <c r="BK337" s="119">
        <f>ROUND(L337*K337,0)</f>
        <v>0</v>
      </c>
      <c r="BL337" s="11" t="s">
        <v>417</v>
      </c>
      <c r="BM337" s="11" t="s">
        <v>866</v>
      </c>
    </row>
    <row r="338" spans="2:65" s="33" customFormat="1" ht="16.5" customHeight="1">
      <c r="B338" s="158"/>
      <c r="C338" s="204" t="s">
        <v>867</v>
      </c>
      <c r="D338" s="204" t="s">
        <v>219</v>
      </c>
      <c r="E338" s="205" t="s">
        <v>868</v>
      </c>
      <c r="F338" s="206" t="s">
        <v>869</v>
      </c>
      <c r="G338" s="206"/>
      <c r="H338" s="206"/>
      <c r="I338" s="206"/>
      <c r="J338" s="207" t="s">
        <v>187</v>
      </c>
      <c r="K338" s="208">
        <v>24</v>
      </c>
      <c r="L338" s="209">
        <v>0</v>
      </c>
      <c r="M338" s="209"/>
      <c r="N338" s="210">
        <f>ROUND(L338*K338,0)</f>
        <v>0</v>
      </c>
      <c r="O338" s="210"/>
      <c r="P338" s="210"/>
      <c r="Q338" s="210"/>
      <c r="R338" s="160"/>
      <c r="T338" s="199"/>
      <c r="U338" s="45" t="s">
        <v>47</v>
      </c>
      <c r="V338" s="35"/>
      <c r="W338" s="200">
        <f>V338*K338</f>
        <v>0</v>
      </c>
      <c r="X338" s="200">
        <v>0</v>
      </c>
      <c r="Y338" s="200">
        <f>X338*K338</f>
        <v>0</v>
      </c>
      <c r="Z338" s="200">
        <v>0</v>
      </c>
      <c r="AA338" s="201">
        <f>Z338*K338</f>
        <v>0</v>
      </c>
      <c r="AR338" s="11" t="s">
        <v>686</v>
      </c>
      <c r="AT338" s="11" t="s">
        <v>219</v>
      </c>
      <c r="AU338" s="11" t="s">
        <v>102</v>
      </c>
      <c r="AY338" s="11" t="s">
        <v>159</v>
      </c>
      <c r="BE338" s="119">
        <f>IF(U338="základní",N338,0)</f>
        <v>0</v>
      </c>
      <c r="BF338" s="119">
        <f>IF(U338="snížená",N338,0)</f>
        <v>0</v>
      </c>
      <c r="BG338" s="119">
        <f>IF(U338="zákl. přenesená",N338,0)</f>
        <v>0</v>
      </c>
      <c r="BH338" s="119">
        <f>IF(U338="sníž. přenesená",N338,0)</f>
        <v>0</v>
      </c>
      <c r="BI338" s="119">
        <f>IF(U338="nulová",N338,0)</f>
        <v>0</v>
      </c>
      <c r="BJ338" s="11" t="s">
        <v>10</v>
      </c>
      <c r="BK338" s="119">
        <f>ROUND(L338*K338,0)</f>
        <v>0</v>
      </c>
      <c r="BL338" s="11" t="s">
        <v>417</v>
      </c>
      <c r="BM338" s="11" t="s">
        <v>870</v>
      </c>
    </row>
    <row r="339" spans="2:63" s="179" customFormat="1" ht="29.25" customHeight="1">
      <c r="B339" s="180"/>
      <c r="C339" s="181"/>
      <c r="D339" s="190" t="s">
        <v>132</v>
      </c>
      <c r="E339" s="190"/>
      <c r="F339" s="190"/>
      <c r="G339" s="190"/>
      <c r="H339" s="190"/>
      <c r="I339" s="190"/>
      <c r="J339" s="190"/>
      <c r="K339" s="190"/>
      <c r="L339" s="190"/>
      <c r="M339" s="190"/>
      <c r="N339" s="202">
        <f>BK339</f>
        <v>0</v>
      </c>
      <c r="O339" s="202"/>
      <c r="P339" s="202"/>
      <c r="Q339" s="202"/>
      <c r="R339" s="183"/>
      <c r="T339" s="184"/>
      <c r="U339" s="181"/>
      <c r="V339" s="181"/>
      <c r="W339" s="185">
        <f>SUM(W340:W347)</f>
        <v>0</v>
      </c>
      <c r="X339" s="181"/>
      <c r="Y339" s="185">
        <f>SUM(Y340:Y347)</f>
        <v>0</v>
      </c>
      <c r="Z339" s="181"/>
      <c r="AA339" s="186">
        <f>SUM(AA340:AA347)</f>
        <v>0</v>
      </c>
      <c r="AR339" s="187" t="s">
        <v>169</v>
      </c>
      <c r="AT339" s="188" t="s">
        <v>81</v>
      </c>
      <c r="AU339" s="188" t="s">
        <v>10</v>
      </c>
      <c r="AY339" s="187" t="s">
        <v>159</v>
      </c>
      <c r="BK339" s="189">
        <f>SUM(BK340:BK347)</f>
        <v>0</v>
      </c>
    </row>
    <row r="340" spans="2:65" s="33" customFormat="1" ht="25.5" customHeight="1">
      <c r="B340" s="158"/>
      <c r="C340" s="192" t="s">
        <v>871</v>
      </c>
      <c r="D340" s="192" t="s">
        <v>160</v>
      </c>
      <c r="E340" s="193" t="s">
        <v>872</v>
      </c>
      <c r="F340" s="194" t="s">
        <v>873</v>
      </c>
      <c r="G340" s="194"/>
      <c r="H340" s="194"/>
      <c r="I340" s="194"/>
      <c r="J340" s="195" t="s">
        <v>243</v>
      </c>
      <c r="K340" s="196">
        <v>5</v>
      </c>
      <c r="L340" s="197">
        <v>0</v>
      </c>
      <c r="M340" s="197"/>
      <c r="N340" s="198">
        <f>ROUND(L340*K340,0)</f>
        <v>0</v>
      </c>
      <c r="O340" s="198"/>
      <c r="P340" s="198"/>
      <c r="Q340" s="198"/>
      <c r="R340" s="160"/>
      <c r="T340" s="199"/>
      <c r="U340" s="45" t="s">
        <v>47</v>
      </c>
      <c r="V340" s="35"/>
      <c r="W340" s="200">
        <f>V340*K340</f>
        <v>0</v>
      </c>
      <c r="X340" s="200">
        <v>0</v>
      </c>
      <c r="Y340" s="200">
        <f>X340*K340</f>
        <v>0</v>
      </c>
      <c r="Z340" s="200">
        <v>0</v>
      </c>
      <c r="AA340" s="201">
        <f>Z340*K340</f>
        <v>0</v>
      </c>
      <c r="AR340" s="11" t="s">
        <v>417</v>
      </c>
      <c r="AT340" s="11" t="s">
        <v>160</v>
      </c>
      <c r="AU340" s="11" t="s">
        <v>102</v>
      </c>
      <c r="AY340" s="11" t="s">
        <v>159</v>
      </c>
      <c r="BE340" s="119">
        <f>IF(U340="základní",N340,0)</f>
        <v>0</v>
      </c>
      <c r="BF340" s="119">
        <f>IF(U340="snížená",N340,0)</f>
        <v>0</v>
      </c>
      <c r="BG340" s="119">
        <f>IF(U340="zákl. přenesená",N340,0)</f>
        <v>0</v>
      </c>
      <c r="BH340" s="119">
        <f>IF(U340="sníž. přenesená",N340,0)</f>
        <v>0</v>
      </c>
      <c r="BI340" s="119">
        <f>IF(U340="nulová",N340,0)</f>
        <v>0</v>
      </c>
      <c r="BJ340" s="11" t="s">
        <v>10</v>
      </c>
      <c r="BK340" s="119">
        <f>ROUND(L340*K340,0)</f>
        <v>0</v>
      </c>
      <c r="BL340" s="11" t="s">
        <v>417</v>
      </c>
      <c r="BM340" s="11" t="s">
        <v>874</v>
      </c>
    </row>
    <row r="341" spans="2:65" s="33" customFormat="1" ht="25.5" customHeight="1">
      <c r="B341" s="158"/>
      <c r="C341" s="192" t="s">
        <v>875</v>
      </c>
      <c r="D341" s="192" t="s">
        <v>160</v>
      </c>
      <c r="E341" s="193" t="s">
        <v>876</v>
      </c>
      <c r="F341" s="194" t="s">
        <v>877</v>
      </c>
      <c r="G341" s="194"/>
      <c r="H341" s="194"/>
      <c r="I341" s="194"/>
      <c r="J341" s="195" t="s">
        <v>243</v>
      </c>
      <c r="K341" s="196">
        <v>10</v>
      </c>
      <c r="L341" s="197">
        <v>0</v>
      </c>
      <c r="M341" s="197"/>
      <c r="N341" s="198">
        <f>ROUND(L341*K341,0)</f>
        <v>0</v>
      </c>
      <c r="O341" s="198"/>
      <c r="P341" s="198"/>
      <c r="Q341" s="198"/>
      <c r="R341" s="160"/>
      <c r="T341" s="199"/>
      <c r="U341" s="45" t="s">
        <v>47</v>
      </c>
      <c r="V341" s="35"/>
      <c r="W341" s="200">
        <f>V341*K341</f>
        <v>0</v>
      </c>
      <c r="X341" s="200">
        <v>0</v>
      </c>
      <c r="Y341" s="200">
        <f>X341*K341</f>
        <v>0</v>
      </c>
      <c r="Z341" s="200">
        <v>0</v>
      </c>
      <c r="AA341" s="201">
        <f>Z341*K341</f>
        <v>0</v>
      </c>
      <c r="AR341" s="11" t="s">
        <v>417</v>
      </c>
      <c r="AT341" s="11" t="s">
        <v>160</v>
      </c>
      <c r="AU341" s="11" t="s">
        <v>102</v>
      </c>
      <c r="AY341" s="11" t="s">
        <v>159</v>
      </c>
      <c r="BE341" s="119">
        <f>IF(U341="základní",N341,0)</f>
        <v>0</v>
      </c>
      <c r="BF341" s="119">
        <f>IF(U341="snížená",N341,0)</f>
        <v>0</v>
      </c>
      <c r="BG341" s="119">
        <f>IF(U341="zákl. přenesená",N341,0)</f>
        <v>0</v>
      </c>
      <c r="BH341" s="119">
        <f>IF(U341="sníž. přenesená",N341,0)</f>
        <v>0</v>
      </c>
      <c r="BI341" s="119">
        <f>IF(U341="nulová",N341,0)</f>
        <v>0</v>
      </c>
      <c r="BJ341" s="11" t="s">
        <v>10</v>
      </c>
      <c r="BK341" s="119">
        <f>ROUND(L341*K341,0)</f>
        <v>0</v>
      </c>
      <c r="BL341" s="11" t="s">
        <v>417</v>
      </c>
      <c r="BM341" s="11" t="s">
        <v>878</v>
      </c>
    </row>
    <row r="342" spans="2:65" s="33" customFormat="1" ht="38.25" customHeight="1">
      <c r="B342" s="158"/>
      <c r="C342" s="192" t="s">
        <v>879</v>
      </c>
      <c r="D342" s="192" t="s">
        <v>160</v>
      </c>
      <c r="E342" s="193" t="s">
        <v>880</v>
      </c>
      <c r="F342" s="194" t="s">
        <v>881</v>
      </c>
      <c r="G342" s="194"/>
      <c r="H342" s="194"/>
      <c r="I342" s="194"/>
      <c r="J342" s="195" t="s">
        <v>216</v>
      </c>
      <c r="K342" s="196">
        <v>75</v>
      </c>
      <c r="L342" s="197">
        <v>0</v>
      </c>
      <c r="M342" s="197"/>
      <c r="N342" s="198">
        <f>ROUND(L342*K342,0)</f>
        <v>0</v>
      </c>
      <c r="O342" s="198"/>
      <c r="P342" s="198"/>
      <c r="Q342" s="198"/>
      <c r="R342" s="160"/>
      <c r="T342" s="199"/>
      <c r="U342" s="45" t="s">
        <v>47</v>
      </c>
      <c r="V342" s="35"/>
      <c r="W342" s="200">
        <f>V342*K342</f>
        <v>0</v>
      </c>
      <c r="X342" s="200">
        <v>0</v>
      </c>
      <c r="Y342" s="200">
        <f>X342*K342</f>
        <v>0</v>
      </c>
      <c r="Z342" s="200">
        <v>0</v>
      </c>
      <c r="AA342" s="201">
        <f>Z342*K342</f>
        <v>0</v>
      </c>
      <c r="AR342" s="11" t="s">
        <v>417</v>
      </c>
      <c r="AT342" s="11" t="s">
        <v>160</v>
      </c>
      <c r="AU342" s="11" t="s">
        <v>102</v>
      </c>
      <c r="AY342" s="11" t="s">
        <v>159</v>
      </c>
      <c r="BE342" s="119">
        <f>IF(U342="základní",N342,0)</f>
        <v>0</v>
      </c>
      <c r="BF342" s="119">
        <f>IF(U342="snížená",N342,0)</f>
        <v>0</v>
      </c>
      <c r="BG342" s="119">
        <f>IF(U342="zákl. přenesená",N342,0)</f>
        <v>0</v>
      </c>
      <c r="BH342" s="119">
        <f>IF(U342="sníž. přenesená",N342,0)</f>
        <v>0</v>
      </c>
      <c r="BI342" s="119">
        <f>IF(U342="nulová",N342,0)</f>
        <v>0</v>
      </c>
      <c r="BJ342" s="11" t="s">
        <v>10</v>
      </c>
      <c r="BK342" s="119">
        <f>ROUND(L342*K342,0)</f>
        <v>0</v>
      </c>
      <c r="BL342" s="11" t="s">
        <v>417</v>
      </c>
      <c r="BM342" s="11" t="s">
        <v>882</v>
      </c>
    </row>
    <row r="343" spans="2:65" s="33" customFormat="1" ht="38.25" customHeight="1">
      <c r="B343" s="158"/>
      <c r="C343" s="192" t="s">
        <v>883</v>
      </c>
      <c r="D343" s="192" t="s">
        <v>160</v>
      </c>
      <c r="E343" s="193" t="s">
        <v>884</v>
      </c>
      <c r="F343" s="194" t="s">
        <v>885</v>
      </c>
      <c r="G343" s="194"/>
      <c r="H343" s="194"/>
      <c r="I343" s="194"/>
      <c r="J343" s="195" t="s">
        <v>216</v>
      </c>
      <c r="K343" s="196">
        <v>25</v>
      </c>
      <c r="L343" s="197">
        <v>0</v>
      </c>
      <c r="M343" s="197"/>
      <c r="N343" s="198">
        <f>ROUND(L343*K343,0)</f>
        <v>0</v>
      </c>
      <c r="O343" s="198"/>
      <c r="P343" s="198"/>
      <c r="Q343" s="198"/>
      <c r="R343" s="160"/>
      <c r="T343" s="199"/>
      <c r="U343" s="45" t="s">
        <v>47</v>
      </c>
      <c r="V343" s="35"/>
      <c r="W343" s="200">
        <f>V343*K343</f>
        <v>0</v>
      </c>
      <c r="X343" s="200">
        <v>0</v>
      </c>
      <c r="Y343" s="200">
        <f>X343*K343</f>
        <v>0</v>
      </c>
      <c r="Z343" s="200">
        <v>0</v>
      </c>
      <c r="AA343" s="201">
        <f>Z343*K343</f>
        <v>0</v>
      </c>
      <c r="AR343" s="11" t="s">
        <v>417</v>
      </c>
      <c r="AT343" s="11" t="s">
        <v>160</v>
      </c>
      <c r="AU343" s="11" t="s">
        <v>102</v>
      </c>
      <c r="AY343" s="11" t="s">
        <v>159</v>
      </c>
      <c r="BE343" s="119">
        <f>IF(U343="základní",N343,0)</f>
        <v>0</v>
      </c>
      <c r="BF343" s="119">
        <f>IF(U343="snížená",N343,0)</f>
        <v>0</v>
      </c>
      <c r="BG343" s="119">
        <f>IF(U343="zákl. přenesená",N343,0)</f>
        <v>0</v>
      </c>
      <c r="BH343" s="119">
        <f>IF(U343="sníž. přenesená",N343,0)</f>
        <v>0</v>
      </c>
      <c r="BI343" s="119">
        <f>IF(U343="nulová",N343,0)</f>
        <v>0</v>
      </c>
      <c r="BJ343" s="11" t="s">
        <v>10</v>
      </c>
      <c r="BK343" s="119">
        <f>ROUND(L343*K343,0)</f>
        <v>0</v>
      </c>
      <c r="BL343" s="11" t="s">
        <v>417</v>
      </c>
      <c r="BM343" s="11" t="s">
        <v>886</v>
      </c>
    </row>
    <row r="344" spans="2:65" s="33" customFormat="1" ht="38.25" customHeight="1">
      <c r="B344" s="158"/>
      <c r="C344" s="192" t="s">
        <v>887</v>
      </c>
      <c r="D344" s="192" t="s">
        <v>160</v>
      </c>
      <c r="E344" s="193" t="s">
        <v>888</v>
      </c>
      <c r="F344" s="194" t="s">
        <v>889</v>
      </c>
      <c r="G344" s="194"/>
      <c r="H344" s="194"/>
      <c r="I344" s="194"/>
      <c r="J344" s="195" t="s">
        <v>216</v>
      </c>
      <c r="K344" s="196">
        <v>8</v>
      </c>
      <c r="L344" s="197">
        <v>0</v>
      </c>
      <c r="M344" s="197"/>
      <c r="N344" s="198">
        <f>ROUND(L344*K344,0)</f>
        <v>0</v>
      </c>
      <c r="O344" s="198"/>
      <c r="P344" s="198"/>
      <c r="Q344" s="198"/>
      <c r="R344" s="160"/>
      <c r="T344" s="199"/>
      <c r="U344" s="45" t="s">
        <v>47</v>
      </c>
      <c r="V344" s="35"/>
      <c r="W344" s="200">
        <f>V344*K344</f>
        <v>0</v>
      </c>
      <c r="X344" s="200">
        <v>0</v>
      </c>
      <c r="Y344" s="200">
        <f>X344*K344</f>
        <v>0</v>
      </c>
      <c r="Z344" s="200">
        <v>0</v>
      </c>
      <c r="AA344" s="201">
        <f>Z344*K344</f>
        <v>0</v>
      </c>
      <c r="AR344" s="11" t="s">
        <v>417</v>
      </c>
      <c r="AT344" s="11" t="s">
        <v>160</v>
      </c>
      <c r="AU344" s="11" t="s">
        <v>102</v>
      </c>
      <c r="AY344" s="11" t="s">
        <v>159</v>
      </c>
      <c r="BE344" s="119">
        <f>IF(U344="základní",N344,0)</f>
        <v>0</v>
      </c>
      <c r="BF344" s="119">
        <f>IF(U344="snížená",N344,0)</f>
        <v>0</v>
      </c>
      <c r="BG344" s="119">
        <f>IF(U344="zákl. přenesená",N344,0)</f>
        <v>0</v>
      </c>
      <c r="BH344" s="119">
        <f>IF(U344="sníž. přenesená",N344,0)</f>
        <v>0</v>
      </c>
      <c r="BI344" s="119">
        <f>IF(U344="nulová",N344,0)</f>
        <v>0</v>
      </c>
      <c r="BJ344" s="11" t="s">
        <v>10</v>
      </c>
      <c r="BK344" s="119">
        <f>ROUND(L344*K344,0)</f>
        <v>0</v>
      </c>
      <c r="BL344" s="11" t="s">
        <v>417</v>
      </c>
      <c r="BM344" s="11" t="s">
        <v>890</v>
      </c>
    </row>
    <row r="345" spans="2:65" s="33" customFormat="1" ht="25.5" customHeight="1">
      <c r="B345" s="158"/>
      <c r="C345" s="192" t="s">
        <v>891</v>
      </c>
      <c r="D345" s="192" t="s">
        <v>160</v>
      </c>
      <c r="E345" s="193" t="s">
        <v>892</v>
      </c>
      <c r="F345" s="194" t="s">
        <v>893</v>
      </c>
      <c r="G345" s="194"/>
      <c r="H345" s="194"/>
      <c r="I345" s="194"/>
      <c r="J345" s="195" t="s">
        <v>216</v>
      </c>
      <c r="K345" s="196">
        <v>75</v>
      </c>
      <c r="L345" s="197">
        <v>0</v>
      </c>
      <c r="M345" s="197"/>
      <c r="N345" s="198">
        <f>ROUND(L345*K345,0)</f>
        <v>0</v>
      </c>
      <c r="O345" s="198"/>
      <c r="P345" s="198"/>
      <c r="Q345" s="198"/>
      <c r="R345" s="160"/>
      <c r="T345" s="199"/>
      <c r="U345" s="45" t="s">
        <v>47</v>
      </c>
      <c r="V345" s="35"/>
      <c r="W345" s="200">
        <f>V345*K345</f>
        <v>0</v>
      </c>
      <c r="X345" s="200">
        <v>0</v>
      </c>
      <c r="Y345" s="200">
        <f>X345*K345</f>
        <v>0</v>
      </c>
      <c r="Z345" s="200">
        <v>0</v>
      </c>
      <c r="AA345" s="201">
        <f>Z345*K345</f>
        <v>0</v>
      </c>
      <c r="AR345" s="11" t="s">
        <v>417</v>
      </c>
      <c r="AT345" s="11" t="s">
        <v>160</v>
      </c>
      <c r="AU345" s="11" t="s">
        <v>102</v>
      </c>
      <c r="AY345" s="11" t="s">
        <v>159</v>
      </c>
      <c r="BE345" s="119">
        <f>IF(U345="základní",N345,0)</f>
        <v>0</v>
      </c>
      <c r="BF345" s="119">
        <f>IF(U345="snížená",N345,0)</f>
        <v>0</v>
      </c>
      <c r="BG345" s="119">
        <f>IF(U345="zákl. přenesená",N345,0)</f>
        <v>0</v>
      </c>
      <c r="BH345" s="119">
        <f>IF(U345="sníž. přenesená",N345,0)</f>
        <v>0</v>
      </c>
      <c r="BI345" s="119">
        <f>IF(U345="nulová",N345,0)</f>
        <v>0</v>
      </c>
      <c r="BJ345" s="11" t="s">
        <v>10</v>
      </c>
      <c r="BK345" s="119">
        <f>ROUND(L345*K345,0)</f>
        <v>0</v>
      </c>
      <c r="BL345" s="11" t="s">
        <v>417</v>
      </c>
      <c r="BM345" s="11" t="s">
        <v>894</v>
      </c>
    </row>
    <row r="346" spans="2:65" s="33" customFormat="1" ht="25.5" customHeight="1">
      <c r="B346" s="158"/>
      <c r="C346" s="192" t="s">
        <v>895</v>
      </c>
      <c r="D346" s="192" t="s">
        <v>160</v>
      </c>
      <c r="E346" s="193" t="s">
        <v>896</v>
      </c>
      <c r="F346" s="194" t="s">
        <v>897</v>
      </c>
      <c r="G346" s="194"/>
      <c r="H346" s="194"/>
      <c r="I346" s="194"/>
      <c r="J346" s="195" t="s">
        <v>216</v>
      </c>
      <c r="K346" s="196">
        <v>25</v>
      </c>
      <c r="L346" s="197">
        <v>0</v>
      </c>
      <c r="M346" s="197"/>
      <c r="N346" s="198">
        <f>ROUND(L346*K346,0)</f>
        <v>0</v>
      </c>
      <c r="O346" s="198"/>
      <c r="P346" s="198"/>
      <c r="Q346" s="198"/>
      <c r="R346" s="160"/>
      <c r="T346" s="199"/>
      <c r="U346" s="45" t="s">
        <v>47</v>
      </c>
      <c r="V346" s="35"/>
      <c r="W346" s="200">
        <f>V346*K346</f>
        <v>0</v>
      </c>
      <c r="X346" s="200">
        <v>0</v>
      </c>
      <c r="Y346" s="200">
        <f>X346*K346</f>
        <v>0</v>
      </c>
      <c r="Z346" s="200">
        <v>0</v>
      </c>
      <c r="AA346" s="201">
        <f>Z346*K346</f>
        <v>0</v>
      </c>
      <c r="AR346" s="11" t="s">
        <v>417</v>
      </c>
      <c r="AT346" s="11" t="s">
        <v>160</v>
      </c>
      <c r="AU346" s="11" t="s">
        <v>102</v>
      </c>
      <c r="AY346" s="11" t="s">
        <v>159</v>
      </c>
      <c r="BE346" s="119">
        <f>IF(U346="základní",N346,0)</f>
        <v>0</v>
      </c>
      <c r="BF346" s="119">
        <f>IF(U346="snížená",N346,0)</f>
        <v>0</v>
      </c>
      <c r="BG346" s="119">
        <f>IF(U346="zákl. přenesená",N346,0)</f>
        <v>0</v>
      </c>
      <c r="BH346" s="119">
        <f>IF(U346="sníž. přenesená",N346,0)</f>
        <v>0</v>
      </c>
      <c r="BI346" s="119">
        <f>IF(U346="nulová",N346,0)</f>
        <v>0</v>
      </c>
      <c r="BJ346" s="11" t="s">
        <v>10</v>
      </c>
      <c r="BK346" s="119">
        <f>ROUND(L346*K346,0)</f>
        <v>0</v>
      </c>
      <c r="BL346" s="11" t="s">
        <v>417</v>
      </c>
      <c r="BM346" s="11" t="s">
        <v>898</v>
      </c>
    </row>
    <row r="347" spans="2:65" s="33" customFormat="1" ht="25.5" customHeight="1">
      <c r="B347" s="158"/>
      <c r="C347" s="192" t="s">
        <v>899</v>
      </c>
      <c r="D347" s="192" t="s">
        <v>160</v>
      </c>
      <c r="E347" s="193" t="s">
        <v>900</v>
      </c>
      <c r="F347" s="194" t="s">
        <v>901</v>
      </c>
      <c r="G347" s="194"/>
      <c r="H347" s="194"/>
      <c r="I347" s="194"/>
      <c r="J347" s="195" t="s">
        <v>216</v>
      </c>
      <c r="K347" s="196">
        <v>8</v>
      </c>
      <c r="L347" s="197">
        <v>0</v>
      </c>
      <c r="M347" s="197"/>
      <c r="N347" s="198">
        <f>ROUND(L347*K347,0)</f>
        <v>0</v>
      </c>
      <c r="O347" s="198"/>
      <c r="P347" s="198"/>
      <c r="Q347" s="198"/>
      <c r="R347" s="160"/>
      <c r="T347" s="199"/>
      <c r="U347" s="45" t="s">
        <v>47</v>
      </c>
      <c r="V347" s="35"/>
      <c r="W347" s="200">
        <f>V347*K347</f>
        <v>0</v>
      </c>
      <c r="X347" s="200">
        <v>0</v>
      </c>
      <c r="Y347" s="200">
        <f>X347*K347</f>
        <v>0</v>
      </c>
      <c r="Z347" s="200">
        <v>0</v>
      </c>
      <c r="AA347" s="201">
        <f>Z347*K347</f>
        <v>0</v>
      </c>
      <c r="AR347" s="11" t="s">
        <v>417</v>
      </c>
      <c r="AT347" s="11" t="s">
        <v>160</v>
      </c>
      <c r="AU347" s="11" t="s">
        <v>102</v>
      </c>
      <c r="AY347" s="11" t="s">
        <v>159</v>
      </c>
      <c r="BE347" s="119">
        <f>IF(U347="základní",N347,0)</f>
        <v>0</v>
      </c>
      <c r="BF347" s="119">
        <f>IF(U347="snížená",N347,0)</f>
        <v>0</v>
      </c>
      <c r="BG347" s="119">
        <f>IF(U347="zákl. přenesená",N347,0)</f>
        <v>0</v>
      </c>
      <c r="BH347" s="119">
        <f>IF(U347="sníž. přenesená",N347,0)</f>
        <v>0</v>
      </c>
      <c r="BI347" s="119">
        <f>IF(U347="nulová",N347,0)</f>
        <v>0</v>
      </c>
      <c r="BJ347" s="11" t="s">
        <v>10</v>
      </c>
      <c r="BK347" s="119">
        <f>ROUND(L347*K347,0)</f>
        <v>0</v>
      </c>
      <c r="BL347" s="11" t="s">
        <v>417</v>
      </c>
      <c r="BM347" s="11" t="s">
        <v>902</v>
      </c>
    </row>
    <row r="348" spans="2:63" s="179" customFormat="1" ht="37.5" customHeight="1">
      <c r="B348" s="180"/>
      <c r="C348" s="181"/>
      <c r="D348" s="182" t="s">
        <v>133</v>
      </c>
      <c r="E348" s="182"/>
      <c r="F348" s="182"/>
      <c r="G348" s="182"/>
      <c r="H348" s="182"/>
      <c r="I348" s="182"/>
      <c r="J348" s="182"/>
      <c r="K348" s="182"/>
      <c r="L348" s="182"/>
      <c r="M348" s="182"/>
      <c r="N348" s="203">
        <f>BK348</f>
        <v>0</v>
      </c>
      <c r="O348" s="203"/>
      <c r="P348" s="203"/>
      <c r="Q348" s="203"/>
      <c r="R348" s="183"/>
      <c r="T348" s="184"/>
      <c r="U348" s="181"/>
      <c r="V348" s="181"/>
      <c r="W348" s="185">
        <f>W349</f>
        <v>0</v>
      </c>
      <c r="X348" s="181"/>
      <c r="Y348" s="185">
        <f>Y349</f>
        <v>0</v>
      </c>
      <c r="Z348" s="181"/>
      <c r="AA348" s="186">
        <f>AA349</f>
        <v>0</v>
      </c>
      <c r="AR348" s="187" t="s">
        <v>176</v>
      </c>
      <c r="AT348" s="188" t="s">
        <v>81</v>
      </c>
      <c r="AU348" s="188" t="s">
        <v>82</v>
      </c>
      <c r="AY348" s="187" t="s">
        <v>159</v>
      </c>
      <c r="BK348" s="189">
        <f>BK349</f>
        <v>0</v>
      </c>
    </row>
    <row r="349" spans="2:63" s="179" customFormat="1" ht="19.5" customHeight="1">
      <c r="B349" s="180"/>
      <c r="C349" s="181"/>
      <c r="D349" s="190" t="s">
        <v>134</v>
      </c>
      <c r="E349" s="190"/>
      <c r="F349" s="190"/>
      <c r="G349" s="190"/>
      <c r="H349" s="190"/>
      <c r="I349" s="190"/>
      <c r="J349" s="190"/>
      <c r="K349" s="190"/>
      <c r="L349" s="190"/>
      <c r="M349" s="190"/>
      <c r="N349" s="191">
        <f>BK349</f>
        <v>0</v>
      </c>
      <c r="O349" s="191"/>
      <c r="P349" s="191"/>
      <c r="Q349" s="191"/>
      <c r="R349" s="183"/>
      <c r="T349" s="184"/>
      <c r="U349" s="181"/>
      <c r="V349" s="181"/>
      <c r="W349" s="185">
        <f>W350</f>
        <v>0</v>
      </c>
      <c r="X349" s="181"/>
      <c r="Y349" s="185">
        <f>Y350</f>
        <v>0</v>
      </c>
      <c r="Z349" s="181"/>
      <c r="AA349" s="186">
        <f>AA350</f>
        <v>0</v>
      </c>
      <c r="AR349" s="187" t="s">
        <v>176</v>
      </c>
      <c r="AT349" s="188" t="s">
        <v>81</v>
      </c>
      <c r="AU349" s="188" t="s">
        <v>10</v>
      </c>
      <c r="AY349" s="187" t="s">
        <v>159</v>
      </c>
      <c r="BK349" s="189">
        <f>BK350</f>
        <v>0</v>
      </c>
    </row>
    <row r="350" spans="2:65" s="33" customFormat="1" ht="16.5" customHeight="1">
      <c r="B350" s="158"/>
      <c r="C350" s="192" t="s">
        <v>903</v>
      </c>
      <c r="D350" s="192" t="s">
        <v>160</v>
      </c>
      <c r="E350" s="193" t="s">
        <v>904</v>
      </c>
      <c r="F350" s="194" t="s">
        <v>91</v>
      </c>
      <c r="G350" s="194"/>
      <c r="H350" s="194"/>
      <c r="I350" s="194"/>
      <c r="J350" s="195" t="s">
        <v>339</v>
      </c>
      <c r="K350" s="196">
        <v>1</v>
      </c>
      <c r="L350" s="197">
        <v>0</v>
      </c>
      <c r="M350" s="197"/>
      <c r="N350" s="198">
        <f>ROUND(L350*K350,0)</f>
        <v>0</v>
      </c>
      <c r="O350" s="198"/>
      <c r="P350" s="198"/>
      <c r="Q350" s="198"/>
      <c r="R350" s="160"/>
      <c r="T350" s="199"/>
      <c r="U350" s="45" t="s">
        <v>47</v>
      </c>
      <c r="V350" s="35"/>
      <c r="W350" s="200">
        <f>V350*K350</f>
        <v>0</v>
      </c>
      <c r="X350" s="200">
        <v>0</v>
      </c>
      <c r="Y350" s="200">
        <f>X350*K350</f>
        <v>0</v>
      </c>
      <c r="Z350" s="200">
        <v>0</v>
      </c>
      <c r="AA350" s="201">
        <f>Z350*K350</f>
        <v>0</v>
      </c>
      <c r="AR350" s="11" t="s">
        <v>905</v>
      </c>
      <c r="AT350" s="11" t="s">
        <v>160</v>
      </c>
      <c r="AU350" s="11" t="s">
        <v>102</v>
      </c>
      <c r="AY350" s="11" t="s">
        <v>159</v>
      </c>
      <c r="BE350" s="119">
        <f>IF(U350="základní",N350,0)</f>
        <v>0</v>
      </c>
      <c r="BF350" s="119">
        <f>IF(U350="snížená",N350,0)</f>
        <v>0</v>
      </c>
      <c r="BG350" s="119">
        <f>IF(U350="zákl. přenesená",N350,0)</f>
        <v>0</v>
      </c>
      <c r="BH350" s="119">
        <f>IF(U350="sníž. přenesená",N350,0)</f>
        <v>0</v>
      </c>
      <c r="BI350" s="119">
        <f>IF(U350="nulová",N350,0)</f>
        <v>0</v>
      </c>
      <c r="BJ350" s="11" t="s">
        <v>10</v>
      </c>
      <c r="BK350" s="119">
        <f>ROUND(L350*K350,0)</f>
        <v>0</v>
      </c>
      <c r="BL350" s="11" t="s">
        <v>905</v>
      </c>
      <c r="BM350" s="11" t="s">
        <v>906</v>
      </c>
    </row>
    <row r="351" spans="2:63" s="33" customFormat="1" ht="49.5" customHeight="1">
      <c r="B351" s="34"/>
      <c r="C351" s="35"/>
      <c r="D351" s="182" t="s">
        <v>907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212">
        <f>BK351</f>
        <v>0</v>
      </c>
      <c r="O351" s="212"/>
      <c r="P351" s="212"/>
      <c r="Q351" s="212"/>
      <c r="R351" s="36"/>
      <c r="T351" s="213"/>
      <c r="U351" s="35"/>
      <c r="V351" s="35"/>
      <c r="W351" s="35"/>
      <c r="X351" s="35"/>
      <c r="Y351" s="35"/>
      <c r="Z351" s="35"/>
      <c r="AA351" s="82"/>
      <c r="AT351" s="11" t="s">
        <v>81</v>
      </c>
      <c r="AU351" s="11" t="s">
        <v>82</v>
      </c>
      <c r="AY351" s="11" t="s">
        <v>908</v>
      </c>
      <c r="BK351" s="119">
        <f>SUM(BK352:BK356)</f>
        <v>0</v>
      </c>
    </row>
    <row r="352" spans="2:63" s="33" customFormat="1" ht="21.75" customHeight="1">
      <c r="B352" s="34"/>
      <c r="C352" s="214"/>
      <c r="D352" s="214" t="s">
        <v>160</v>
      </c>
      <c r="E352" s="215"/>
      <c r="F352" s="216"/>
      <c r="G352" s="216"/>
      <c r="H352" s="216"/>
      <c r="I352" s="216"/>
      <c r="J352" s="217"/>
      <c r="K352" s="211"/>
      <c r="L352" s="197"/>
      <c r="M352" s="197"/>
      <c r="N352" s="218">
        <f>BK352</f>
        <v>0</v>
      </c>
      <c r="O352" s="218"/>
      <c r="P352" s="218"/>
      <c r="Q352" s="218"/>
      <c r="R352" s="36"/>
      <c r="T352" s="199"/>
      <c r="U352" s="219" t="s">
        <v>47</v>
      </c>
      <c r="V352" s="35"/>
      <c r="W352" s="35"/>
      <c r="X352" s="35"/>
      <c r="Y352" s="35"/>
      <c r="Z352" s="35"/>
      <c r="AA352" s="82"/>
      <c r="AT352" s="11" t="s">
        <v>908</v>
      </c>
      <c r="AU352" s="11" t="s">
        <v>10</v>
      </c>
      <c r="AY352" s="11" t="s">
        <v>908</v>
      </c>
      <c r="BE352" s="119">
        <f>IF(U352="základní",N352,0)</f>
        <v>0</v>
      </c>
      <c r="BF352" s="119">
        <f>IF(U352="snížená",N352,0)</f>
        <v>0</v>
      </c>
      <c r="BG352" s="119">
        <f>IF(U352="zákl. přenesená",N352,0)</f>
        <v>0</v>
      </c>
      <c r="BH352" s="119">
        <f>IF(U352="sníž. přenesená",N352,0)</f>
        <v>0</v>
      </c>
      <c r="BI352" s="119">
        <f>IF(U352="nulová",N352,0)</f>
        <v>0</v>
      </c>
      <c r="BJ352" s="11" t="s">
        <v>10</v>
      </c>
      <c r="BK352" s="119">
        <f>L352*K352</f>
        <v>0</v>
      </c>
    </row>
    <row r="353" spans="2:63" s="33" customFormat="1" ht="21.75" customHeight="1">
      <c r="B353" s="34"/>
      <c r="C353" s="214"/>
      <c r="D353" s="214" t="s">
        <v>160</v>
      </c>
      <c r="E353" s="215"/>
      <c r="F353" s="216"/>
      <c r="G353" s="216"/>
      <c r="H353" s="216"/>
      <c r="I353" s="216"/>
      <c r="J353" s="217"/>
      <c r="K353" s="211"/>
      <c r="L353" s="197"/>
      <c r="M353" s="197"/>
      <c r="N353" s="218">
        <f>BK353</f>
        <v>0</v>
      </c>
      <c r="O353" s="218"/>
      <c r="P353" s="218"/>
      <c r="Q353" s="218"/>
      <c r="R353" s="36"/>
      <c r="T353" s="199"/>
      <c r="U353" s="219" t="s">
        <v>47</v>
      </c>
      <c r="V353" s="35"/>
      <c r="W353" s="35"/>
      <c r="X353" s="35"/>
      <c r="Y353" s="35"/>
      <c r="Z353" s="35"/>
      <c r="AA353" s="82"/>
      <c r="AT353" s="11" t="s">
        <v>908</v>
      </c>
      <c r="AU353" s="11" t="s">
        <v>10</v>
      </c>
      <c r="AY353" s="11" t="s">
        <v>908</v>
      </c>
      <c r="BE353" s="119">
        <f>IF(U353="základní",N353,0)</f>
        <v>0</v>
      </c>
      <c r="BF353" s="119">
        <f>IF(U353="snížená",N353,0)</f>
        <v>0</v>
      </c>
      <c r="BG353" s="119">
        <f>IF(U353="zákl. přenesená",N353,0)</f>
        <v>0</v>
      </c>
      <c r="BH353" s="119">
        <f>IF(U353="sníž. přenesená",N353,0)</f>
        <v>0</v>
      </c>
      <c r="BI353" s="119">
        <f>IF(U353="nulová",N353,0)</f>
        <v>0</v>
      </c>
      <c r="BJ353" s="11" t="s">
        <v>10</v>
      </c>
      <c r="BK353" s="119">
        <f>L353*K353</f>
        <v>0</v>
      </c>
    </row>
    <row r="354" spans="2:63" s="33" customFormat="1" ht="21.75" customHeight="1">
      <c r="B354" s="34"/>
      <c r="C354" s="214"/>
      <c r="D354" s="214" t="s">
        <v>160</v>
      </c>
      <c r="E354" s="215"/>
      <c r="F354" s="216"/>
      <c r="G354" s="216"/>
      <c r="H354" s="216"/>
      <c r="I354" s="216"/>
      <c r="J354" s="217"/>
      <c r="K354" s="211"/>
      <c r="L354" s="197"/>
      <c r="M354" s="197"/>
      <c r="N354" s="218">
        <f>BK354</f>
        <v>0</v>
      </c>
      <c r="O354" s="218"/>
      <c r="P354" s="218"/>
      <c r="Q354" s="218"/>
      <c r="R354" s="36"/>
      <c r="T354" s="199"/>
      <c r="U354" s="219" t="s">
        <v>47</v>
      </c>
      <c r="V354" s="35"/>
      <c r="W354" s="35"/>
      <c r="X354" s="35"/>
      <c r="Y354" s="35"/>
      <c r="Z354" s="35"/>
      <c r="AA354" s="82"/>
      <c r="AT354" s="11" t="s">
        <v>908</v>
      </c>
      <c r="AU354" s="11" t="s">
        <v>10</v>
      </c>
      <c r="AY354" s="11" t="s">
        <v>908</v>
      </c>
      <c r="BE354" s="119">
        <f>IF(U354="základní",N354,0)</f>
        <v>0</v>
      </c>
      <c r="BF354" s="119">
        <f>IF(U354="snížená",N354,0)</f>
        <v>0</v>
      </c>
      <c r="BG354" s="119">
        <f>IF(U354="zákl. přenesená",N354,0)</f>
        <v>0</v>
      </c>
      <c r="BH354" s="119">
        <f>IF(U354="sníž. přenesená",N354,0)</f>
        <v>0</v>
      </c>
      <c r="BI354" s="119">
        <f>IF(U354="nulová",N354,0)</f>
        <v>0</v>
      </c>
      <c r="BJ354" s="11" t="s">
        <v>10</v>
      </c>
      <c r="BK354" s="119">
        <f>L354*K354</f>
        <v>0</v>
      </c>
    </row>
    <row r="355" spans="2:63" s="33" customFormat="1" ht="21.75" customHeight="1">
      <c r="B355" s="34"/>
      <c r="C355" s="214"/>
      <c r="D355" s="214" t="s">
        <v>160</v>
      </c>
      <c r="E355" s="215"/>
      <c r="F355" s="216"/>
      <c r="G355" s="216"/>
      <c r="H355" s="216"/>
      <c r="I355" s="216"/>
      <c r="J355" s="217"/>
      <c r="K355" s="211"/>
      <c r="L355" s="197"/>
      <c r="M355" s="197"/>
      <c r="N355" s="218">
        <f>BK355</f>
        <v>0</v>
      </c>
      <c r="O355" s="218"/>
      <c r="P355" s="218"/>
      <c r="Q355" s="218"/>
      <c r="R355" s="36"/>
      <c r="T355" s="199"/>
      <c r="U355" s="219" t="s">
        <v>47</v>
      </c>
      <c r="V355" s="35"/>
      <c r="W355" s="35"/>
      <c r="X355" s="35"/>
      <c r="Y355" s="35"/>
      <c r="Z355" s="35"/>
      <c r="AA355" s="82"/>
      <c r="AT355" s="11" t="s">
        <v>908</v>
      </c>
      <c r="AU355" s="11" t="s">
        <v>10</v>
      </c>
      <c r="AY355" s="11" t="s">
        <v>908</v>
      </c>
      <c r="BE355" s="119">
        <f>IF(U355="základní",N355,0)</f>
        <v>0</v>
      </c>
      <c r="BF355" s="119">
        <f>IF(U355="snížená",N355,0)</f>
        <v>0</v>
      </c>
      <c r="BG355" s="119">
        <f>IF(U355="zákl. přenesená",N355,0)</f>
        <v>0</v>
      </c>
      <c r="BH355" s="119">
        <f>IF(U355="sníž. přenesená",N355,0)</f>
        <v>0</v>
      </c>
      <c r="BI355" s="119">
        <f>IF(U355="nulová",N355,0)</f>
        <v>0</v>
      </c>
      <c r="BJ355" s="11" t="s">
        <v>10</v>
      </c>
      <c r="BK355" s="119">
        <f>L355*K355</f>
        <v>0</v>
      </c>
    </row>
    <row r="356" spans="2:63" s="33" customFormat="1" ht="21.75" customHeight="1">
      <c r="B356" s="34"/>
      <c r="C356" s="214"/>
      <c r="D356" s="214" t="s">
        <v>160</v>
      </c>
      <c r="E356" s="215"/>
      <c r="F356" s="216"/>
      <c r="G356" s="216"/>
      <c r="H356" s="216"/>
      <c r="I356" s="216"/>
      <c r="J356" s="217"/>
      <c r="K356" s="211"/>
      <c r="L356" s="197"/>
      <c r="M356" s="197"/>
      <c r="N356" s="218">
        <f>BK356</f>
        <v>0</v>
      </c>
      <c r="O356" s="218"/>
      <c r="P356" s="218"/>
      <c r="Q356" s="218"/>
      <c r="R356" s="36"/>
      <c r="T356" s="199"/>
      <c r="U356" s="219" t="s">
        <v>47</v>
      </c>
      <c r="V356" s="60"/>
      <c r="W356" s="60"/>
      <c r="X356" s="60"/>
      <c r="Y356" s="60"/>
      <c r="Z356" s="60"/>
      <c r="AA356" s="62"/>
      <c r="AT356" s="11" t="s">
        <v>908</v>
      </c>
      <c r="AU356" s="11" t="s">
        <v>10</v>
      </c>
      <c r="AY356" s="11" t="s">
        <v>908</v>
      </c>
      <c r="BE356" s="119">
        <f>IF(U356="základní",N356,0)</f>
        <v>0</v>
      </c>
      <c r="BF356" s="119">
        <f>IF(U356="snížená",N356,0)</f>
        <v>0</v>
      </c>
      <c r="BG356" s="119">
        <f>IF(U356="zákl. přenesená",N356,0)</f>
        <v>0</v>
      </c>
      <c r="BH356" s="119">
        <f>IF(U356="sníž. přenesená",N356,0)</f>
        <v>0</v>
      </c>
      <c r="BI356" s="119">
        <f>IF(U356="nulová",N356,0)</f>
        <v>0</v>
      </c>
      <c r="BJ356" s="11" t="s">
        <v>10</v>
      </c>
      <c r="BK356" s="119">
        <f>L356*K356</f>
        <v>0</v>
      </c>
    </row>
    <row r="357" spans="2:18" s="33" customFormat="1" ht="6.75" customHeight="1">
      <c r="B357" s="63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5"/>
    </row>
  </sheetData>
  <sheetProtection selectLockedCells="1" selectUnlockedCells="1"/>
  <mergeCells count="685">
    <mergeCell ref="H1:K1"/>
    <mergeCell ref="C2:Q2"/>
    <mergeCell ref="S2:AC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L123:Q123"/>
    <mergeCell ref="C129:Q129"/>
    <mergeCell ref="F131:P131"/>
    <mergeCell ref="M133:P133"/>
    <mergeCell ref="M135:Q135"/>
    <mergeCell ref="M136:Q136"/>
    <mergeCell ref="F138:I138"/>
    <mergeCell ref="L138:M138"/>
    <mergeCell ref="N138:Q138"/>
    <mergeCell ref="N139:Q139"/>
    <mergeCell ref="N140:Q140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N156:Q156"/>
    <mergeCell ref="F157:I157"/>
    <mergeCell ref="L157:M157"/>
    <mergeCell ref="N157:Q157"/>
    <mergeCell ref="N158:Q158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N236:Q236"/>
    <mergeCell ref="F237:I237"/>
    <mergeCell ref="L237:M237"/>
    <mergeCell ref="N237:Q237"/>
    <mergeCell ref="F238:I238"/>
    <mergeCell ref="L238:M238"/>
    <mergeCell ref="N238:Q238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N289:Q289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N348:Q348"/>
    <mergeCell ref="N349:Q349"/>
    <mergeCell ref="F350:I350"/>
    <mergeCell ref="L350:M350"/>
    <mergeCell ref="N350:Q350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</mergeCells>
  <dataValidations count="2">
    <dataValidation type="list" allowBlank="1" showInputMessage="1" showErrorMessage="1" error="Povoleny jsou hodnoty K, M." sqref="D352:D357">
      <formula1>"K,M"</formula1>
      <formula2>0</formula2>
    </dataValidation>
    <dataValidation type="list" allowBlank="1" showInputMessage="1" showErrorMessage="1" error="Povoleny jsou hodnoty základní, snížená, zákl. přenesená, sníž. přenesená, nulová." sqref="U352:U357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5" display="2) Rekapitulace rozpočtu"/>
    <hyperlink ref="L1" location="C138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2018-11-29T08:04:59Z</dcterms:modified>
  <cp:category/>
  <cp:version/>
  <cp:contentType/>
  <cp:contentStatus/>
</cp:coreProperties>
</file>