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385" yWindow="-15" windowWidth="14430" windowHeight="12855" firstSheet="5" activeTab="7"/>
  </bookViews>
  <sheets>
    <sheet name="Rekapitulácia stavby" sheetId="1" r:id="rId1"/>
    <sheet name="01 - Stavebná časť" sheetId="2" r:id="rId2"/>
    <sheet name="02 - Zdravotechnika" sheetId="3" r:id="rId3"/>
    <sheet name="03 - Vykurovanie" sheetId="4" r:id="rId4"/>
    <sheet name="04 - Plynoinštalácia" sheetId="5" r:id="rId5"/>
    <sheet name="05 - Vzduchotechnika" sheetId="6" r:id="rId6"/>
    <sheet name="06 - ELEKTROINŠTALÁCIA" sheetId="7" r:id="rId7"/>
    <sheet name="07 - Oplotenie" sheetId="8" r:id="rId8"/>
  </sheets>
  <definedNames>
    <definedName name="_xlnm._FilterDatabase" localSheetId="1" hidden="1">'01 - Stavebná časť'!$C$143:$K$257</definedName>
    <definedName name="_xlnm._FilterDatabase" localSheetId="2" hidden="1">'02 - Zdravotechnika'!$C$132:$K$238</definedName>
    <definedName name="_xlnm._FilterDatabase" localSheetId="3" hidden="1">'03 - Vykurovanie'!$C$133:$K$221</definedName>
    <definedName name="_xlnm._FilterDatabase" localSheetId="4" hidden="1">'04 - Plynoinštalácia'!$C$129:$K$151</definedName>
    <definedName name="_xlnm._FilterDatabase" localSheetId="5" hidden="1">'05 - Vzduchotechnika'!$C$130:$K$178</definedName>
    <definedName name="_xlnm._FilterDatabase" localSheetId="6" hidden="1">'06 - ELEKTROINŠTALÁCIA'!$C$132:$K$239</definedName>
    <definedName name="_xlnm._FilterDatabase" localSheetId="7" hidden="1">'07 - Oplotenie'!$C$132:$K$165</definedName>
    <definedName name="_xlnm.Print_Titles" localSheetId="1">'01 - Stavebná časť'!$143:$143</definedName>
    <definedName name="_xlnm.Print_Titles" localSheetId="2">'02 - Zdravotechnika'!$132:$132</definedName>
    <definedName name="_xlnm.Print_Titles" localSheetId="3">'03 - Vykurovanie'!$133:$133</definedName>
    <definedName name="_xlnm.Print_Titles" localSheetId="4">'04 - Plynoinštalácia'!$129:$129</definedName>
    <definedName name="_xlnm.Print_Titles" localSheetId="5">'05 - Vzduchotechnika'!$130:$130</definedName>
    <definedName name="_xlnm.Print_Titles" localSheetId="6">'06 - ELEKTROINŠTALÁCIA'!$132:$132</definedName>
    <definedName name="_xlnm.Print_Titles" localSheetId="7">'07 - Oplotenie'!$132:$132</definedName>
    <definedName name="_xlnm.Print_Titles" localSheetId="0">'Rekapitulácia stavby'!$92:$92</definedName>
    <definedName name="_xlnm.Print_Area" localSheetId="1">'01 - Stavebná časť'!$C$4:$J$76,'01 - Stavebná časť'!$C$82:$J$125,'01 - Stavebná časť'!$C$131:$J$257</definedName>
    <definedName name="_xlnm.Print_Area" localSheetId="2">'02 - Zdravotechnika'!$C$4:$J$76,'02 - Zdravotechnika'!$C$82:$J$114,'02 - Zdravotechnika'!$C$120:$J$238</definedName>
    <definedName name="_xlnm.Print_Area" localSheetId="3">'03 - Vykurovanie'!$C$4:$J$76,'03 - Vykurovanie'!$C$82:$J$115,'03 - Vykurovanie'!$C$121:$J$221</definedName>
    <definedName name="_xlnm.Print_Area" localSheetId="4">'04 - Plynoinštalácia'!$C$4:$J$76,'04 - Plynoinštalácia'!$C$82:$J$111,'04 - Plynoinštalácia'!$C$117:$J$151</definedName>
    <definedName name="_xlnm.Print_Area" localSheetId="5">'05 - Vzduchotechnika'!$C$4:$J$76,'05 - Vzduchotechnika'!$C$82:$J$112,'05 - Vzduchotechnika'!$C$118:$J$178</definedName>
    <definedName name="_xlnm.Print_Area" localSheetId="6">'06 - ELEKTROINŠTALÁCIA'!$C$4:$J$76,'06 - ELEKTROINŠTALÁCIA'!$C$82:$J$114,'06 - ELEKTROINŠTALÁCIA'!$C$120:$J$239</definedName>
    <definedName name="_xlnm.Print_Area" localSheetId="7">'07 - Oplotenie'!$C$4:$J$76,'07 - Oplotenie'!$C$82:$J$114,'07 - Oplotenie'!$C$120:$J$165</definedName>
    <definedName name="_xlnm.Print_Area" localSheetId="0">'Rekapitulácia stavby'!$D$4:$AO$76,'Rekapitulácia stavby'!$C$82:$AQ$109</definedName>
  </definedNames>
  <calcPr calcId="145621"/>
</workbook>
</file>

<file path=xl/calcChain.xml><?xml version="1.0" encoding="utf-8"?>
<calcChain xmlns="http://schemas.openxmlformats.org/spreadsheetml/2006/main">
  <c r="J39" i="8" l="1"/>
  <c r="J38" i="8"/>
  <c r="AY101" i="1"/>
  <c r="J37" i="8"/>
  <c r="AX101" i="1"/>
  <c r="BI165" i="8"/>
  <c r="BH165" i="8"/>
  <c r="BG165" i="8"/>
  <c r="BE165" i="8"/>
  <c r="T165" i="8"/>
  <c r="R165" i="8"/>
  <c r="P165" i="8"/>
  <c r="BI164" i="8"/>
  <c r="BH164" i="8"/>
  <c r="BG164" i="8"/>
  <c r="BE164" i="8"/>
  <c r="T164" i="8"/>
  <c r="R164" i="8"/>
  <c r="P164" i="8"/>
  <c r="BI163" i="8"/>
  <c r="BH163" i="8"/>
  <c r="BG163" i="8"/>
  <c r="BE163" i="8"/>
  <c r="T163" i="8"/>
  <c r="R163" i="8"/>
  <c r="P163" i="8"/>
  <c r="BI162" i="8"/>
  <c r="BH162" i="8"/>
  <c r="BG162" i="8"/>
  <c r="BE162" i="8"/>
  <c r="T162" i="8"/>
  <c r="R162" i="8"/>
  <c r="P162" i="8"/>
  <c r="BI161" i="8"/>
  <c r="BH161" i="8"/>
  <c r="BG161" i="8"/>
  <c r="BE161" i="8"/>
  <c r="T161" i="8"/>
  <c r="R161" i="8"/>
  <c r="P161" i="8"/>
  <c r="BI160" i="8"/>
  <c r="BH160" i="8"/>
  <c r="BG160" i="8"/>
  <c r="BE160" i="8"/>
  <c r="T160" i="8"/>
  <c r="R160" i="8"/>
  <c r="P160" i="8"/>
  <c r="BI159" i="8"/>
  <c r="BH159" i="8"/>
  <c r="BG159" i="8"/>
  <c r="BE159" i="8"/>
  <c r="T159" i="8"/>
  <c r="R159" i="8"/>
  <c r="P159" i="8"/>
  <c r="BI158" i="8"/>
  <c r="BH158" i="8"/>
  <c r="BG158" i="8"/>
  <c r="BE158" i="8"/>
  <c r="T158" i="8"/>
  <c r="R158" i="8"/>
  <c r="P158" i="8"/>
  <c r="BI157" i="8"/>
  <c r="BH157" i="8"/>
  <c r="BG157" i="8"/>
  <c r="BE157" i="8"/>
  <c r="T157" i="8"/>
  <c r="R157" i="8"/>
  <c r="P157" i="8"/>
  <c r="BI154" i="8"/>
  <c r="BH154" i="8"/>
  <c r="BG154" i="8"/>
  <c r="BE154" i="8"/>
  <c r="T154" i="8"/>
  <c r="T153" i="8" s="1"/>
  <c r="R154" i="8"/>
  <c r="R153" i="8" s="1"/>
  <c r="P154" i="8"/>
  <c r="P153" i="8" s="1"/>
  <c r="BI152" i="8"/>
  <c r="BH152" i="8"/>
  <c r="BG152" i="8"/>
  <c r="BE152" i="8"/>
  <c r="T152" i="8"/>
  <c r="R152" i="8"/>
  <c r="P152" i="8"/>
  <c r="BI151" i="8"/>
  <c r="BH151" i="8"/>
  <c r="BG151" i="8"/>
  <c r="BE151" i="8"/>
  <c r="T151" i="8"/>
  <c r="R151" i="8"/>
  <c r="P151" i="8"/>
  <c r="BI149" i="8"/>
  <c r="BH149" i="8"/>
  <c r="BG149" i="8"/>
  <c r="BE149" i="8"/>
  <c r="T149" i="8"/>
  <c r="R149" i="8"/>
  <c r="P149" i="8"/>
  <c r="BI148" i="8"/>
  <c r="BH148" i="8"/>
  <c r="BG148" i="8"/>
  <c r="BE148" i="8"/>
  <c r="T148" i="8"/>
  <c r="R148" i="8"/>
  <c r="P148" i="8"/>
  <c r="BI147" i="8"/>
  <c r="BH147" i="8"/>
  <c r="BG147" i="8"/>
  <c r="BE147" i="8"/>
  <c r="T147" i="8"/>
  <c r="R147" i="8"/>
  <c r="P147" i="8"/>
  <c r="BI146" i="8"/>
  <c r="BH146" i="8"/>
  <c r="BG146" i="8"/>
  <c r="BE146" i="8"/>
  <c r="T146" i="8"/>
  <c r="R146" i="8"/>
  <c r="P146" i="8"/>
  <c r="BI145" i="8"/>
  <c r="BH145" i="8"/>
  <c r="BG145" i="8"/>
  <c r="BE145" i="8"/>
  <c r="T145" i="8"/>
  <c r="R145" i="8"/>
  <c r="P145" i="8"/>
  <c r="BI143" i="8"/>
  <c r="BH143" i="8"/>
  <c r="BG143" i="8"/>
  <c r="BE143" i="8"/>
  <c r="T143" i="8"/>
  <c r="R143" i="8"/>
  <c r="P143" i="8"/>
  <c r="BI142" i="8"/>
  <c r="BH142" i="8"/>
  <c r="BG142" i="8"/>
  <c r="BE142" i="8"/>
  <c r="T142" i="8"/>
  <c r="R142" i="8"/>
  <c r="P142" i="8"/>
  <c r="BI141" i="8"/>
  <c r="BH141" i="8"/>
  <c r="BG141" i="8"/>
  <c r="BE141" i="8"/>
  <c r="T141" i="8"/>
  <c r="R141" i="8"/>
  <c r="P141" i="8"/>
  <c r="BI140" i="8"/>
  <c r="BH140" i="8"/>
  <c r="BG140" i="8"/>
  <c r="BE140" i="8"/>
  <c r="T140" i="8"/>
  <c r="R140" i="8"/>
  <c r="P140" i="8"/>
  <c r="BI139" i="8"/>
  <c r="BH139" i="8"/>
  <c r="BG139" i="8"/>
  <c r="BE139" i="8"/>
  <c r="T139" i="8"/>
  <c r="R139" i="8"/>
  <c r="P139" i="8"/>
  <c r="BI138" i="8"/>
  <c r="BH138" i="8"/>
  <c r="BG138" i="8"/>
  <c r="BE138" i="8"/>
  <c r="T138" i="8"/>
  <c r="R138" i="8"/>
  <c r="P138" i="8"/>
  <c r="BI137" i="8"/>
  <c r="BH137" i="8"/>
  <c r="BG137" i="8"/>
  <c r="BE137" i="8"/>
  <c r="T137" i="8"/>
  <c r="R137" i="8"/>
  <c r="P137" i="8"/>
  <c r="BI136" i="8"/>
  <c r="BH136" i="8"/>
  <c r="BG136" i="8"/>
  <c r="BE136" i="8"/>
  <c r="T136" i="8"/>
  <c r="R136" i="8"/>
  <c r="P136" i="8"/>
  <c r="J130" i="8"/>
  <c r="J129" i="8"/>
  <c r="F129" i="8"/>
  <c r="F127" i="8"/>
  <c r="E125" i="8"/>
  <c r="BI112" i="8"/>
  <c r="BH112" i="8"/>
  <c r="BG112" i="8"/>
  <c r="BE112" i="8"/>
  <c r="BI111" i="8"/>
  <c r="BH111" i="8"/>
  <c r="BG111" i="8"/>
  <c r="BF111" i="8"/>
  <c r="BE111" i="8"/>
  <c r="BI110" i="8"/>
  <c r="BH110" i="8"/>
  <c r="BG110" i="8"/>
  <c r="BF110" i="8"/>
  <c r="BE110" i="8"/>
  <c r="BI109" i="8"/>
  <c r="BH109" i="8"/>
  <c r="BG109" i="8"/>
  <c r="BF109" i="8"/>
  <c r="BE109" i="8"/>
  <c r="BI108" i="8"/>
  <c r="BH108" i="8"/>
  <c r="BG108" i="8"/>
  <c r="BF108" i="8"/>
  <c r="BE108" i="8"/>
  <c r="BI107" i="8"/>
  <c r="BH107" i="8"/>
  <c r="BG107" i="8"/>
  <c r="BF107" i="8"/>
  <c r="BE107" i="8"/>
  <c r="J92" i="8"/>
  <c r="J91" i="8"/>
  <c r="F91" i="8"/>
  <c r="F89" i="8"/>
  <c r="E87" i="8"/>
  <c r="J18" i="8"/>
  <c r="E18" i="8"/>
  <c r="F130" i="8"/>
  <c r="J17" i="8"/>
  <c r="J12" i="8"/>
  <c r="J89" i="8" s="1"/>
  <c r="E7" i="8"/>
  <c r="E123" i="8" s="1"/>
  <c r="J39" i="7"/>
  <c r="J38" i="7"/>
  <c r="AY100" i="1"/>
  <c r="J37" i="7"/>
  <c r="AX100" i="1"/>
  <c r="BI239" i="7"/>
  <c r="BH239" i="7"/>
  <c r="BG239" i="7"/>
  <c r="BE239" i="7"/>
  <c r="T239" i="7"/>
  <c r="R239" i="7"/>
  <c r="P239" i="7"/>
  <c r="BI238" i="7"/>
  <c r="BH238" i="7"/>
  <c r="BG238" i="7"/>
  <c r="BE238" i="7"/>
  <c r="T238" i="7"/>
  <c r="R238" i="7"/>
  <c r="P238" i="7"/>
  <c r="BI237" i="7"/>
  <c r="BH237" i="7"/>
  <c r="BG237" i="7"/>
  <c r="BE237" i="7"/>
  <c r="T237" i="7"/>
  <c r="R237" i="7"/>
  <c r="P237" i="7"/>
  <c r="BI236" i="7"/>
  <c r="BH236" i="7"/>
  <c r="BG236" i="7"/>
  <c r="BE236" i="7"/>
  <c r="T236" i="7"/>
  <c r="R236" i="7"/>
  <c r="P236" i="7"/>
  <c r="BI235" i="7"/>
  <c r="BH235" i="7"/>
  <c r="BG235" i="7"/>
  <c r="BE235" i="7"/>
  <c r="T235" i="7"/>
  <c r="R235" i="7"/>
  <c r="P235" i="7"/>
  <c r="BI234" i="7"/>
  <c r="BH234" i="7"/>
  <c r="BG234" i="7"/>
  <c r="BE234" i="7"/>
  <c r="T234" i="7"/>
  <c r="R234" i="7"/>
  <c r="P234" i="7"/>
  <c r="BI233" i="7"/>
  <c r="BH233" i="7"/>
  <c r="BG233" i="7"/>
  <c r="BE233" i="7"/>
  <c r="T233" i="7"/>
  <c r="R233" i="7"/>
  <c r="P233" i="7"/>
  <c r="BI232" i="7"/>
  <c r="BH232" i="7"/>
  <c r="BG232" i="7"/>
  <c r="BE232" i="7"/>
  <c r="T232" i="7"/>
  <c r="R232" i="7"/>
  <c r="P232" i="7"/>
  <c r="BI231" i="7"/>
  <c r="BH231" i="7"/>
  <c r="BG231" i="7"/>
  <c r="BE231" i="7"/>
  <c r="T231" i="7"/>
  <c r="R231" i="7"/>
  <c r="P231" i="7"/>
  <c r="BI230" i="7"/>
  <c r="BH230" i="7"/>
  <c r="BG230" i="7"/>
  <c r="BE230" i="7"/>
  <c r="T230" i="7"/>
  <c r="R230" i="7"/>
  <c r="P230" i="7"/>
  <c r="BI229" i="7"/>
  <c r="BH229" i="7"/>
  <c r="BG229" i="7"/>
  <c r="BE229" i="7"/>
  <c r="T229" i="7"/>
  <c r="R229" i="7"/>
  <c r="P229" i="7"/>
  <c r="BI228" i="7"/>
  <c r="BH228" i="7"/>
  <c r="BG228" i="7"/>
  <c r="BE228" i="7"/>
  <c r="T228" i="7"/>
  <c r="R228" i="7"/>
  <c r="P228" i="7"/>
  <c r="BI227" i="7"/>
  <c r="BH227" i="7"/>
  <c r="BG227" i="7"/>
  <c r="BE227" i="7"/>
  <c r="T227" i="7"/>
  <c r="R227" i="7"/>
  <c r="P227" i="7"/>
  <c r="BI225" i="7"/>
  <c r="BH225" i="7"/>
  <c r="BG225" i="7"/>
  <c r="BE225" i="7"/>
  <c r="T225" i="7"/>
  <c r="R225" i="7"/>
  <c r="P225" i="7"/>
  <c r="BI224" i="7"/>
  <c r="BH224" i="7"/>
  <c r="BG224" i="7"/>
  <c r="BE224" i="7"/>
  <c r="T224" i="7"/>
  <c r="R224" i="7"/>
  <c r="P224" i="7"/>
  <c r="BI222" i="7"/>
  <c r="BH222" i="7"/>
  <c r="BG222" i="7"/>
  <c r="BE222" i="7"/>
  <c r="T222" i="7"/>
  <c r="R222" i="7"/>
  <c r="P222" i="7"/>
  <c r="BI221" i="7"/>
  <c r="BH221" i="7"/>
  <c r="BG221" i="7"/>
  <c r="BE221" i="7"/>
  <c r="T221" i="7"/>
  <c r="R221" i="7"/>
  <c r="P221" i="7"/>
  <c r="BI220" i="7"/>
  <c r="BH220" i="7"/>
  <c r="BG220" i="7"/>
  <c r="BE220" i="7"/>
  <c r="T220" i="7"/>
  <c r="R220" i="7"/>
  <c r="P220" i="7"/>
  <c r="BI219" i="7"/>
  <c r="BH219" i="7"/>
  <c r="BG219" i="7"/>
  <c r="BE219" i="7"/>
  <c r="T219" i="7"/>
  <c r="R219" i="7"/>
  <c r="P219" i="7"/>
  <c r="BI218" i="7"/>
  <c r="BH218" i="7"/>
  <c r="BG218" i="7"/>
  <c r="BE218" i="7"/>
  <c r="T218" i="7"/>
  <c r="R218" i="7"/>
  <c r="P218" i="7"/>
  <c r="BI217" i="7"/>
  <c r="BH217" i="7"/>
  <c r="BG217" i="7"/>
  <c r="BE217" i="7"/>
  <c r="T217" i="7"/>
  <c r="R217" i="7"/>
  <c r="P217" i="7"/>
  <c r="BI216" i="7"/>
  <c r="BH216" i="7"/>
  <c r="BG216" i="7"/>
  <c r="BE216" i="7"/>
  <c r="T216" i="7"/>
  <c r="R216" i="7"/>
  <c r="P216" i="7"/>
  <c r="BI215" i="7"/>
  <c r="BH215" i="7"/>
  <c r="BG215" i="7"/>
  <c r="BE215" i="7"/>
  <c r="T215" i="7"/>
  <c r="R215" i="7"/>
  <c r="P215" i="7"/>
  <c r="BI214" i="7"/>
  <c r="BH214" i="7"/>
  <c r="BG214" i="7"/>
  <c r="BE214" i="7"/>
  <c r="T214" i="7"/>
  <c r="R214" i="7"/>
  <c r="P214" i="7"/>
  <c r="BI213" i="7"/>
  <c r="BH213" i="7"/>
  <c r="BG213" i="7"/>
  <c r="BE213" i="7"/>
  <c r="T213" i="7"/>
  <c r="R213" i="7"/>
  <c r="P213" i="7"/>
  <c r="BI212" i="7"/>
  <c r="BH212" i="7"/>
  <c r="BG212" i="7"/>
  <c r="BE212" i="7"/>
  <c r="T212" i="7"/>
  <c r="R212" i="7"/>
  <c r="P212" i="7"/>
  <c r="BI211" i="7"/>
  <c r="BH211" i="7"/>
  <c r="BG211" i="7"/>
  <c r="BE211" i="7"/>
  <c r="T211" i="7"/>
  <c r="R211" i="7"/>
  <c r="P211" i="7"/>
  <c r="BI210" i="7"/>
  <c r="BH210" i="7"/>
  <c r="BG210" i="7"/>
  <c r="BE210" i="7"/>
  <c r="T210" i="7"/>
  <c r="R210" i="7"/>
  <c r="P210" i="7"/>
  <c r="BI209" i="7"/>
  <c r="BH209" i="7"/>
  <c r="BG209" i="7"/>
  <c r="BE209" i="7"/>
  <c r="T209" i="7"/>
  <c r="R209" i="7"/>
  <c r="P209" i="7"/>
  <c r="BI208" i="7"/>
  <c r="BH208" i="7"/>
  <c r="BG208" i="7"/>
  <c r="BE208" i="7"/>
  <c r="T208" i="7"/>
  <c r="R208" i="7"/>
  <c r="P208" i="7"/>
  <c r="BI207" i="7"/>
  <c r="BH207" i="7"/>
  <c r="BG207" i="7"/>
  <c r="BE207" i="7"/>
  <c r="T207" i="7"/>
  <c r="R207" i="7"/>
  <c r="P207" i="7"/>
  <c r="BI206" i="7"/>
  <c r="BH206" i="7"/>
  <c r="BG206" i="7"/>
  <c r="BE206" i="7"/>
  <c r="T206" i="7"/>
  <c r="R206" i="7"/>
  <c r="P206" i="7"/>
  <c r="BI205" i="7"/>
  <c r="BH205" i="7"/>
  <c r="BG205" i="7"/>
  <c r="BE205" i="7"/>
  <c r="T205" i="7"/>
  <c r="R205" i="7"/>
  <c r="P205" i="7"/>
  <c r="BI204" i="7"/>
  <c r="BH204" i="7"/>
  <c r="BG204" i="7"/>
  <c r="BE204" i="7"/>
  <c r="T204" i="7"/>
  <c r="R204" i="7"/>
  <c r="P204" i="7"/>
  <c r="BI203" i="7"/>
  <c r="BH203" i="7"/>
  <c r="BG203" i="7"/>
  <c r="BE203" i="7"/>
  <c r="T203" i="7"/>
  <c r="R203" i="7"/>
  <c r="P203" i="7"/>
  <c r="BI202" i="7"/>
  <c r="BH202" i="7"/>
  <c r="BG202" i="7"/>
  <c r="BE202" i="7"/>
  <c r="T202" i="7"/>
  <c r="R202" i="7"/>
  <c r="P202" i="7"/>
  <c r="BI201" i="7"/>
  <c r="BH201" i="7"/>
  <c r="BG201" i="7"/>
  <c r="BE201" i="7"/>
  <c r="T201" i="7"/>
  <c r="R201" i="7"/>
  <c r="P201" i="7"/>
  <c r="BI200" i="7"/>
  <c r="BH200" i="7"/>
  <c r="BG200" i="7"/>
  <c r="BE200" i="7"/>
  <c r="T200" i="7"/>
  <c r="R200" i="7"/>
  <c r="P200" i="7"/>
  <c r="BI199" i="7"/>
  <c r="BH199" i="7"/>
  <c r="BG199" i="7"/>
  <c r="BE199" i="7"/>
  <c r="T199" i="7"/>
  <c r="R199" i="7"/>
  <c r="P199" i="7"/>
  <c r="BI198" i="7"/>
  <c r="BH198" i="7"/>
  <c r="BG198" i="7"/>
  <c r="BE198" i="7"/>
  <c r="T198" i="7"/>
  <c r="R198" i="7"/>
  <c r="P198" i="7"/>
  <c r="BI197" i="7"/>
  <c r="BH197" i="7"/>
  <c r="BG197" i="7"/>
  <c r="BE197" i="7"/>
  <c r="T197" i="7"/>
  <c r="R197" i="7"/>
  <c r="P197" i="7"/>
  <c r="BI196" i="7"/>
  <c r="BH196" i="7"/>
  <c r="BG196" i="7"/>
  <c r="BE196" i="7"/>
  <c r="T196" i="7"/>
  <c r="R196" i="7"/>
  <c r="P196" i="7"/>
  <c r="BI195" i="7"/>
  <c r="BH195" i="7"/>
  <c r="BG195" i="7"/>
  <c r="BE195" i="7"/>
  <c r="T195" i="7"/>
  <c r="R195" i="7"/>
  <c r="P195" i="7"/>
  <c r="BI194" i="7"/>
  <c r="BH194" i="7"/>
  <c r="BG194" i="7"/>
  <c r="BE194" i="7"/>
  <c r="T194" i="7"/>
  <c r="R194" i="7"/>
  <c r="P194" i="7"/>
  <c r="BI192" i="7"/>
  <c r="BH192" i="7"/>
  <c r="BG192" i="7"/>
  <c r="BE192" i="7"/>
  <c r="T192" i="7"/>
  <c r="R192" i="7"/>
  <c r="P192" i="7"/>
  <c r="BI191" i="7"/>
  <c r="BH191" i="7"/>
  <c r="BG191" i="7"/>
  <c r="BE191" i="7"/>
  <c r="T191" i="7"/>
  <c r="R191" i="7"/>
  <c r="P191" i="7"/>
  <c r="BI190" i="7"/>
  <c r="BH190" i="7"/>
  <c r="BG190" i="7"/>
  <c r="BE190" i="7"/>
  <c r="T190" i="7"/>
  <c r="R190" i="7"/>
  <c r="P190" i="7"/>
  <c r="BI189" i="7"/>
  <c r="BH189" i="7"/>
  <c r="BG189" i="7"/>
  <c r="BE189" i="7"/>
  <c r="T189" i="7"/>
  <c r="R189" i="7"/>
  <c r="P189" i="7"/>
  <c r="BI188" i="7"/>
  <c r="BH188" i="7"/>
  <c r="BG188" i="7"/>
  <c r="BE188" i="7"/>
  <c r="T188" i="7"/>
  <c r="R188" i="7"/>
  <c r="P188" i="7"/>
  <c r="BI187" i="7"/>
  <c r="BH187" i="7"/>
  <c r="BG187" i="7"/>
  <c r="BE187" i="7"/>
  <c r="T187" i="7"/>
  <c r="R187" i="7"/>
  <c r="P187" i="7"/>
  <c r="BI186" i="7"/>
  <c r="BH186" i="7"/>
  <c r="BG186" i="7"/>
  <c r="BE186" i="7"/>
  <c r="T186" i="7"/>
  <c r="R186" i="7"/>
  <c r="P186" i="7"/>
  <c r="BI185" i="7"/>
  <c r="BH185" i="7"/>
  <c r="BG185" i="7"/>
  <c r="BE185" i="7"/>
  <c r="T185" i="7"/>
  <c r="R185" i="7"/>
  <c r="P185" i="7"/>
  <c r="BI184" i="7"/>
  <c r="BH184" i="7"/>
  <c r="BG184" i="7"/>
  <c r="BE184" i="7"/>
  <c r="T184" i="7"/>
  <c r="R184" i="7"/>
  <c r="P184" i="7"/>
  <c r="BI183" i="7"/>
  <c r="BH183" i="7"/>
  <c r="BG183" i="7"/>
  <c r="BE183" i="7"/>
  <c r="T183" i="7"/>
  <c r="R183" i="7"/>
  <c r="P183" i="7"/>
  <c r="BI182" i="7"/>
  <c r="BH182" i="7"/>
  <c r="BG182" i="7"/>
  <c r="BE182" i="7"/>
  <c r="T182" i="7"/>
  <c r="R182" i="7"/>
  <c r="P182" i="7"/>
  <c r="BI181" i="7"/>
  <c r="BH181" i="7"/>
  <c r="BG181" i="7"/>
  <c r="BE181" i="7"/>
  <c r="T181" i="7"/>
  <c r="R181" i="7"/>
  <c r="P181" i="7"/>
  <c r="BI179" i="7"/>
  <c r="BH179" i="7"/>
  <c r="BG179" i="7"/>
  <c r="BE179" i="7"/>
  <c r="T179" i="7"/>
  <c r="R179" i="7"/>
  <c r="P179" i="7"/>
  <c r="BI178" i="7"/>
  <c r="BH178" i="7"/>
  <c r="BG178" i="7"/>
  <c r="BE178" i="7"/>
  <c r="T178" i="7"/>
  <c r="R178" i="7"/>
  <c r="P178" i="7"/>
  <c r="BI177" i="7"/>
  <c r="BH177" i="7"/>
  <c r="BG177" i="7"/>
  <c r="BE177" i="7"/>
  <c r="T177" i="7"/>
  <c r="R177" i="7"/>
  <c r="P177" i="7"/>
  <c r="BI176" i="7"/>
  <c r="BH176" i="7"/>
  <c r="BG176" i="7"/>
  <c r="BE176" i="7"/>
  <c r="T176" i="7"/>
  <c r="R176" i="7"/>
  <c r="P176" i="7"/>
  <c r="BI175" i="7"/>
  <c r="BH175" i="7"/>
  <c r="BG175" i="7"/>
  <c r="BE175" i="7"/>
  <c r="T175" i="7"/>
  <c r="R175" i="7"/>
  <c r="P175" i="7"/>
  <c r="BI174" i="7"/>
  <c r="BH174" i="7"/>
  <c r="BG174" i="7"/>
  <c r="BE174" i="7"/>
  <c r="T174" i="7"/>
  <c r="R174" i="7"/>
  <c r="P174" i="7"/>
  <c r="BI173" i="7"/>
  <c r="BH173" i="7"/>
  <c r="BG173" i="7"/>
  <c r="BE173" i="7"/>
  <c r="T173" i="7"/>
  <c r="R173" i="7"/>
  <c r="P173" i="7"/>
  <c r="BI172" i="7"/>
  <c r="BH172" i="7"/>
  <c r="BG172" i="7"/>
  <c r="BE172" i="7"/>
  <c r="T172" i="7"/>
  <c r="R172" i="7"/>
  <c r="P172" i="7"/>
  <c r="BI171" i="7"/>
  <c r="BH171" i="7"/>
  <c r="BG171" i="7"/>
  <c r="BE171" i="7"/>
  <c r="T171" i="7"/>
  <c r="R171" i="7"/>
  <c r="P171" i="7"/>
  <c r="BI170" i="7"/>
  <c r="BH170" i="7"/>
  <c r="BG170" i="7"/>
  <c r="BE170" i="7"/>
  <c r="T170" i="7"/>
  <c r="R170" i="7"/>
  <c r="P170" i="7"/>
  <c r="BI169" i="7"/>
  <c r="BH169" i="7"/>
  <c r="BG169" i="7"/>
  <c r="BE169" i="7"/>
  <c r="T169" i="7"/>
  <c r="R169" i="7"/>
  <c r="P169" i="7"/>
  <c r="BI168" i="7"/>
  <c r="BH168" i="7"/>
  <c r="BG168" i="7"/>
  <c r="BE168" i="7"/>
  <c r="T168" i="7"/>
  <c r="R168" i="7"/>
  <c r="P168" i="7"/>
  <c r="BI167" i="7"/>
  <c r="BH167" i="7"/>
  <c r="BG167" i="7"/>
  <c r="BE167" i="7"/>
  <c r="T167" i="7"/>
  <c r="R167" i="7"/>
  <c r="P167" i="7"/>
  <c r="BI166" i="7"/>
  <c r="BH166" i="7"/>
  <c r="BG166" i="7"/>
  <c r="BE166" i="7"/>
  <c r="T166" i="7"/>
  <c r="R166" i="7"/>
  <c r="P166" i="7"/>
  <c r="BI165" i="7"/>
  <c r="BH165" i="7"/>
  <c r="BG165" i="7"/>
  <c r="BE165" i="7"/>
  <c r="T165" i="7"/>
  <c r="R165" i="7"/>
  <c r="P165" i="7"/>
  <c r="BI164" i="7"/>
  <c r="BH164" i="7"/>
  <c r="BG164" i="7"/>
  <c r="BE164" i="7"/>
  <c r="T164" i="7"/>
  <c r="R164" i="7"/>
  <c r="P164" i="7"/>
  <c r="BI163" i="7"/>
  <c r="BH163" i="7"/>
  <c r="BG163" i="7"/>
  <c r="BE163" i="7"/>
  <c r="T163" i="7"/>
  <c r="R163" i="7"/>
  <c r="P163" i="7"/>
  <c r="BI162" i="7"/>
  <c r="BH162" i="7"/>
  <c r="BG162" i="7"/>
  <c r="BE162" i="7"/>
  <c r="T162" i="7"/>
  <c r="R162" i="7"/>
  <c r="P162" i="7"/>
  <c r="BI161" i="7"/>
  <c r="BH161" i="7"/>
  <c r="BG161" i="7"/>
  <c r="BE161" i="7"/>
  <c r="T161" i="7"/>
  <c r="R161" i="7"/>
  <c r="P161" i="7"/>
  <c r="BI160" i="7"/>
  <c r="BH160" i="7"/>
  <c r="BG160" i="7"/>
  <c r="BE160" i="7"/>
  <c r="T160" i="7"/>
  <c r="R160" i="7"/>
  <c r="P160" i="7"/>
  <c r="BI159" i="7"/>
  <c r="BH159" i="7"/>
  <c r="BG159" i="7"/>
  <c r="BE159" i="7"/>
  <c r="T159" i="7"/>
  <c r="R159" i="7"/>
  <c r="P159" i="7"/>
  <c r="BI158" i="7"/>
  <c r="BH158" i="7"/>
  <c r="BG158" i="7"/>
  <c r="BE158" i="7"/>
  <c r="T158" i="7"/>
  <c r="R158" i="7"/>
  <c r="P158" i="7"/>
  <c r="BI157" i="7"/>
  <c r="BH157" i="7"/>
  <c r="BG157" i="7"/>
  <c r="BE157" i="7"/>
  <c r="T157" i="7"/>
  <c r="R157" i="7"/>
  <c r="P157" i="7"/>
  <c r="BI156" i="7"/>
  <c r="BH156" i="7"/>
  <c r="BG156" i="7"/>
  <c r="BE156" i="7"/>
  <c r="T156" i="7"/>
  <c r="R156" i="7"/>
  <c r="P156" i="7"/>
  <c r="BI154" i="7"/>
  <c r="BH154" i="7"/>
  <c r="BG154" i="7"/>
  <c r="BE154" i="7"/>
  <c r="T154" i="7"/>
  <c r="R154" i="7"/>
  <c r="P154" i="7"/>
  <c r="BI153" i="7"/>
  <c r="BH153" i="7"/>
  <c r="BG153" i="7"/>
  <c r="BE153" i="7"/>
  <c r="T153" i="7"/>
  <c r="R153" i="7"/>
  <c r="P153" i="7"/>
  <c r="BI152" i="7"/>
  <c r="BH152" i="7"/>
  <c r="BG152" i="7"/>
  <c r="BE152" i="7"/>
  <c r="T152" i="7"/>
  <c r="R152" i="7"/>
  <c r="P152" i="7"/>
  <c r="BI151" i="7"/>
  <c r="BH151" i="7"/>
  <c r="BG151" i="7"/>
  <c r="BE151" i="7"/>
  <c r="T151" i="7"/>
  <c r="R151" i="7"/>
  <c r="P151" i="7"/>
  <c r="BI150" i="7"/>
  <c r="BH150" i="7"/>
  <c r="BG150" i="7"/>
  <c r="BE150" i="7"/>
  <c r="T150" i="7"/>
  <c r="R150" i="7"/>
  <c r="P150" i="7"/>
  <c r="BI148" i="7"/>
  <c r="BH148" i="7"/>
  <c r="BG148" i="7"/>
  <c r="BE148" i="7"/>
  <c r="T148" i="7"/>
  <c r="R148" i="7"/>
  <c r="P148" i="7"/>
  <c r="BI147" i="7"/>
  <c r="BH147" i="7"/>
  <c r="BG147" i="7"/>
  <c r="BE147" i="7"/>
  <c r="T147" i="7"/>
  <c r="R147" i="7"/>
  <c r="P147" i="7"/>
  <c r="BI146" i="7"/>
  <c r="BH146" i="7"/>
  <c r="BG146" i="7"/>
  <c r="BE146" i="7"/>
  <c r="T146" i="7"/>
  <c r="R146" i="7"/>
  <c r="P146" i="7"/>
  <c r="BI145" i="7"/>
  <c r="BH145" i="7"/>
  <c r="BG145" i="7"/>
  <c r="BE145" i="7"/>
  <c r="T145" i="7"/>
  <c r="R145" i="7"/>
  <c r="P145" i="7"/>
  <c r="BI144" i="7"/>
  <c r="BH144" i="7"/>
  <c r="BG144" i="7"/>
  <c r="BE144" i="7"/>
  <c r="T144" i="7"/>
  <c r="R144" i="7"/>
  <c r="P144" i="7"/>
  <c r="BI143" i="7"/>
  <c r="BH143" i="7"/>
  <c r="BG143" i="7"/>
  <c r="BE143" i="7"/>
  <c r="T143" i="7"/>
  <c r="R143" i="7"/>
  <c r="P143" i="7"/>
  <c r="BI142" i="7"/>
  <c r="BH142" i="7"/>
  <c r="BG142" i="7"/>
  <c r="BE142" i="7"/>
  <c r="T142" i="7"/>
  <c r="R142" i="7"/>
  <c r="P142" i="7"/>
  <c r="BI141" i="7"/>
  <c r="BH141" i="7"/>
  <c r="BG141" i="7"/>
  <c r="BE141" i="7"/>
  <c r="T141" i="7"/>
  <c r="R141" i="7"/>
  <c r="P141" i="7"/>
  <c r="BI140" i="7"/>
  <c r="BH140" i="7"/>
  <c r="BG140" i="7"/>
  <c r="BE140" i="7"/>
  <c r="T140" i="7"/>
  <c r="R140" i="7"/>
  <c r="P140" i="7"/>
  <c r="BI139" i="7"/>
  <c r="BH139" i="7"/>
  <c r="BG139" i="7"/>
  <c r="BE139" i="7"/>
  <c r="T139" i="7"/>
  <c r="R139" i="7"/>
  <c r="P139" i="7"/>
  <c r="BI138" i="7"/>
  <c r="BH138" i="7"/>
  <c r="BG138" i="7"/>
  <c r="BE138" i="7"/>
  <c r="T138" i="7"/>
  <c r="R138" i="7"/>
  <c r="P138" i="7"/>
  <c r="BI137" i="7"/>
  <c r="BH137" i="7"/>
  <c r="BG137" i="7"/>
  <c r="BE137" i="7"/>
  <c r="T137" i="7"/>
  <c r="R137" i="7"/>
  <c r="P137" i="7"/>
  <c r="BI136" i="7"/>
  <c r="BH136" i="7"/>
  <c r="BG136" i="7"/>
  <c r="BE136" i="7"/>
  <c r="T136" i="7"/>
  <c r="R136" i="7"/>
  <c r="P136" i="7"/>
  <c r="BI135" i="7"/>
  <c r="BH135" i="7"/>
  <c r="BG135" i="7"/>
  <c r="BE135" i="7"/>
  <c r="T135" i="7"/>
  <c r="R135" i="7"/>
  <c r="P135" i="7"/>
  <c r="F129" i="7"/>
  <c r="F127" i="7"/>
  <c r="E125" i="7"/>
  <c r="BI112" i="7"/>
  <c r="BH112" i="7"/>
  <c r="BG112" i="7"/>
  <c r="BE112" i="7"/>
  <c r="BI111" i="7"/>
  <c r="BH111" i="7"/>
  <c r="BG111" i="7"/>
  <c r="BF111" i="7"/>
  <c r="BE111" i="7"/>
  <c r="BI110" i="7"/>
  <c r="BH110" i="7"/>
  <c r="BG110" i="7"/>
  <c r="BF110" i="7"/>
  <c r="BE110" i="7"/>
  <c r="BI109" i="7"/>
  <c r="BH109" i="7"/>
  <c r="BG109" i="7"/>
  <c r="BF109" i="7"/>
  <c r="BE109" i="7"/>
  <c r="BI108" i="7"/>
  <c r="BH108" i="7"/>
  <c r="BG108" i="7"/>
  <c r="BF108" i="7"/>
  <c r="BE108" i="7"/>
  <c r="BI107" i="7"/>
  <c r="BH107" i="7"/>
  <c r="BG107" i="7"/>
  <c r="BF107" i="7"/>
  <c r="BE107" i="7"/>
  <c r="F91" i="7"/>
  <c r="F89" i="7"/>
  <c r="E87" i="7"/>
  <c r="J24" i="7"/>
  <c r="E24" i="7"/>
  <c r="J92" i="7" s="1"/>
  <c r="J23" i="7"/>
  <c r="J21" i="7"/>
  <c r="E21" i="7"/>
  <c r="J129" i="7" s="1"/>
  <c r="J20" i="7"/>
  <c r="J18" i="7"/>
  <c r="E18" i="7"/>
  <c r="F92" i="7" s="1"/>
  <c r="J17" i="7"/>
  <c r="J12" i="7"/>
  <c r="J89" i="7"/>
  <c r="E7" i="7"/>
  <c r="E123" i="7" s="1"/>
  <c r="J39" i="6"/>
  <c r="J38" i="6"/>
  <c r="AY99" i="1" s="1"/>
  <c r="J37" i="6"/>
  <c r="AX99" i="1"/>
  <c r="BI178" i="6"/>
  <c r="BH178" i="6"/>
  <c r="BG178" i="6"/>
  <c r="BE178" i="6"/>
  <c r="T178" i="6"/>
  <c r="R178" i="6"/>
  <c r="P178" i="6"/>
  <c r="BI177" i="6"/>
  <c r="BH177" i="6"/>
  <c r="BG177" i="6"/>
  <c r="BE177" i="6"/>
  <c r="T177" i="6"/>
  <c r="R177" i="6"/>
  <c r="P177" i="6"/>
  <c r="BI175" i="6"/>
  <c r="BH175" i="6"/>
  <c r="BG175" i="6"/>
  <c r="BE175" i="6"/>
  <c r="T175" i="6"/>
  <c r="R175" i="6"/>
  <c r="P175" i="6"/>
  <c r="BI174" i="6"/>
  <c r="BH174" i="6"/>
  <c r="BG174" i="6"/>
  <c r="BE174" i="6"/>
  <c r="T174" i="6"/>
  <c r="R174" i="6"/>
  <c r="P174" i="6"/>
  <c r="BI173" i="6"/>
  <c r="BH173" i="6"/>
  <c r="BG173" i="6"/>
  <c r="BE173" i="6"/>
  <c r="T173" i="6"/>
  <c r="R173" i="6"/>
  <c r="P173" i="6"/>
  <c r="BI171" i="6"/>
  <c r="BH171" i="6"/>
  <c r="BG171" i="6"/>
  <c r="BE171" i="6"/>
  <c r="T171" i="6"/>
  <c r="R171" i="6"/>
  <c r="P171" i="6"/>
  <c r="BI170" i="6"/>
  <c r="BH170" i="6"/>
  <c r="BG170" i="6"/>
  <c r="BE170" i="6"/>
  <c r="T170" i="6"/>
  <c r="R170" i="6"/>
  <c r="P170" i="6"/>
  <c r="BI169" i="6"/>
  <c r="BH169" i="6"/>
  <c r="BG169" i="6"/>
  <c r="BE169" i="6"/>
  <c r="T169" i="6"/>
  <c r="R169" i="6"/>
  <c r="P169" i="6"/>
  <c r="BI168" i="6"/>
  <c r="BH168" i="6"/>
  <c r="BG168" i="6"/>
  <c r="BE168" i="6"/>
  <c r="T168" i="6"/>
  <c r="R168" i="6"/>
  <c r="P168" i="6"/>
  <c r="BI167" i="6"/>
  <c r="BH167" i="6"/>
  <c r="BG167" i="6"/>
  <c r="BE167" i="6"/>
  <c r="T167" i="6"/>
  <c r="R167" i="6"/>
  <c r="P167" i="6"/>
  <c r="BI166" i="6"/>
  <c r="BH166" i="6"/>
  <c r="BG166" i="6"/>
  <c r="BE166" i="6"/>
  <c r="T166" i="6"/>
  <c r="R166" i="6"/>
  <c r="P166" i="6"/>
  <c r="BI165" i="6"/>
  <c r="BH165" i="6"/>
  <c r="BG165" i="6"/>
  <c r="BE165" i="6"/>
  <c r="T165" i="6"/>
  <c r="R165" i="6"/>
  <c r="P165" i="6"/>
  <c r="BI164" i="6"/>
  <c r="BH164" i="6"/>
  <c r="BG164" i="6"/>
  <c r="BE164" i="6"/>
  <c r="T164" i="6"/>
  <c r="R164" i="6"/>
  <c r="P164" i="6"/>
  <c r="BI163" i="6"/>
  <c r="BH163" i="6"/>
  <c r="BG163" i="6"/>
  <c r="BE163" i="6"/>
  <c r="T163" i="6"/>
  <c r="R163" i="6"/>
  <c r="P163" i="6"/>
  <c r="BI162" i="6"/>
  <c r="BH162" i="6"/>
  <c r="BG162" i="6"/>
  <c r="BE162" i="6"/>
  <c r="T162" i="6"/>
  <c r="R162" i="6"/>
  <c r="P162" i="6"/>
  <c r="BI161" i="6"/>
  <c r="BH161" i="6"/>
  <c r="BG161" i="6"/>
  <c r="BE161" i="6"/>
  <c r="T161" i="6"/>
  <c r="R161" i="6"/>
  <c r="P161" i="6"/>
  <c r="BI160" i="6"/>
  <c r="BH160" i="6"/>
  <c r="BG160" i="6"/>
  <c r="BE160" i="6"/>
  <c r="T160" i="6"/>
  <c r="R160" i="6"/>
  <c r="P160" i="6"/>
  <c r="BI159" i="6"/>
  <c r="BH159" i="6"/>
  <c r="BG159" i="6"/>
  <c r="BE159" i="6"/>
  <c r="T159" i="6"/>
  <c r="R159" i="6"/>
  <c r="P159" i="6"/>
  <c r="BI158" i="6"/>
  <c r="BH158" i="6"/>
  <c r="BG158" i="6"/>
  <c r="BE158" i="6"/>
  <c r="T158" i="6"/>
  <c r="R158" i="6"/>
  <c r="P158" i="6"/>
  <c r="BI156" i="6"/>
  <c r="BH156" i="6"/>
  <c r="BG156" i="6"/>
  <c r="BE156" i="6"/>
  <c r="T156" i="6"/>
  <c r="R156" i="6"/>
  <c r="P156" i="6"/>
  <c r="BI155" i="6"/>
  <c r="BH155" i="6"/>
  <c r="BG155" i="6"/>
  <c r="BE155" i="6"/>
  <c r="T155" i="6"/>
  <c r="R155" i="6"/>
  <c r="P155" i="6"/>
  <c r="BI154" i="6"/>
  <c r="BH154" i="6"/>
  <c r="BG154" i="6"/>
  <c r="BE154" i="6"/>
  <c r="T154" i="6"/>
  <c r="R154" i="6"/>
  <c r="P154" i="6"/>
  <c r="BI153" i="6"/>
  <c r="BH153" i="6"/>
  <c r="BG153" i="6"/>
  <c r="BE153" i="6"/>
  <c r="T153" i="6"/>
  <c r="R153" i="6"/>
  <c r="P153" i="6"/>
  <c r="BI152" i="6"/>
  <c r="BH152" i="6"/>
  <c r="BG152" i="6"/>
  <c r="BE152" i="6"/>
  <c r="T152" i="6"/>
  <c r="R152" i="6"/>
  <c r="P152" i="6"/>
  <c r="BI151" i="6"/>
  <c r="BH151" i="6"/>
  <c r="BG151" i="6"/>
  <c r="BE151" i="6"/>
  <c r="T151" i="6"/>
  <c r="R151" i="6"/>
  <c r="P151" i="6"/>
  <c r="BI150" i="6"/>
  <c r="BH150" i="6"/>
  <c r="BG150" i="6"/>
  <c r="BE150" i="6"/>
  <c r="T150" i="6"/>
  <c r="R150" i="6"/>
  <c r="P150" i="6"/>
  <c r="BI149" i="6"/>
  <c r="BH149" i="6"/>
  <c r="BG149" i="6"/>
  <c r="BE149" i="6"/>
  <c r="T149" i="6"/>
  <c r="R149" i="6"/>
  <c r="P149" i="6"/>
  <c r="BI148" i="6"/>
  <c r="BH148" i="6"/>
  <c r="BG148" i="6"/>
  <c r="BE148" i="6"/>
  <c r="T148" i="6"/>
  <c r="R148" i="6"/>
  <c r="P148" i="6"/>
  <c r="BI147" i="6"/>
  <c r="BH147" i="6"/>
  <c r="BG147" i="6"/>
  <c r="BE147" i="6"/>
  <c r="T147" i="6"/>
  <c r="R147" i="6"/>
  <c r="P147" i="6"/>
  <c r="BI145" i="6"/>
  <c r="BH145" i="6"/>
  <c r="BG145" i="6"/>
  <c r="BE145" i="6"/>
  <c r="T145" i="6"/>
  <c r="R145" i="6"/>
  <c r="P145" i="6"/>
  <c r="BI144" i="6"/>
  <c r="BH144" i="6"/>
  <c r="BG144" i="6"/>
  <c r="BE144" i="6"/>
  <c r="T144" i="6"/>
  <c r="R144" i="6"/>
  <c r="P144" i="6"/>
  <c r="BI143" i="6"/>
  <c r="BH143" i="6"/>
  <c r="BG143" i="6"/>
  <c r="BE143" i="6"/>
  <c r="T143" i="6"/>
  <c r="R143" i="6"/>
  <c r="P143" i="6"/>
  <c r="BI142" i="6"/>
  <c r="BH142" i="6"/>
  <c r="BG142" i="6"/>
  <c r="BE142" i="6"/>
  <c r="T142" i="6"/>
  <c r="R142" i="6"/>
  <c r="P142" i="6"/>
  <c r="BI141" i="6"/>
  <c r="BH141" i="6"/>
  <c r="BG141" i="6"/>
  <c r="BE141" i="6"/>
  <c r="T141" i="6"/>
  <c r="R141" i="6"/>
  <c r="P141" i="6"/>
  <c r="BI140" i="6"/>
  <c r="BH140" i="6"/>
  <c r="BG140" i="6"/>
  <c r="BE140" i="6"/>
  <c r="T140" i="6"/>
  <c r="R140" i="6"/>
  <c r="P140" i="6"/>
  <c r="BI139" i="6"/>
  <c r="BH139" i="6"/>
  <c r="BG139" i="6"/>
  <c r="BE139" i="6"/>
  <c r="T139" i="6"/>
  <c r="R139" i="6"/>
  <c r="P139" i="6"/>
  <c r="BI138" i="6"/>
  <c r="BH138" i="6"/>
  <c r="BG138" i="6"/>
  <c r="BE138" i="6"/>
  <c r="T138" i="6"/>
  <c r="R138" i="6"/>
  <c r="P138" i="6"/>
  <c r="BI137" i="6"/>
  <c r="BH137" i="6"/>
  <c r="BG137" i="6"/>
  <c r="BE137" i="6"/>
  <c r="T137" i="6"/>
  <c r="R137" i="6"/>
  <c r="P137" i="6"/>
  <c r="BI136" i="6"/>
  <c r="BH136" i="6"/>
  <c r="BG136" i="6"/>
  <c r="BE136" i="6"/>
  <c r="T136" i="6"/>
  <c r="R136" i="6"/>
  <c r="P136" i="6"/>
  <c r="BI135" i="6"/>
  <c r="BH135" i="6"/>
  <c r="BG135" i="6"/>
  <c r="BE135" i="6"/>
  <c r="T135" i="6"/>
  <c r="R135" i="6"/>
  <c r="P135" i="6"/>
  <c r="BI134" i="6"/>
  <c r="BH134" i="6"/>
  <c r="BG134" i="6"/>
  <c r="BE134" i="6"/>
  <c r="T134" i="6"/>
  <c r="R134" i="6"/>
  <c r="P134" i="6"/>
  <c r="BI133" i="6"/>
  <c r="BH133" i="6"/>
  <c r="BG133" i="6"/>
  <c r="BE133" i="6"/>
  <c r="T133" i="6"/>
  <c r="R133" i="6"/>
  <c r="P133" i="6"/>
  <c r="F127" i="6"/>
  <c r="F125" i="6"/>
  <c r="E123" i="6"/>
  <c r="BI110" i="6"/>
  <c r="BH110" i="6"/>
  <c r="BG110" i="6"/>
  <c r="BE110" i="6"/>
  <c r="BI109" i="6"/>
  <c r="BH109" i="6"/>
  <c r="BG109" i="6"/>
  <c r="BF109" i="6"/>
  <c r="BE109" i="6"/>
  <c r="BI108" i="6"/>
  <c r="BH108" i="6"/>
  <c r="BG108" i="6"/>
  <c r="BF108" i="6"/>
  <c r="BE108" i="6"/>
  <c r="BI107" i="6"/>
  <c r="BH107" i="6"/>
  <c r="BG107" i="6"/>
  <c r="BF107" i="6"/>
  <c r="BE107" i="6"/>
  <c r="BI106" i="6"/>
  <c r="BH106" i="6"/>
  <c r="BG106" i="6"/>
  <c r="BF106" i="6"/>
  <c r="BE106" i="6"/>
  <c r="BI105" i="6"/>
  <c r="BH105" i="6"/>
  <c r="BG105" i="6"/>
  <c r="BF105" i="6"/>
  <c r="BE105" i="6"/>
  <c r="F91" i="6"/>
  <c r="F89" i="6"/>
  <c r="E87" i="6"/>
  <c r="J24" i="6"/>
  <c r="E24" i="6"/>
  <c r="J128" i="6"/>
  <c r="J23" i="6"/>
  <c r="J21" i="6"/>
  <c r="E21" i="6"/>
  <c r="J91" i="6"/>
  <c r="J20" i="6"/>
  <c r="J18" i="6"/>
  <c r="E18" i="6"/>
  <c r="F128" i="6"/>
  <c r="J17" i="6"/>
  <c r="J12" i="6"/>
  <c r="J89" i="6" s="1"/>
  <c r="E7" i="6"/>
  <c r="E121" i="6"/>
  <c r="J39" i="5"/>
  <c r="J38" i="5"/>
  <c r="AY98" i="1"/>
  <c r="J37" i="5"/>
  <c r="AX98" i="1" s="1"/>
  <c r="BI151" i="5"/>
  <c r="BH151" i="5"/>
  <c r="BG151" i="5"/>
  <c r="BE151" i="5"/>
  <c r="T151" i="5"/>
  <c r="R151" i="5"/>
  <c r="P151" i="5"/>
  <c r="BI150" i="5"/>
  <c r="BH150" i="5"/>
  <c r="BG150" i="5"/>
  <c r="BE150" i="5"/>
  <c r="T150" i="5"/>
  <c r="R150" i="5"/>
  <c r="P150" i="5"/>
  <c r="BI149" i="5"/>
  <c r="BH149" i="5"/>
  <c r="BG149" i="5"/>
  <c r="BE149" i="5"/>
  <c r="T149" i="5"/>
  <c r="T148" i="5" s="1"/>
  <c r="R149" i="5"/>
  <c r="P149" i="5"/>
  <c r="BI147" i="5"/>
  <c r="BH147" i="5"/>
  <c r="BG147" i="5"/>
  <c r="BE147" i="5"/>
  <c r="T147" i="5"/>
  <c r="R147" i="5"/>
  <c r="P147" i="5"/>
  <c r="BI146" i="5"/>
  <c r="BH146" i="5"/>
  <c r="BG146" i="5"/>
  <c r="BE146" i="5"/>
  <c r="T146" i="5"/>
  <c r="R146" i="5"/>
  <c r="P146" i="5"/>
  <c r="BI144" i="5"/>
  <c r="BH144" i="5"/>
  <c r="BG144" i="5"/>
  <c r="BE144" i="5"/>
  <c r="T144" i="5"/>
  <c r="R144" i="5"/>
  <c r="P144" i="5"/>
  <c r="BI143" i="5"/>
  <c r="BH143" i="5"/>
  <c r="BG143" i="5"/>
  <c r="BE143" i="5"/>
  <c r="T143" i="5"/>
  <c r="R143" i="5"/>
  <c r="P143" i="5"/>
  <c r="BI142" i="5"/>
  <c r="BH142" i="5"/>
  <c r="BG142" i="5"/>
  <c r="BE142" i="5"/>
  <c r="T142" i="5"/>
  <c r="R142" i="5"/>
  <c r="P142"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BI133" i="5"/>
  <c r="BH133" i="5"/>
  <c r="BG133" i="5"/>
  <c r="BE133" i="5"/>
  <c r="T133" i="5"/>
  <c r="R133" i="5"/>
  <c r="P133" i="5"/>
  <c r="F126" i="5"/>
  <c r="F124" i="5"/>
  <c r="E122" i="5"/>
  <c r="BI109" i="5"/>
  <c r="BH109" i="5"/>
  <c r="BG109" i="5"/>
  <c r="BE109" i="5"/>
  <c r="BI108" i="5"/>
  <c r="BH108" i="5"/>
  <c r="BG108" i="5"/>
  <c r="BF108" i="5"/>
  <c r="BE108" i="5"/>
  <c r="BI107" i="5"/>
  <c r="BH107" i="5"/>
  <c r="BG107" i="5"/>
  <c r="BF107" i="5"/>
  <c r="BE107" i="5"/>
  <c r="BI106" i="5"/>
  <c r="BH106" i="5"/>
  <c r="BG106" i="5"/>
  <c r="BF106" i="5"/>
  <c r="BE106" i="5"/>
  <c r="BI105" i="5"/>
  <c r="BH105" i="5"/>
  <c r="BG105" i="5"/>
  <c r="BF105" i="5"/>
  <c r="BE105" i="5"/>
  <c r="BI104" i="5"/>
  <c r="BH104" i="5"/>
  <c r="BG104" i="5"/>
  <c r="BF104" i="5"/>
  <c r="BE104" i="5"/>
  <c r="F91" i="5"/>
  <c r="F89" i="5"/>
  <c r="E87" i="5"/>
  <c r="J24" i="5"/>
  <c r="E24" i="5"/>
  <c r="J127" i="5"/>
  <c r="J23" i="5"/>
  <c r="J21" i="5"/>
  <c r="E21" i="5"/>
  <c r="J91" i="5"/>
  <c r="J20" i="5"/>
  <c r="J18" i="5"/>
  <c r="E18" i="5"/>
  <c r="F127" i="5"/>
  <c r="J17" i="5"/>
  <c r="J12" i="5"/>
  <c r="J89" i="5" s="1"/>
  <c r="E7" i="5"/>
  <c r="E120" i="5"/>
  <c r="J39" i="4"/>
  <c r="J38" i="4"/>
  <c r="AY97" i="1" s="1"/>
  <c r="J37" i="4"/>
  <c r="AX97" i="1" s="1"/>
  <c r="BI221" i="4"/>
  <c r="BH221" i="4"/>
  <c r="BG221" i="4"/>
  <c r="BE221" i="4"/>
  <c r="T221" i="4"/>
  <c r="R221" i="4"/>
  <c r="P221" i="4"/>
  <c r="BI220" i="4"/>
  <c r="BH220" i="4"/>
  <c r="BG220" i="4"/>
  <c r="BE220" i="4"/>
  <c r="T220" i="4"/>
  <c r="R220" i="4"/>
  <c r="P220" i="4"/>
  <c r="BI219" i="4"/>
  <c r="BH219" i="4"/>
  <c r="BG219" i="4"/>
  <c r="BE219" i="4"/>
  <c r="T219" i="4"/>
  <c r="R219" i="4"/>
  <c r="P219" i="4"/>
  <c r="BI218" i="4"/>
  <c r="BH218" i="4"/>
  <c r="BG218" i="4"/>
  <c r="BE218" i="4"/>
  <c r="T218" i="4"/>
  <c r="R218" i="4"/>
  <c r="P218" i="4"/>
  <c r="BI216" i="4"/>
  <c r="BH216" i="4"/>
  <c r="BG216" i="4"/>
  <c r="BE216" i="4"/>
  <c r="T216" i="4"/>
  <c r="R216" i="4"/>
  <c r="P216" i="4"/>
  <c r="BI215" i="4"/>
  <c r="BH215" i="4"/>
  <c r="BG215" i="4"/>
  <c r="BE215" i="4"/>
  <c r="T215" i="4"/>
  <c r="R215" i="4"/>
  <c r="P215" i="4"/>
  <c r="BI214" i="4"/>
  <c r="BH214" i="4"/>
  <c r="BG214" i="4"/>
  <c r="BE214" i="4"/>
  <c r="T214" i="4"/>
  <c r="R214" i="4"/>
  <c r="P214" i="4"/>
  <c r="BI213" i="4"/>
  <c r="BH213" i="4"/>
  <c r="BG213" i="4"/>
  <c r="BE213" i="4"/>
  <c r="T213" i="4"/>
  <c r="R213" i="4"/>
  <c r="P213" i="4"/>
  <c r="BI211" i="4"/>
  <c r="BH211" i="4"/>
  <c r="BG211" i="4"/>
  <c r="BE211" i="4"/>
  <c r="T211" i="4"/>
  <c r="R211" i="4"/>
  <c r="P211" i="4"/>
  <c r="BI210" i="4"/>
  <c r="BH210" i="4"/>
  <c r="BG210" i="4"/>
  <c r="BE210" i="4"/>
  <c r="T210" i="4"/>
  <c r="R210" i="4"/>
  <c r="P210" i="4"/>
  <c r="BI209" i="4"/>
  <c r="BH209" i="4"/>
  <c r="BG209" i="4"/>
  <c r="BE209" i="4"/>
  <c r="T209" i="4"/>
  <c r="R209" i="4"/>
  <c r="P209" i="4"/>
  <c r="BI208" i="4"/>
  <c r="BH208" i="4"/>
  <c r="BG208" i="4"/>
  <c r="BE208" i="4"/>
  <c r="T208" i="4"/>
  <c r="R208" i="4"/>
  <c r="P208" i="4"/>
  <c r="BI207" i="4"/>
  <c r="BH207" i="4"/>
  <c r="BG207" i="4"/>
  <c r="BE207" i="4"/>
  <c r="T207" i="4"/>
  <c r="R207" i="4"/>
  <c r="P207" i="4"/>
  <c r="BI206" i="4"/>
  <c r="BH206" i="4"/>
  <c r="BG206" i="4"/>
  <c r="BE206" i="4"/>
  <c r="T206" i="4"/>
  <c r="R206" i="4"/>
  <c r="P206" i="4"/>
  <c r="BI205" i="4"/>
  <c r="BH205" i="4"/>
  <c r="BG205" i="4"/>
  <c r="BE205" i="4"/>
  <c r="T205" i="4"/>
  <c r="R205" i="4"/>
  <c r="P205" i="4"/>
  <c r="BI204" i="4"/>
  <c r="BH204" i="4"/>
  <c r="BG204" i="4"/>
  <c r="BE204" i="4"/>
  <c r="T204" i="4"/>
  <c r="R204" i="4"/>
  <c r="P204" i="4"/>
  <c r="BI203" i="4"/>
  <c r="BH203" i="4"/>
  <c r="BG203" i="4"/>
  <c r="BE203" i="4"/>
  <c r="T203" i="4"/>
  <c r="R203" i="4"/>
  <c r="P203" i="4"/>
  <c r="BI202" i="4"/>
  <c r="BH202" i="4"/>
  <c r="BG202" i="4"/>
  <c r="BE202" i="4"/>
  <c r="T202" i="4"/>
  <c r="R202" i="4"/>
  <c r="P202" i="4"/>
  <c r="BI201" i="4"/>
  <c r="BH201" i="4"/>
  <c r="BG201" i="4"/>
  <c r="BE201" i="4"/>
  <c r="T201" i="4"/>
  <c r="R201" i="4"/>
  <c r="P201" i="4"/>
  <c r="BI200" i="4"/>
  <c r="BH200" i="4"/>
  <c r="BG200" i="4"/>
  <c r="BE200" i="4"/>
  <c r="T200" i="4"/>
  <c r="R200" i="4"/>
  <c r="P200" i="4"/>
  <c r="BI199" i="4"/>
  <c r="BH199" i="4"/>
  <c r="BG199" i="4"/>
  <c r="BE199" i="4"/>
  <c r="T199" i="4"/>
  <c r="R199" i="4"/>
  <c r="P199" i="4"/>
  <c r="BI198" i="4"/>
  <c r="BH198" i="4"/>
  <c r="BG198" i="4"/>
  <c r="BE198" i="4"/>
  <c r="T198" i="4"/>
  <c r="R198" i="4"/>
  <c r="P198" i="4"/>
  <c r="BI197" i="4"/>
  <c r="BH197" i="4"/>
  <c r="BG197" i="4"/>
  <c r="BE197" i="4"/>
  <c r="T197" i="4"/>
  <c r="R197" i="4"/>
  <c r="P197" i="4"/>
  <c r="BI196" i="4"/>
  <c r="BH196" i="4"/>
  <c r="BG196" i="4"/>
  <c r="BE196" i="4"/>
  <c r="T196" i="4"/>
  <c r="R196" i="4"/>
  <c r="P196" i="4"/>
  <c r="BI195" i="4"/>
  <c r="BH195" i="4"/>
  <c r="BG195" i="4"/>
  <c r="BE195" i="4"/>
  <c r="T195" i="4"/>
  <c r="R195" i="4"/>
  <c r="P195" i="4"/>
  <c r="BI194" i="4"/>
  <c r="BH194" i="4"/>
  <c r="BG194" i="4"/>
  <c r="BE194" i="4"/>
  <c r="T194" i="4"/>
  <c r="R194" i="4"/>
  <c r="P194" i="4"/>
  <c r="BI193" i="4"/>
  <c r="BH193" i="4"/>
  <c r="BG193" i="4"/>
  <c r="BE193" i="4"/>
  <c r="T193" i="4"/>
  <c r="R193" i="4"/>
  <c r="P193" i="4"/>
  <c r="BI192" i="4"/>
  <c r="BH192" i="4"/>
  <c r="BG192" i="4"/>
  <c r="BE192" i="4"/>
  <c r="T192" i="4"/>
  <c r="R192" i="4"/>
  <c r="P192" i="4"/>
  <c r="BI190" i="4"/>
  <c r="BH190" i="4"/>
  <c r="BG190" i="4"/>
  <c r="BE190" i="4"/>
  <c r="T190" i="4"/>
  <c r="R190" i="4"/>
  <c r="P190" i="4"/>
  <c r="BI189" i="4"/>
  <c r="BH189" i="4"/>
  <c r="BG189" i="4"/>
  <c r="BE189" i="4"/>
  <c r="T189" i="4"/>
  <c r="R189" i="4"/>
  <c r="P189" i="4"/>
  <c r="BI188" i="4"/>
  <c r="BH188" i="4"/>
  <c r="BG188" i="4"/>
  <c r="BE188" i="4"/>
  <c r="T188" i="4"/>
  <c r="R188" i="4"/>
  <c r="P188" i="4"/>
  <c r="BI187" i="4"/>
  <c r="BH187" i="4"/>
  <c r="BG187" i="4"/>
  <c r="BE187" i="4"/>
  <c r="T187" i="4"/>
  <c r="R187" i="4"/>
  <c r="P187" i="4"/>
  <c r="BI186" i="4"/>
  <c r="BH186" i="4"/>
  <c r="BG186" i="4"/>
  <c r="BE186" i="4"/>
  <c r="T186" i="4"/>
  <c r="R186" i="4"/>
  <c r="P186" i="4"/>
  <c r="BI185" i="4"/>
  <c r="BH185" i="4"/>
  <c r="BG185" i="4"/>
  <c r="BE185" i="4"/>
  <c r="T185" i="4"/>
  <c r="R185" i="4"/>
  <c r="P185" i="4"/>
  <c r="BI184" i="4"/>
  <c r="BH184" i="4"/>
  <c r="BG184" i="4"/>
  <c r="BE184" i="4"/>
  <c r="T184" i="4"/>
  <c r="R184" i="4"/>
  <c r="P184" i="4"/>
  <c r="BI183" i="4"/>
  <c r="BH183" i="4"/>
  <c r="BG183" i="4"/>
  <c r="BE183" i="4"/>
  <c r="T183" i="4"/>
  <c r="R183" i="4"/>
  <c r="P183" i="4"/>
  <c r="BI182" i="4"/>
  <c r="BH182" i="4"/>
  <c r="BG182" i="4"/>
  <c r="BE182" i="4"/>
  <c r="T182" i="4"/>
  <c r="R182" i="4"/>
  <c r="P182" i="4"/>
  <c r="BI181" i="4"/>
  <c r="BH181" i="4"/>
  <c r="BG181" i="4"/>
  <c r="BE181" i="4"/>
  <c r="T181" i="4"/>
  <c r="R181" i="4"/>
  <c r="P181" i="4"/>
  <c r="BI180" i="4"/>
  <c r="BH180" i="4"/>
  <c r="BG180" i="4"/>
  <c r="BE180" i="4"/>
  <c r="T180" i="4"/>
  <c r="R180" i="4"/>
  <c r="P180" i="4"/>
  <c r="BI179" i="4"/>
  <c r="BH179" i="4"/>
  <c r="BG179" i="4"/>
  <c r="BE179" i="4"/>
  <c r="T179" i="4"/>
  <c r="R179" i="4"/>
  <c r="P179" i="4"/>
  <c r="BI178" i="4"/>
  <c r="BH178" i="4"/>
  <c r="BG178" i="4"/>
  <c r="BE178" i="4"/>
  <c r="T178" i="4"/>
  <c r="R178" i="4"/>
  <c r="P178" i="4"/>
  <c r="BI177" i="4"/>
  <c r="BH177" i="4"/>
  <c r="BG177" i="4"/>
  <c r="BE177" i="4"/>
  <c r="T177" i="4"/>
  <c r="R177" i="4"/>
  <c r="P177" i="4"/>
  <c r="BI176" i="4"/>
  <c r="BH176" i="4"/>
  <c r="BG176" i="4"/>
  <c r="BE176" i="4"/>
  <c r="T176" i="4"/>
  <c r="R176" i="4"/>
  <c r="P176" i="4"/>
  <c r="BI175" i="4"/>
  <c r="BH175" i="4"/>
  <c r="BG175" i="4"/>
  <c r="BE175" i="4"/>
  <c r="T175" i="4"/>
  <c r="R175" i="4"/>
  <c r="P175" i="4"/>
  <c r="BI174" i="4"/>
  <c r="BH174" i="4"/>
  <c r="BG174" i="4"/>
  <c r="BE174" i="4"/>
  <c r="T174" i="4"/>
  <c r="R174" i="4"/>
  <c r="P174" i="4"/>
  <c r="BI173" i="4"/>
  <c r="BH173" i="4"/>
  <c r="BG173" i="4"/>
  <c r="BE173" i="4"/>
  <c r="T173" i="4"/>
  <c r="R173" i="4"/>
  <c r="P173" i="4"/>
  <c r="BI172" i="4"/>
  <c r="BH172" i="4"/>
  <c r="BG172" i="4"/>
  <c r="BE172" i="4"/>
  <c r="T172" i="4"/>
  <c r="R172" i="4"/>
  <c r="P172" i="4"/>
  <c r="BI171" i="4"/>
  <c r="BH171" i="4"/>
  <c r="BG171" i="4"/>
  <c r="BE171" i="4"/>
  <c r="T171" i="4"/>
  <c r="R171" i="4"/>
  <c r="P171" i="4"/>
  <c r="BI170" i="4"/>
  <c r="BH170" i="4"/>
  <c r="BG170" i="4"/>
  <c r="BE170" i="4"/>
  <c r="T170" i="4"/>
  <c r="R170" i="4"/>
  <c r="P170" i="4"/>
  <c r="BI169" i="4"/>
  <c r="BH169" i="4"/>
  <c r="BG169" i="4"/>
  <c r="BE169" i="4"/>
  <c r="T169" i="4"/>
  <c r="R169" i="4"/>
  <c r="P169" i="4"/>
  <c r="BI168" i="4"/>
  <c r="BH168" i="4"/>
  <c r="BG168" i="4"/>
  <c r="BE168" i="4"/>
  <c r="T168" i="4"/>
  <c r="R168" i="4"/>
  <c r="P168" i="4"/>
  <c r="BI166" i="4"/>
  <c r="BH166" i="4"/>
  <c r="BG166" i="4"/>
  <c r="BE166" i="4"/>
  <c r="T166" i="4"/>
  <c r="R166" i="4"/>
  <c r="P166" i="4"/>
  <c r="BI165" i="4"/>
  <c r="BH165" i="4"/>
  <c r="BG165" i="4"/>
  <c r="BE165" i="4"/>
  <c r="T165" i="4"/>
  <c r="R165" i="4"/>
  <c r="P165" i="4"/>
  <c r="BI164" i="4"/>
  <c r="BH164" i="4"/>
  <c r="BG164" i="4"/>
  <c r="BE164" i="4"/>
  <c r="T164" i="4"/>
  <c r="R164" i="4"/>
  <c r="P164" i="4"/>
  <c r="BI163" i="4"/>
  <c r="BH163" i="4"/>
  <c r="BG163" i="4"/>
  <c r="BE163" i="4"/>
  <c r="T163" i="4"/>
  <c r="R163" i="4"/>
  <c r="P163" i="4"/>
  <c r="BI162" i="4"/>
  <c r="BH162" i="4"/>
  <c r="BG162" i="4"/>
  <c r="BE162" i="4"/>
  <c r="T162" i="4"/>
  <c r="R162" i="4"/>
  <c r="P162" i="4"/>
  <c r="BI161" i="4"/>
  <c r="BH161" i="4"/>
  <c r="BG161" i="4"/>
  <c r="BE161" i="4"/>
  <c r="T161" i="4"/>
  <c r="R161" i="4"/>
  <c r="P161" i="4"/>
  <c r="BI160" i="4"/>
  <c r="BH160" i="4"/>
  <c r="BG160" i="4"/>
  <c r="BE160" i="4"/>
  <c r="T160" i="4"/>
  <c r="R160" i="4"/>
  <c r="P160" i="4"/>
  <c r="BI159" i="4"/>
  <c r="BH159" i="4"/>
  <c r="BG159" i="4"/>
  <c r="BE159" i="4"/>
  <c r="T159" i="4"/>
  <c r="R159" i="4"/>
  <c r="P159" i="4"/>
  <c r="BI158" i="4"/>
  <c r="BH158" i="4"/>
  <c r="BG158" i="4"/>
  <c r="BE158" i="4"/>
  <c r="T158" i="4"/>
  <c r="R158" i="4"/>
  <c r="P158" i="4"/>
  <c r="BI157" i="4"/>
  <c r="BH157" i="4"/>
  <c r="BG157" i="4"/>
  <c r="BE157" i="4"/>
  <c r="T157" i="4"/>
  <c r="R157" i="4"/>
  <c r="P157" i="4"/>
  <c r="BI156" i="4"/>
  <c r="BH156" i="4"/>
  <c r="BG156" i="4"/>
  <c r="BE156" i="4"/>
  <c r="T156" i="4"/>
  <c r="R156" i="4"/>
  <c r="P156" i="4"/>
  <c r="BI155" i="4"/>
  <c r="BH155" i="4"/>
  <c r="BG155" i="4"/>
  <c r="BE155" i="4"/>
  <c r="T155" i="4"/>
  <c r="R155" i="4"/>
  <c r="P155" i="4"/>
  <c r="BI154" i="4"/>
  <c r="BH154" i="4"/>
  <c r="BG154" i="4"/>
  <c r="BE154" i="4"/>
  <c r="T154" i="4"/>
  <c r="R154" i="4"/>
  <c r="P154" i="4"/>
  <c r="BI153" i="4"/>
  <c r="BH153" i="4"/>
  <c r="BG153" i="4"/>
  <c r="BE153" i="4"/>
  <c r="T153" i="4"/>
  <c r="R153" i="4"/>
  <c r="P153" i="4"/>
  <c r="BI152" i="4"/>
  <c r="BH152" i="4"/>
  <c r="BG152" i="4"/>
  <c r="BE152" i="4"/>
  <c r="T152" i="4"/>
  <c r="R152" i="4"/>
  <c r="P152" i="4"/>
  <c r="BI150" i="4"/>
  <c r="BH150" i="4"/>
  <c r="BG150" i="4"/>
  <c r="BE150" i="4"/>
  <c r="T150" i="4"/>
  <c r="R150" i="4"/>
  <c r="P150" i="4"/>
  <c r="BI149" i="4"/>
  <c r="BH149" i="4"/>
  <c r="BG149" i="4"/>
  <c r="BE149" i="4"/>
  <c r="T149" i="4"/>
  <c r="R149" i="4"/>
  <c r="P149" i="4"/>
  <c r="BI148" i="4"/>
  <c r="BH148" i="4"/>
  <c r="BG148" i="4"/>
  <c r="BE148" i="4"/>
  <c r="T148" i="4"/>
  <c r="R148" i="4"/>
  <c r="P148" i="4"/>
  <c r="BI147" i="4"/>
  <c r="BH147" i="4"/>
  <c r="BG147" i="4"/>
  <c r="BE147" i="4"/>
  <c r="T147" i="4"/>
  <c r="R147" i="4"/>
  <c r="P147" i="4"/>
  <c r="BI146" i="4"/>
  <c r="BH146" i="4"/>
  <c r="BG146" i="4"/>
  <c r="BE146" i="4"/>
  <c r="T146" i="4"/>
  <c r="R146" i="4"/>
  <c r="P146" i="4"/>
  <c r="BI144" i="4"/>
  <c r="BH144" i="4"/>
  <c r="BG144" i="4"/>
  <c r="BE144" i="4"/>
  <c r="T144" i="4"/>
  <c r="R144" i="4"/>
  <c r="P144" i="4"/>
  <c r="BI143" i="4"/>
  <c r="BH143" i="4"/>
  <c r="BG143" i="4"/>
  <c r="BE143" i="4"/>
  <c r="T143" i="4"/>
  <c r="R143" i="4"/>
  <c r="P143" i="4"/>
  <c r="BI142" i="4"/>
  <c r="BH142" i="4"/>
  <c r="BG142" i="4"/>
  <c r="BE142" i="4"/>
  <c r="T142" i="4"/>
  <c r="R142" i="4"/>
  <c r="P142" i="4"/>
  <c r="BI141" i="4"/>
  <c r="BH141" i="4"/>
  <c r="BG141" i="4"/>
  <c r="BE141" i="4"/>
  <c r="T141" i="4"/>
  <c r="R141" i="4"/>
  <c r="P141" i="4"/>
  <c r="BI140" i="4"/>
  <c r="BH140" i="4"/>
  <c r="BG140" i="4"/>
  <c r="BE140" i="4"/>
  <c r="T140" i="4"/>
  <c r="R140" i="4"/>
  <c r="P140" i="4"/>
  <c r="BI139" i="4"/>
  <c r="BH139" i="4"/>
  <c r="BG139" i="4"/>
  <c r="BE139" i="4"/>
  <c r="T139" i="4"/>
  <c r="R139" i="4"/>
  <c r="P139" i="4"/>
  <c r="BI138" i="4"/>
  <c r="BH138" i="4"/>
  <c r="BG138" i="4"/>
  <c r="BE138" i="4"/>
  <c r="T138" i="4"/>
  <c r="R138" i="4"/>
  <c r="P138" i="4"/>
  <c r="BI137" i="4"/>
  <c r="BH137" i="4"/>
  <c r="BG137" i="4"/>
  <c r="BE137" i="4"/>
  <c r="T137" i="4"/>
  <c r="R137" i="4"/>
  <c r="P137" i="4"/>
  <c r="F130" i="4"/>
  <c r="F128" i="4"/>
  <c r="E126" i="4"/>
  <c r="BI113" i="4"/>
  <c r="BH113" i="4"/>
  <c r="BG113" i="4"/>
  <c r="BE113" i="4"/>
  <c r="BI112" i="4"/>
  <c r="BH112" i="4"/>
  <c r="BG112" i="4"/>
  <c r="BF112" i="4"/>
  <c r="BE112" i="4"/>
  <c r="BI111" i="4"/>
  <c r="BH111" i="4"/>
  <c r="BG111" i="4"/>
  <c r="BF111" i="4"/>
  <c r="BE111" i="4"/>
  <c r="BI110" i="4"/>
  <c r="BH110" i="4"/>
  <c r="BG110" i="4"/>
  <c r="BF110" i="4"/>
  <c r="BE110" i="4"/>
  <c r="BI109" i="4"/>
  <c r="BH109" i="4"/>
  <c r="BG109" i="4"/>
  <c r="BF109" i="4"/>
  <c r="BE109" i="4"/>
  <c r="BI108" i="4"/>
  <c r="BH108" i="4"/>
  <c r="BG108" i="4"/>
  <c r="BF108" i="4"/>
  <c r="BE108" i="4"/>
  <c r="F91" i="4"/>
  <c r="F89" i="4"/>
  <c r="E87" i="4"/>
  <c r="J24" i="4"/>
  <c r="E24" i="4"/>
  <c r="J131" i="4"/>
  <c r="J23" i="4"/>
  <c r="J21" i="4"/>
  <c r="E21" i="4"/>
  <c r="J91" i="4"/>
  <c r="J20" i="4"/>
  <c r="J18" i="4"/>
  <c r="E18" i="4"/>
  <c r="F92" i="4"/>
  <c r="J17" i="4"/>
  <c r="J12" i="4"/>
  <c r="J128" i="4"/>
  <c r="E7" i="4"/>
  <c r="E85" i="4" s="1"/>
  <c r="J134" i="3"/>
  <c r="J39" i="3"/>
  <c r="J38" i="3"/>
  <c r="AY96" i="1" s="1"/>
  <c r="J37" i="3"/>
  <c r="AX96" i="1"/>
  <c r="BI238" i="3"/>
  <c r="BH238" i="3"/>
  <c r="BG238" i="3"/>
  <c r="BE238" i="3"/>
  <c r="T238" i="3"/>
  <c r="R238" i="3"/>
  <c r="P238" i="3"/>
  <c r="BI237" i="3"/>
  <c r="BH237" i="3"/>
  <c r="BG237" i="3"/>
  <c r="BE237" i="3"/>
  <c r="T237" i="3"/>
  <c r="R237" i="3"/>
  <c r="P237" i="3"/>
  <c r="BI236" i="3"/>
  <c r="BH236" i="3"/>
  <c r="BG236" i="3"/>
  <c r="BE236" i="3"/>
  <c r="T236" i="3"/>
  <c r="R236" i="3"/>
  <c r="P236" i="3"/>
  <c r="BI235" i="3"/>
  <c r="BH235" i="3"/>
  <c r="BG235" i="3"/>
  <c r="BE235" i="3"/>
  <c r="T235" i="3"/>
  <c r="R235" i="3"/>
  <c r="P235" i="3"/>
  <c r="BI234" i="3"/>
  <c r="BH234" i="3"/>
  <c r="BG234" i="3"/>
  <c r="BE234" i="3"/>
  <c r="T234" i="3"/>
  <c r="R234" i="3"/>
  <c r="P234" i="3"/>
  <c r="BI233" i="3"/>
  <c r="BH233" i="3"/>
  <c r="BG233" i="3"/>
  <c r="BE233" i="3"/>
  <c r="T233" i="3"/>
  <c r="R233" i="3"/>
  <c r="P233" i="3"/>
  <c r="BI232" i="3"/>
  <c r="BH232" i="3"/>
  <c r="BG232" i="3"/>
  <c r="BE232" i="3"/>
  <c r="T232" i="3"/>
  <c r="R232" i="3"/>
  <c r="P232" i="3"/>
  <c r="BI231" i="3"/>
  <c r="BH231" i="3"/>
  <c r="BG231" i="3"/>
  <c r="BE231" i="3"/>
  <c r="T231" i="3"/>
  <c r="R231" i="3"/>
  <c r="P231" i="3"/>
  <c r="BI230" i="3"/>
  <c r="BH230" i="3"/>
  <c r="BG230" i="3"/>
  <c r="BE230" i="3"/>
  <c r="T230" i="3"/>
  <c r="R230" i="3"/>
  <c r="P230" i="3"/>
  <c r="BI229" i="3"/>
  <c r="BH229" i="3"/>
  <c r="BG229" i="3"/>
  <c r="BE229" i="3"/>
  <c r="T229" i="3"/>
  <c r="R229" i="3"/>
  <c r="P229" i="3"/>
  <c r="BI228" i="3"/>
  <c r="BH228" i="3"/>
  <c r="BG228" i="3"/>
  <c r="BE228" i="3"/>
  <c r="T228" i="3"/>
  <c r="R228" i="3"/>
  <c r="P228" i="3"/>
  <c r="BI227" i="3"/>
  <c r="BH227" i="3"/>
  <c r="BG227" i="3"/>
  <c r="BE227" i="3"/>
  <c r="T227" i="3"/>
  <c r="R227" i="3"/>
  <c r="P227" i="3"/>
  <c r="BI226" i="3"/>
  <c r="BH226" i="3"/>
  <c r="BG226" i="3"/>
  <c r="BE226" i="3"/>
  <c r="T226" i="3"/>
  <c r="R226" i="3"/>
  <c r="P226" i="3"/>
  <c r="BI225" i="3"/>
  <c r="BH225" i="3"/>
  <c r="BG225" i="3"/>
  <c r="BE225" i="3"/>
  <c r="T225" i="3"/>
  <c r="R225" i="3"/>
  <c r="P225" i="3"/>
  <c r="BI224" i="3"/>
  <c r="BH224" i="3"/>
  <c r="BG224" i="3"/>
  <c r="BE224" i="3"/>
  <c r="T224" i="3"/>
  <c r="R224" i="3"/>
  <c r="P224" i="3"/>
  <c r="BI223" i="3"/>
  <c r="BH223" i="3"/>
  <c r="BG223" i="3"/>
  <c r="BE223" i="3"/>
  <c r="T223" i="3"/>
  <c r="R223" i="3"/>
  <c r="P223" i="3"/>
  <c r="BI222" i="3"/>
  <c r="BH222" i="3"/>
  <c r="BG222" i="3"/>
  <c r="BE222" i="3"/>
  <c r="T222" i="3"/>
  <c r="R222" i="3"/>
  <c r="P222" i="3"/>
  <c r="BI221" i="3"/>
  <c r="BH221" i="3"/>
  <c r="BG221" i="3"/>
  <c r="BE221" i="3"/>
  <c r="T221" i="3"/>
  <c r="R221" i="3"/>
  <c r="P221" i="3"/>
  <c r="BI220" i="3"/>
  <c r="BH220" i="3"/>
  <c r="BG220" i="3"/>
  <c r="BE220" i="3"/>
  <c r="T220" i="3"/>
  <c r="R220" i="3"/>
  <c r="P220" i="3"/>
  <c r="BI219" i="3"/>
  <c r="BH219" i="3"/>
  <c r="BG219" i="3"/>
  <c r="BE219" i="3"/>
  <c r="T219" i="3"/>
  <c r="R219" i="3"/>
  <c r="P219" i="3"/>
  <c r="BI218" i="3"/>
  <c r="BH218" i="3"/>
  <c r="BG218" i="3"/>
  <c r="BE218" i="3"/>
  <c r="T218" i="3"/>
  <c r="R218" i="3"/>
  <c r="P218" i="3"/>
  <c r="BI217" i="3"/>
  <c r="BH217" i="3"/>
  <c r="BG217" i="3"/>
  <c r="BE217" i="3"/>
  <c r="T217" i="3"/>
  <c r="R217" i="3"/>
  <c r="P217" i="3"/>
  <c r="BI216" i="3"/>
  <c r="BH216" i="3"/>
  <c r="BG216" i="3"/>
  <c r="BE216" i="3"/>
  <c r="T216" i="3"/>
  <c r="R216" i="3"/>
  <c r="P216" i="3"/>
  <c r="BI215" i="3"/>
  <c r="BH215" i="3"/>
  <c r="BG215" i="3"/>
  <c r="BE215" i="3"/>
  <c r="T215" i="3"/>
  <c r="R215" i="3"/>
  <c r="P215" i="3"/>
  <c r="BI214" i="3"/>
  <c r="BH214" i="3"/>
  <c r="BG214" i="3"/>
  <c r="BE214" i="3"/>
  <c r="T214" i="3"/>
  <c r="R214" i="3"/>
  <c r="P214" i="3"/>
  <c r="BI213" i="3"/>
  <c r="BH213" i="3"/>
  <c r="BG213" i="3"/>
  <c r="BE213" i="3"/>
  <c r="T213" i="3"/>
  <c r="R213" i="3"/>
  <c r="P213" i="3"/>
  <c r="BI211" i="3"/>
  <c r="BH211" i="3"/>
  <c r="BG211" i="3"/>
  <c r="BE211" i="3"/>
  <c r="T211" i="3"/>
  <c r="R211" i="3"/>
  <c r="P211" i="3"/>
  <c r="BI210" i="3"/>
  <c r="BH210" i="3"/>
  <c r="BG210" i="3"/>
  <c r="BE210" i="3"/>
  <c r="T210" i="3"/>
  <c r="R210" i="3"/>
  <c r="P210" i="3"/>
  <c r="BI209" i="3"/>
  <c r="BH209" i="3"/>
  <c r="BG209" i="3"/>
  <c r="BE209" i="3"/>
  <c r="T209" i="3"/>
  <c r="R209" i="3"/>
  <c r="P209" i="3"/>
  <c r="BI208" i="3"/>
  <c r="BH208" i="3"/>
  <c r="BG208" i="3"/>
  <c r="BE208" i="3"/>
  <c r="T208" i="3"/>
  <c r="R208" i="3"/>
  <c r="P208" i="3"/>
  <c r="BI207" i="3"/>
  <c r="BH207" i="3"/>
  <c r="BG207" i="3"/>
  <c r="BE207" i="3"/>
  <c r="T207" i="3"/>
  <c r="R207" i="3"/>
  <c r="P207" i="3"/>
  <c r="BI206" i="3"/>
  <c r="BH206" i="3"/>
  <c r="BG206" i="3"/>
  <c r="BE206" i="3"/>
  <c r="T206" i="3"/>
  <c r="R206" i="3"/>
  <c r="P206" i="3"/>
  <c r="BI204" i="3"/>
  <c r="BH204" i="3"/>
  <c r="BG204" i="3"/>
  <c r="BE204" i="3"/>
  <c r="T204" i="3"/>
  <c r="R204" i="3"/>
  <c r="P204" i="3"/>
  <c r="BI203" i="3"/>
  <c r="BH203" i="3"/>
  <c r="BG203" i="3"/>
  <c r="BE203" i="3"/>
  <c r="T203" i="3"/>
  <c r="R203" i="3"/>
  <c r="P203" i="3"/>
  <c r="BI202" i="3"/>
  <c r="BH202" i="3"/>
  <c r="BG202" i="3"/>
  <c r="BE202" i="3"/>
  <c r="T202" i="3"/>
  <c r="R202" i="3"/>
  <c r="P202" i="3"/>
  <c r="BI201" i="3"/>
  <c r="BH201" i="3"/>
  <c r="BG201" i="3"/>
  <c r="BE201" i="3"/>
  <c r="T201" i="3"/>
  <c r="R201" i="3"/>
  <c r="P201" i="3"/>
  <c r="BI200" i="3"/>
  <c r="BH200" i="3"/>
  <c r="BG200" i="3"/>
  <c r="BE200" i="3"/>
  <c r="T200" i="3"/>
  <c r="R200" i="3"/>
  <c r="P200" i="3"/>
  <c r="BI199" i="3"/>
  <c r="BH199" i="3"/>
  <c r="BG199" i="3"/>
  <c r="BE199" i="3"/>
  <c r="T199" i="3"/>
  <c r="R199" i="3"/>
  <c r="P199" i="3"/>
  <c r="BI198" i="3"/>
  <c r="BH198" i="3"/>
  <c r="BG198" i="3"/>
  <c r="BE198" i="3"/>
  <c r="T198" i="3"/>
  <c r="R198" i="3"/>
  <c r="P198" i="3"/>
  <c r="BI197" i="3"/>
  <c r="BH197" i="3"/>
  <c r="BG197" i="3"/>
  <c r="BE197" i="3"/>
  <c r="T197" i="3"/>
  <c r="R197" i="3"/>
  <c r="P197" i="3"/>
  <c r="BI196" i="3"/>
  <c r="BH196" i="3"/>
  <c r="BG196" i="3"/>
  <c r="BE196" i="3"/>
  <c r="T196" i="3"/>
  <c r="R196" i="3"/>
  <c r="P196" i="3"/>
  <c r="BI195" i="3"/>
  <c r="BH195" i="3"/>
  <c r="BG195" i="3"/>
  <c r="BE195" i="3"/>
  <c r="T195" i="3"/>
  <c r="R195" i="3"/>
  <c r="P195" i="3"/>
  <c r="BI194" i="3"/>
  <c r="BH194" i="3"/>
  <c r="BG194" i="3"/>
  <c r="BE194" i="3"/>
  <c r="T194" i="3"/>
  <c r="R194" i="3"/>
  <c r="P194" i="3"/>
  <c r="BI193" i="3"/>
  <c r="BH193" i="3"/>
  <c r="BG193" i="3"/>
  <c r="BE193" i="3"/>
  <c r="T193" i="3"/>
  <c r="R193" i="3"/>
  <c r="P193" i="3"/>
  <c r="BI192" i="3"/>
  <c r="BH192" i="3"/>
  <c r="BG192" i="3"/>
  <c r="BE192" i="3"/>
  <c r="T192" i="3"/>
  <c r="R192" i="3"/>
  <c r="P192" i="3"/>
  <c r="BI191" i="3"/>
  <c r="BH191" i="3"/>
  <c r="BG191" i="3"/>
  <c r="BE191" i="3"/>
  <c r="T191" i="3"/>
  <c r="R191" i="3"/>
  <c r="P191" i="3"/>
  <c r="BI190" i="3"/>
  <c r="BH190" i="3"/>
  <c r="BG190" i="3"/>
  <c r="BE190" i="3"/>
  <c r="T190" i="3"/>
  <c r="R190" i="3"/>
  <c r="P190" i="3"/>
  <c r="BI189" i="3"/>
  <c r="BH189" i="3"/>
  <c r="BG189" i="3"/>
  <c r="BE189" i="3"/>
  <c r="T189" i="3"/>
  <c r="R189" i="3"/>
  <c r="P189" i="3"/>
  <c r="BI188" i="3"/>
  <c r="BH188" i="3"/>
  <c r="BG188" i="3"/>
  <c r="BE188" i="3"/>
  <c r="T188" i="3"/>
  <c r="R188" i="3"/>
  <c r="P188" i="3"/>
  <c r="BI187" i="3"/>
  <c r="BH187" i="3"/>
  <c r="BG187" i="3"/>
  <c r="BE187" i="3"/>
  <c r="T187" i="3"/>
  <c r="R187" i="3"/>
  <c r="P187" i="3"/>
  <c r="BI186" i="3"/>
  <c r="BH186" i="3"/>
  <c r="BG186" i="3"/>
  <c r="BE186" i="3"/>
  <c r="T186" i="3"/>
  <c r="R186" i="3"/>
  <c r="P186" i="3"/>
  <c r="BI185" i="3"/>
  <c r="BH185" i="3"/>
  <c r="BG185" i="3"/>
  <c r="BE185" i="3"/>
  <c r="T185" i="3"/>
  <c r="R185" i="3"/>
  <c r="P185" i="3"/>
  <c r="BI184" i="3"/>
  <c r="BH184" i="3"/>
  <c r="BG184" i="3"/>
  <c r="BE184" i="3"/>
  <c r="T184" i="3"/>
  <c r="R184" i="3"/>
  <c r="P184" i="3"/>
  <c r="BI183" i="3"/>
  <c r="BH183" i="3"/>
  <c r="BG183" i="3"/>
  <c r="BE183" i="3"/>
  <c r="T183" i="3"/>
  <c r="R183" i="3"/>
  <c r="P183" i="3"/>
  <c r="BI182" i="3"/>
  <c r="BH182" i="3"/>
  <c r="BG182" i="3"/>
  <c r="BE182" i="3"/>
  <c r="T182" i="3"/>
  <c r="R182" i="3"/>
  <c r="P182" i="3"/>
  <c r="BI181" i="3"/>
  <c r="BH181" i="3"/>
  <c r="BG181" i="3"/>
  <c r="BE181" i="3"/>
  <c r="T181" i="3"/>
  <c r="R181" i="3"/>
  <c r="P181" i="3"/>
  <c r="BI180" i="3"/>
  <c r="BH180" i="3"/>
  <c r="BG180" i="3"/>
  <c r="BE180" i="3"/>
  <c r="T180" i="3"/>
  <c r="R180" i="3"/>
  <c r="P180" i="3"/>
  <c r="BI179" i="3"/>
  <c r="BH179" i="3"/>
  <c r="BG179" i="3"/>
  <c r="BE179" i="3"/>
  <c r="T179" i="3"/>
  <c r="R179" i="3"/>
  <c r="P179" i="3"/>
  <c r="BI178" i="3"/>
  <c r="BH178" i="3"/>
  <c r="BG178" i="3"/>
  <c r="BE178" i="3"/>
  <c r="T178" i="3"/>
  <c r="R178" i="3"/>
  <c r="P178" i="3"/>
  <c r="BI177" i="3"/>
  <c r="BH177" i="3"/>
  <c r="BG177" i="3"/>
  <c r="BE177" i="3"/>
  <c r="T177" i="3"/>
  <c r="R177" i="3"/>
  <c r="P177" i="3"/>
  <c r="BI176" i="3"/>
  <c r="BH176" i="3"/>
  <c r="BG176" i="3"/>
  <c r="BE176" i="3"/>
  <c r="T176" i="3"/>
  <c r="R176" i="3"/>
  <c r="P176" i="3"/>
  <c r="BI175" i="3"/>
  <c r="BH175" i="3"/>
  <c r="BG175" i="3"/>
  <c r="BE175" i="3"/>
  <c r="T175" i="3"/>
  <c r="R175" i="3"/>
  <c r="P175" i="3"/>
  <c r="BI174" i="3"/>
  <c r="BH174" i="3"/>
  <c r="BG174" i="3"/>
  <c r="BE174" i="3"/>
  <c r="T174" i="3"/>
  <c r="R174" i="3"/>
  <c r="P174" i="3"/>
  <c r="BI173" i="3"/>
  <c r="BH173" i="3"/>
  <c r="BG173" i="3"/>
  <c r="BE173" i="3"/>
  <c r="T173" i="3"/>
  <c r="R173" i="3"/>
  <c r="P173" i="3"/>
  <c r="BI172" i="3"/>
  <c r="BH172" i="3"/>
  <c r="BG172" i="3"/>
  <c r="BE172" i="3"/>
  <c r="T172" i="3"/>
  <c r="R172" i="3"/>
  <c r="P172" i="3"/>
  <c r="BI171" i="3"/>
  <c r="BH171" i="3"/>
  <c r="BG171" i="3"/>
  <c r="BE171" i="3"/>
  <c r="T171" i="3"/>
  <c r="R171" i="3"/>
  <c r="P171" i="3"/>
  <c r="BI169" i="3"/>
  <c r="BH169" i="3"/>
  <c r="BG169" i="3"/>
  <c r="BE169" i="3"/>
  <c r="T169" i="3"/>
  <c r="R169" i="3"/>
  <c r="P169" i="3"/>
  <c r="BI168" i="3"/>
  <c r="BH168" i="3"/>
  <c r="BG168" i="3"/>
  <c r="BE168" i="3"/>
  <c r="T168" i="3"/>
  <c r="R168" i="3"/>
  <c r="P168" i="3"/>
  <c r="BI167" i="3"/>
  <c r="BH167" i="3"/>
  <c r="BG167" i="3"/>
  <c r="BE167" i="3"/>
  <c r="T167" i="3"/>
  <c r="R167" i="3"/>
  <c r="P167" i="3"/>
  <c r="BI166" i="3"/>
  <c r="BH166" i="3"/>
  <c r="BG166" i="3"/>
  <c r="BE166" i="3"/>
  <c r="T166" i="3"/>
  <c r="R166" i="3"/>
  <c r="P166" i="3"/>
  <c r="BI165" i="3"/>
  <c r="BH165" i="3"/>
  <c r="BG165" i="3"/>
  <c r="BE165" i="3"/>
  <c r="T165" i="3"/>
  <c r="R165" i="3"/>
  <c r="P165" i="3"/>
  <c r="BI164" i="3"/>
  <c r="BH164" i="3"/>
  <c r="BG164" i="3"/>
  <c r="BE164" i="3"/>
  <c r="T164" i="3"/>
  <c r="R164" i="3"/>
  <c r="P164" i="3"/>
  <c r="BI163" i="3"/>
  <c r="BH163" i="3"/>
  <c r="BG163" i="3"/>
  <c r="BE163" i="3"/>
  <c r="T163" i="3"/>
  <c r="R163" i="3"/>
  <c r="P163" i="3"/>
  <c r="BI162" i="3"/>
  <c r="BH162" i="3"/>
  <c r="BG162" i="3"/>
  <c r="BE162" i="3"/>
  <c r="T162" i="3"/>
  <c r="R162" i="3"/>
  <c r="P162" i="3"/>
  <c r="BI161" i="3"/>
  <c r="BH161" i="3"/>
  <c r="BG161" i="3"/>
  <c r="BE161" i="3"/>
  <c r="T161" i="3"/>
  <c r="R161" i="3"/>
  <c r="P161" i="3"/>
  <c r="BI160" i="3"/>
  <c r="BH160" i="3"/>
  <c r="BG160" i="3"/>
  <c r="BE160" i="3"/>
  <c r="T160" i="3"/>
  <c r="R160" i="3"/>
  <c r="P160" i="3"/>
  <c r="BI159" i="3"/>
  <c r="BH159" i="3"/>
  <c r="BG159" i="3"/>
  <c r="BE159" i="3"/>
  <c r="T159" i="3"/>
  <c r="R159" i="3"/>
  <c r="P159" i="3"/>
  <c r="BI158" i="3"/>
  <c r="BH158" i="3"/>
  <c r="BG158" i="3"/>
  <c r="BE158" i="3"/>
  <c r="T158" i="3"/>
  <c r="R158" i="3"/>
  <c r="P158" i="3"/>
  <c r="BI157" i="3"/>
  <c r="BH157" i="3"/>
  <c r="BG157" i="3"/>
  <c r="BE157" i="3"/>
  <c r="T157" i="3"/>
  <c r="R157" i="3"/>
  <c r="P157" i="3"/>
  <c r="BI156" i="3"/>
  <c r="BH156" i="3"/>
  <c r="BG156" i="3"/>
  <c r="BE156" i="3"/>
  <c r="T156" i="3"/>
  <c r="R156" i="3"/>
  <c r="P156" i="3"/>
  <c r="BI155" i="3"/>
  <c r="BH155" i="3"/>
  <c r="BG155" i="3"/>
  <c r="BE155" i="3"/>
  <c r="T155" i="3"/>
  <c r="R155" i="3"/>
  <c r="P155" i="3"/>
  <c r="BI154" i="3"/>
  <c r="BH154" i="3"/>
  <c r="BG154" i="3"/>
  <c r="BE154" i="3"/>
  <c r="T154" i="3"/>
  <c r="R154" i="3"/>
  <c r="P154" i="3"/>
  <c r="BI153" i="3"/>
  <c r="BH153" i="3"/>
  <c r="BG153" i="3"/>
  <c r="BE153" i="3"/>
  <c r="T153" i="3"/>
  <c r="R153" i="3"/>
  <c r="P153" i="3"/>
  <c r="BI152" i="3"/>
  <c r="BH152" i="3"/>
  <c r="BG152" i="3"/>
  <c r="BE152" i="3"/>
  <c r="T152" i="3"/>
  <c r="R152" i="3"/>
  <c r="P152" i="3"/>
  <c r="BI151" i="3"/>
  <c r="BH151" i="3"/>
  <c r="BG151" i="3"/>
  <c r="BE151" i="3"/>
  <c r="T151" i="3"/>
  <c r="R151" i="3"/>
  <c r="P151" i="3"/>
  <c r="BI150" i="3"/>
  <c r="BH150" i="3"/>
  <c r="BG150" i="3"/>
  <c r="BE150" i="3"/>
  <c r="T150" i="3"/>
  <c r="R150" i="3"/>
  <c r="P150" i="3"/>
  <c r="BI149" i="3"/>
  <c r="BH149" i="3"/>
  <c r="BG149" i="3"/>
  <c r="BE149" i="3"/>
  <c r="T149" i="3"/>
  <c r="R149" i="3"/>
  <c r="P149" i="3"/>
  <c r="BI148" i="3"/>
  <c r="BH148" i="3"/>
  <c r="BG148" i="3"/>
  <c r="BE148" i="3"/>
  <c r="T148" i="3"/>
  <c r="R148" i="3"/>
  <c r="P148" i="3"/>
  <c r="BI147" i="3"/>
  <c r="BH147" i="3"/>
  <c r="BG147" i="3"/>
  <c r="BE147" i="3"/>
  <c r="T147" i="3"/>
  <c r="R147" i="3"/>
  <c r="P147" i="3"/>
  <c r="BI146" i="3"/>
  <c r="BH146" i="3"/>
  <c r="BG146" i="3"/>
  <c r="BE146" i="3"/>
  <c r="T146" i="3"/>
  <c r="R146" i="3"/>
  <c r="P146" i="3"/>
  <c r="BI144" i="3"/>
  <c r="BH144" i="3"/>
  <c r="BG144" i="3"/>
  <c r="BE144" i="3"/>
  <c r="T144" i="3"/>
  <c r="R144" i="3"/>
  <c r="P144" i="3"/>
  <c r="BI143" i="3"/>
  <c r="BH143" i="3"/>
  <c r="BG143" i="3"/>
  <c r="BE143" i="3"/>
  <c r="T143" i="3"/>
  <c r="R143" i="3"/>
  <c r="P143" i="3"/>
  <c r="BI142" i="3"/>
  <c r="BH142" i="3"/>
  <c r="BG142" i="3"/>
  <c r="BE142" i="3"/>
  <c r="T142" i="3"/>
  <c r="R142" i="3"/>
  <c r="P142" i="3"/>
  <c r="BI141" i="3"/>
  <c r="BH141" i="3"/>
  <c r="BG141" i="3"/>
  <c r="BE141" i="3"/>
  <c r="T141" i="3"/>
  <c r="R141" i="3"/>
  <c r="P141" i="3"/>
  <c r="BI140" i="3"/>
  <c r="BH140" i="3"/>
  <c r="BG140" i="3"/>
  <c r="BE140" i="3"/>
  <c r="T140" i="3"/>
  <c r="R140" i="3"/>
  <c r="P140" i="3"/>
  <c r="BI139" i="3"/>
  <c r="BH139" i="3"/>
  <c r="BG139" i="3"/>
  <c r="BE139" i="3"/>
  <c r="T139" i="3"/>
  <c r="R139" i="3"/>
  <c r="P139" i="3"/>
  <c r="BI138" i="3"/>
  <c r="BH138" i="3"/>
  <c r="BG138" i="3"/>
  <c r="BE138" i="3"/>
  <c r="T138" i="3"/>
  <c r="R138" i="3"/>
  <c r="P138" i="3"/>
  <c r="BI137" i="3"/>
  <c r="BH137" i="3"/>
  <c r="BG137" i="3"/>
  <c r="BE137" i="3"/>
  <c r="T137" i="3"/>
  <c r="R137" i="3"/>
  <c r="P137" i="3"/>
  <c r="J97" i="3"/>
  <c r="F129" i="3"/>
  <c r="F127" i="3"/>
  <c r="E125" i="3"/>
  <c r="BI112" i="3"/>
  <c r="BH112" i="3"/>
  <c r="BG112" i="3"/>
  <c r="BE112" i="3"/>
  <c r="BI111" i="3"/>
  <c r="BH111" i="3"/>
  <c r="BG111" i="3"/>
  <c r="BF111" i="3"/>
  <c r="BE111" i="3"/>
  <c r="BI110" i="3"/>
  <c r="BH110" i="3"/>
  <c r="BG110" i="3"/>
  <c r="BF110" i="3"/>
  <c r="BE110" i="3"/>
  <c r="BI109" i="3"/>
  <c r="BH109" i="3"/>
  <c r="BG109" i="3"/>
  <c r="BF109" i="3"/>
  <c r="BE109" i="3"/>
  <c r="BI108" i="3"/>
  <c r="BH108" i="3"/>
  <c r="BG108" i="3"/>
  <c r="BF108" i="3"/>
  <c r="BE108" i="3"/>
  <c r="BI107" i="3"/>
  <c r="BH107" i="3"/>
  <c r="BG107" i="3"/>
  <c r="BF107" i="3"/>
  <c r="BE107" i="3"/>
  <c r="F91" i="3"/>
  <c r="F89" i="3"/>
  <c r="E87" i="3"/>
  <c r="J24" i="3"/>
  <c r="E24" i="3"/>
  <c r="J130" i="3"/>
  <c r="J23" i="3"/>
  <c r="J21" i="3"/>
  <c r="E21" i="3"/>
  <c r="J129" i="3"/>
  <c r="J20" i="3"/>
  <c r="J18" i="3"/>
  <c r="E18" i="3"/>
  <c r="F130" i="3"/>
  <c r="J17" i="3"/>
  <c r="J12" i="3"/>
  <c r="J89" i="3"/>
  <c r="E7" i="3"/>
  <c r="E85" i="3" s="1"/>
  <c r="J39" i="2"/>
  <c r="J38" i="2"/>
  <c r="AY95" i="1"/>
  <c r="J37" i="2"/>
  <c r="AX95" i="1" s="1"/>
  <c r="BI257" i="2"/>
  <c r="BH257" i="2"/>
  <c r="BG257" i="2"/>
  <c r="BE257" i="2"/>
  <c r="T257" i="2"/>
  <c r="T256" i="2"/>
  <c r="R257" i="2"/>
  <c r="R256" i="2" s="1"/>
  <c r="P257" i="2"/>
  <c r="P256" i="2"/>
  <c r="BI255" i="2"/>
  <c r="BH255" i="2"/>
  <c r="BG255" i="2"/>
  <c r="BE255" i="2"/>
  <c r="T255" i="2"/>
  <c r="R255" i="2"/>
  <c r="P255" i="2"/>
  <c r="BI254" i="2"/>
  <c r="BH254" i="2"/>
  <c r="BG254" i="2"/>
  <c r="BE254" i="2"/>
  <c r="T254" i="2"/>
  <c r="R254" i="2"/>
  <c r="P254" i="2"/>
  <c r="BI252" i="2"/>
  <c r="BH252" i="2"/>
  <c r="BG252" i="2"/>
  <c r="BE252" i="2"/>
  <c r="T252" i="2"/>
  <c r="R252" i="2"/>
  <c r="P252" i="2"/>
  <c r="BI251" i="2"/>
  <c r="BH251" i="2"/>
  <c r="BG251" i="2"/>
  <c r="BE251" i="2"/>
  <c r="T251" i="2"/>
  <c r="R251" i="2"/>
  <c r="P251" i="2"/>
  <c r="BI250" i="2"/>
  <c r="BH250" i="2"/>
  <c r="BG250" i="2"/>
  <c r="BE250" i="2"/>
  <c r="T250" i="2"/>
  <c r="R250" i="2"/>
  <c r="P250" i="2"/>
  <c r="BI248" i="2"/>
  <c r="BH248" i="2"/>
  <c r="BG248" i="2"/>
  <c r="BE248" i="2"/>
  <c r="T248" i="2"/>
  <c r="R248" i="2"/>
  <c r="P248" i="2"/>
  <c r="BI247" i="2"/>
  <c r="BH247" i="2"/>
  <c r="BG247" i="2"/>
  <c r="BE247" i="2"/>
  <c r="T247" i="2"/>
  <c r="R247" i="2"/>
  <c r="P247" i="2"/>
  <c r="BI246" i="2"/>
  <c r="BH246" i="2"/>
  <c r="BG246" i="2"/>
  <c r="BE246" i="2"/>
  <c r="T246" i="2"/>
  <c r="R246" i="2"/>
  <c r="P246" i="2"/>
  <c r="BI245" i="2"/>
  <c r="BH245" i="2"/>
  <c r="BG245" i="2"/>
  <c r="BE245" i="2"/>
  <c r="T245" i="2"/>
  <c r="R245" i="2"/>
  <c r="P245" i="2"/>
  <c r="BI244" i="2"/>
  <c r="BH244" i="2"/>
  <c r="BG244" i="2"/>
  <c r="BE244" i="2"/>
  <c r="T244" i="2"/>
  <c r="R244" i="2"/>
  <c r="P244" i="2"/>
  <c r="BI243" i="2"/>
  <c r="BH243" i="2"/>
  <c r="BG243" i="2"/>
  <c r="BE243" i="2"/>
  <c r="T243" i="2"/>
  <c r="R243" i="2"/>
  <c r="P243" i="2"/>
  <c r="BI242" i="2"/>
  <c r="BH242" i="2"/>
  <c r="BG242" i="2"/>
  <c r="BE242" i="2"/>
  <c r="T242" i="2"/>
  <c r="R242" i="2"/>
  <c r="P242" i="2"/>
  <c r="BI241" i="2"/>
  <c r="BH241" i="2"/>
  <c r="BG241" i="2"/>
  <c r="BE241" i="2"/>
  <c r="T241" i="2"/>
  <c r="R241" i="2"/>
  <c r="P241" i="2"/>
  <c r="BI240" i="2"/>
  <c r="BH240" i="2"/>
  <c r="BG240" i="2"/>
  <c r="BE240" i="2"/>
  <c r="T240" i="2"/>
  <c r="R240" i="2"/>
  <c r="P240" i="2"/>
  <c r="BI238" i="2"/>
  <c r="BH238" i="2"/>
  <c r="BG238" i="2"/>
  <c r="BE238" i="2"/>
  <c r="T238" i="2"/>
  <c r="R238" i="2"/>
  <c r="P238" i="2"/>
  <c r="BI237" i="2"/>
  <c r="BH237" i="2"/>
  <c r="BG237" i="2"/>
  <c r="BE237" i="2"/>
  <c r="T237" i="2"/>
  <c r="R237" i="2"/>
  <c r="P237" i="2"/>
  <c r="BI236" i="2"/>
  <c r="BH236" i="2"/>
  <c r="BG236" i="2"/>
  <c r="BE236" i="2"/>
  <c r="T236" i="2"/>
  <c r="R236" i="2"/>
  <c r="P236" i="2"/>
  <c r="BI235" i="2"/>
  <c r="BH235" i="2"/>
  <c r="BG235" i="2"/>
  <c r="BE235" i="2"/>
  <c r="T235" i="2"/>
  <c r="R235" i="2"/>
  <c r="P235" i="2"/>
  <c r="BI234" i="2"/>
  <c r="BH234" i="2"/>
  <c r="BG234" i="2"/>
  <c r="BE234" i="2"/>
  <c r="T234" i="2"/>
  <c r="R234" i="2"/>
  <c r="P234" i="2"/>
  <c r="BI232" i="2"/>
  <c r="BH232" i="2"/>
  <c r="BG232" i="2"/>
  <c r="BE232" i="2"/>
  <c r="T232" i="2"/>
  <c r="R232" i="2"/>
  <c r="P232" i="2"/>
  <c r="BI231" i="2"/>
  <c r="BH231" i="2"/>
  <c r="BG231" i="2"/>
  <c r="BE231" i="2"/>
  <c r="T231" i="2"/>
  <c r="R231" i="2"/>
  <c r="P231" i="2"/>
  <c r="BI230" i="2"/>
  <c r="BH230" i="2"/>
  <c r="BG230" i="2"/>
  <c r="BE230" i="2"/>
  <c r="T230" i="2"/>
  <c r="R230" i="2"/>
  <c r="P230" i="2"/>
  <c r="BI229" i="2"/>
  <c r="BH229" i="2"/>
  <c r="BG229" i="2"/>
  <c r="BE229" i="2"/>
  <c r="T229" i="2"/>
  <c r="R229" i="2"/>
  <c r="P229" i="2"/>
  <c r="BI228" i="2"/>
  <c r="BH228" i="2"/>
  <c r="BG228" i="2"/>
  <c r="BE228" i="2"/>
  <c r="T228" i="2"/>
  <c r="R228" i="2"/>
  <c r="P228" i="2"/>
  <c r="BI227" i="2"/>
  <c r="BH227" i="2"/>
  <c r="BG227" i="2"/>
  <c r="BE227" i="2"/>
  <c r="T227" i="2"/>
  <c r="R227" i="2"/>
  <c r="P227" i="2"/>
  <c r="BI226" i="2"/>
  <c r="BH226" i="2"/>
  <c r="BG226" i="2"/>
  <c r="BE226" i="2"/>
  <c r="T226" i="2"/>
  <c r="R226" i="2"/>
  <c r="P226" i="2"/>
  <c r="BI224" i="2"/>
  <c r="BH224" i="2"/>
  <c r="BG224" i="2"/>
  <c r="BE224" i="2"/>
  <c r="T224" i="2"/>
  <c r="R224" i="2"/>
  <c r="P224" i="2"/>
  <c r="BI223" i="2"/>
  <c r="BH223" i="2"/>
  <c r="BG223" i="2"/>
  <c r="BE223" i="2"/>
  <c r="T223" i="2"/>
  <c r="R223" i="2"/>
  <c r="P223" i="2"/>
  <c r="BI222" i="2"/>
  <c r="BH222" i="2"/>
  <c r="BG222" i="2"/>
  <c r="BE222" i="2"/>
  <c r="T222" i="2"/>
  <c r="R222" i="2"/>
  <c r="P222" i="2"/>
  <c r="BI221" i="2"/>
  <c r="BH221" i="2"/>
  <c r="BG221" i="2"/>
  <c r="BE221" i="2"/>
  <c r="T221" i="2"/>
  <c r="R221" i="2"/>
  <c r="P221" i="2"/>
  <c r="BI220" i="2"/>
  <c r="BH220" i="2"/>
  <c r="BG220" i="2"/>
  <c r="BE220" i="2"/>
  <c r="T220" i="2"/>
  <c r="R220" i="2"/>
  <c r="P220" i="2"/>
  <c r="BI219" i="2"/>
  <c r="BH219" i="2"/>
  <c r="BG219" i="2"/>
  <c r="BE219" i="2"/>
  <c r="T219" i="2"/>
  <c r="R219" i="2"/>
  <c r="P219" i="2"/>
  <c r="BI218" i="2"/>
  <c r="BH218" i="2"/>
  <c r="BG218" i="2"/>
  <c r="BE218" i="2"/>
  <c r="T218" i="2"/>
  <c r="R218" i="2"/>
  <c r="P218" i="2"/>
  <c r="BI217" i="2"/>
  <c r="BH217" i="2"/>
  <c r="BG217" i="2"/>
  <c r="BE217" i="2"/>
  <c r="T217" i="2"/>
  <c r="R217" i="2"/>
  <c r="P217" i="2"/>
  <c r="BI215" i="2"/>
  <c r="BH215" i="2"/>
  <c r="BG215" i="2"/>
  <c r="BE215" i="2"/>
  <c r="T215" i="2"/>
  <c r="R215" i="2"/>
  <c r="P215" i="2"/>
  <c r="BI214" i="2"/>
  <c r="BH214" i="2"/>
  <c r="BG214" i="2"/>
  <c r="BE214" i="2"/>
  <c r="T214" i="2"/>
  <c r="R214" i="2"/>
  <c r="P214" i="2"/>
  <c r="BI213" i="2"/>
  <c r="BH213" i="2"/>
  <c r="BG213" i="2"/>
  <c r="BE213" i="2"/>
  <c r="T213" i="2"/>
  <c r="R213" i="2"/>
  <c r="P213" i="2"/>
  <c r="BI212" i="2"/>
  <c r="BH212" i="2"/>
  <c r="BG212" i="2"/>
  <c r="BE212" i="2"/>
  <c r="T212" i="2"/>
  <c r="R212" i="2"/>
  <c r="P212" i="2"/>
  <c r="BI211" i="2"/>
  <c r="BH211" i="2"/>
  <c r="BG211" i="2"/>
  <c r="BE211" i="2"/>
  <c r="T211" i="2"/>
  <c r="R211" i="2"/>
  <c r="P211" i="2"/>
  <c r="BI209" i="2"/>
  <c r="BH209" i="2"/>
  <c r="BG209" i="2"/>
  <c r="BE209" i="2"/>
  <c r="T209" i="2"/>
  <c r="R209" i="2"/>
  <c r="P209" i="2"/>
  <c r="BI208" i="2"/>
  <c r="BH208" i="2"/>
  <c r="BG208" i="2"/>
  <c r="BE208" i="2"/>
  <c r="T208" i="2"/>
  <c r="R208" i="2"/>
  <c r="P208" i="2"/>
  <c r="BI207" i="2"/>
  <c r="BH207" i="2"/>
  <c r="BG207" i="2"/>
  <c r="BE207" i="2"/>
  <c r="T207" i="2"/>
  <c r="R207" i="2"/>
  <c r="P207" i="2"/>
  <c r="BI206" i="2"/>
  <c r="BH206" i="2"/>
  <c r="BG206" i="2"/>
  <c r="BE206" i="2"/>
  <c r="T206" i="2"/>
  <c r="R206" i="2"/>
  <c r="P206" i="2"/>
  <c r="BI205" i="2"/>
  <c r="BH205" i="2"/>
  <c r="BG205" i="2"/>
  <c r="BE205" i="2"/>
  <c r="T205" i="2"/>
  <c r="R205" i="2"/>
  <c r="P205" i="2"/>
  <c r="BI204" i="2"/>
  <c r="BH204" i="2"/>
  <c r="BG204" i="2"/>
  <c r="BE204" i="2"/>
  <c r="T204" i="2"/>
  <c r="R204" i="2"/>
  <c r="P204" i="2"/>
  <c r="BI203" i="2"/>
  <c r="BH203" i="2"/>
  <c r="BG203" i="2"/>
  <c r="BE203" i="2"/>
  <c r="T203" i="2"/>
  <c r="R203" i="2"/>
  <c r="P203" i="2"/>
  <c r="BI202" i="2"/>
  <c r="BH202" i="2"/>
  <c r="BG202" i="2"/>
  <c r="BE202" i="2"/>
  <c r="T202" i="2"/>
  <c r="R202" i="2"/>
  <c r="P202" i="2"/>
  <c r="BI201" i="2"/>
  <c r="BH201" i="2"/>
  <c r="BG201" i="2"/>
  <c r="BE201" i="2"/>
  <c r="T201" i="2"/>
  <c r="R201" i="2"/>
  <c r="P201" i="2"/>
  <c r="BI200" i="2"/>
  <c r="BH200" i="2"/>
  <c r="BG200" i="2"/>
  <c r="BE200" i="2"/>
  <c r="T200" i="2"/>
  <c r="R200" i="2"/>
  <c r="P200" i="2"/>
  <c r="BI198" i="2"/>
  <c r="BH198" i="2"/>
  <c r="BG198" i="2"/>
  <c r="BE198" i="2"/>
  <c r="T198" i="2"/>
  <c r="R198" i="2"/>
  <c r="P198" i="2"/>
  <c r="BI197" i="2"/>
  <c r="BH197" i="2"/>
  <c r="BG197" i="2"/>
  <c r="BE197" i="2"/>
  <c r="T197" i="2"/>
  <c r="R197" i="2"/>
  <c r="P197" i="2"/>
  <c r="BI196" i="2"/>
  <c r="BH196" i="2"/>
  <c r="BG196" i="2"/>
  <c r="BE196" i="2"/>
  <c r="T196" i="2"/>
  <c r="R196" i="2"/>
  <c r="P196" i="2"/>
  <c r="BI195" i="2"/>
  <c r="BH195" i="2"/>
  <c r="BG195" i="2"/>
  <c r="BE195" i="2"/>
  <c r="T195" i="2"/>
  <c r="R195" i="2"/>
  <c r="P195" i="2"/>
  <c r="BI192" i="2"/>
  <c r="BH192" i="2"/>
  <c r="BG192" i="2"/>
  <c r="BE192" i="2"/>
  <c r="T192" i="2"/>
  <c r="T191" i="2" s="1"/>
  <c r="R192" i="2"/>
  <c r="R191" i="2"/>
  <c r="P192" i="2"/>
  <c r="P191" i="2" s="1"/>
  <c r="BI190" i="2"/>
  <c r="BH190" i="2"/>
  <c r="BG190" i="2"/>
  <c r="BE190" i="2"/>
  <c r="T190" i="2"/>
  <c r="R190" i="2"/>
  <c r="P190" i="2"/>
  <c r="BI189" i="2"/>
  <c r="BH189" i="2"/>
  <c r="BG189" i="2"/>
  <c r="BE189" i="2"/>
  <c r="T189" i="2"/>
  <c r="R189" i="2"/>
  <c r="P189" i="2"/>
  <c r="BI188" i="2"/>
  <c r="BH188" i="2"/>
  <c r="BG188" i="2"/>
  <c r="BE188" i="2"/>
  <c r="T188" i="2"/>
  <c r="R188" i="2"/>
  <c r="P188" i="2"/>
  <c r="BI187" i="2"/>
  <c r="BH187" i="2"/>
  <c r="BG187" i="2"/>
  <c r="BE187" i="2"/>
  <c r="T187" i="2"/>
  <c r="R187" i="2"/>
  <c r="P187" i="2"/>
  <c r="BI186" i="2"/>
  <c r="BH186" i="2"/>
  <c r="BG186" i="2"/>
  <c r="BE186" i="2"/>
  <c r="T186" i="2"/>
  <c r="R186" i="2"/>
  <c r="P186" i="2"/>
  <c r="BI185" i="2"/>
  <c r="BH185" i="2"/>
  <c r="BG185" i="2"/>
  <c r="BE185" i="2"/>
  <c r="T185" i="2"/>
  <c r="R185" i="2"/>
  <c r="P185" i="2"/>
  <c r="BI184" i="2"/>
  <c r="BH184" i="2"/>
  <c r="BG184" i="2"/>
  <c r="BE184" i="2"/>
  <c r="T184" i="2"/>
  <c r="R184" i="2"/>
  <c r="P184" i="2"/>
  <c r="BI183" i="2"/>
  <c r="BH183" i="2"/>
  <c r="BG183" i="2"/>
  <c r="BE183" i="2"/>
  <c r="T183" i="2"/>
  <c r="R183" i="2"/>
  <c r="P183" i="2"/>
  <c r="BI182" i="2"/>
  <c r="BH182" i="2"/>
  <c r="BG182" i="2"/>
  <c r="BE182" i="2"/>
  <c r="T182" i="2"/>
  <c r="R182" i="2"/>
  <c r="P182" i="2"/>
  <c r="BI181" i="2"/>
  <c r="BH181" i="2"/>
  <c r="BG181" i="2"/>
  <c r="BE181" i="2"/>
  <c r="T181" i="2"/>
  <c r="R181" i="2"/>
  <c r="P181" i="2"/>
  <c r="BI180" i="2"/>
  <c r="BH180" i="2"/>
  <c r="BG180" i="2"/>
  <c r="BE180" i="2"/>
  <c r="T180" i="2"/>
  <c r="R180" i="2"/>
  <c r="P180" i="2"/>
  <c r="BI179" i="2"/>
  <c r="BH179" i="2"/>
  <c r="BG179" i="2"/>
  <c r="BE179" i="2"/>
  <c r="T179" i="2"/>
  <c r="R179" i="2"/>
  <c r="P179" i="2"/>
  <c r="BI178" i="2"/>
  <c r="BH178" i="2"/>
  <c r="BG178" i="2"/>
  <c r="BE178" i="2"/>
  <c r="T178" i="2"/>
  <c r="R178" i="2"/>
  <c r="P178" i="2"/>
  <c r="BI177" i="2"/>
  <c r="BH177" i="2"/>
  <c r="BG177" i="2"/>
  <c r="BE177" i="2"/>
  <c r="T177" i="2"/>
  <c r="R177" i="2"/>
  <c r="P177" i="2"/>
  <c r="BI176" i="2"/>
  <c r="BH176" i="2"/>
  <c r="BG176" i="2"/>
  <c r="BE176" i="2"/>
  <c r="T176" i="2"/>
  <c r="R176" i="2"/>
  <c r="P176" i="2"/>
  <c r="BI175" i="2"/>
  <c r="BH175" i="2"/>
  <c r="BG175" i="2"/>
  <c r="BE175" i="2"/>
  <c r="T175" i="2"/>
  <c r="R175" i="2"/>
  <c r="P175" i="2"/>
  <c r="BI174" i="2"/>
  <c r="BH174" i="2"/>
  <c r="BG174" i="2"/>
  <c r="BE174" i="2"/>
  <c r="T174" i="2"/>
  <c r="R174" i="2"/>
  <c r="P174" i="2"/>
  <c r="BI173" i="2"/>
  <c r="BH173" i="2"/>
  <c r="BG173" i="2"/>
  <c r="BE173" i="2"/>
  <c r="T173" i="2"/>
  <c r="R173" i="2"/>
  <c r="P173" i="2"/>
  <c r="BI171" i="2"/>
  <c r="BH171" i="2"/>
  <c r="BG171" i="2"/>
  <c r="BE171" i="2"/>
  <c r="T171" i="2"/>
  <c r="R171" i="2"/>
  <c r="P171" i="2"/>
  <c r="BI170" i="2"/>
  <c r="BH170" i="2"/>
  <c r="BG170" i="2"/>
  <c r="BE170" i="2"/>
  <c r="T170" i="2"/>
  <c r="R170" i="2"/>
  <c r="P170" i="2"/>
  <c r="BI169" i="2"/>
  <c r="BH169" i="2"/>
  <c r="BG169" i="2"/>
  <c r="BE169" i="2"/>
  <c r="T169" i="2"/>
  <c r="R169" i="2"/>
  <c r="P169" i="2"/>
  <c r="BI168" i="2"/>
  <c r="BH168" i="2"/>
  <c r="BG168" i="2"/>
  <c r="BE168" i="2"/>
  <c r="T168" i="2"/>
  <c r="R168" i="2"/>
  <c r="P168" i="2"/>
  <c r="BI167" i="2"/>
  <c r="BH167" i="2"/>
  <c r="BG167" i="2"/>
  <c r="BE167" i="2"/>
  <c r="T167" i="2"/>
  <c r="R167" i="2"/>
  <c r="P167" i="2"/>
  <c r="BI166" i="2"/>
  <c r="BH166" i="2"/>
  <c r="BG166" i="2"/>
  <c r="BE166" i="2"/>
  <c r="T166" i="2"/>
  <c r="R166" i="2"/>
  <c r="P166" i="2"/>
  <c r="BI165" i="2"/>
  <c r="BH165" i="2"/>
  <c r="BG165" i="2"/>
  <c r="BE165" i="2"/>
  <c r="T165" i="2"/>
  <c r="R165" i="2"/>
  <c r="P165" i="2"/>
  <c r="BI163" i="2"/>
  <c r="BH163" i="2"/>
  <c r="BG163" i="2"/>
  <c r="BE163" i="2"/>
  <c r="T163" i="2"/>
  <c r="R163" i="2"/>
  <c r="P163" i="2"/>
  <c r="BI162" i="2"/>
  <c r="BH162" i="2"/>
  <c r="BG162" i="2"/>
  <c r="BE162" i="2"/>
  <c r="T162" i="2"/>
  <c r="R162" i="2"/>
  <c r="P162" i="2"/>
  <c r="BI161" i="2"/>
  <c r="BH161" i="2"/>
  <c r="BG161" i="2"/>
  <c r="BE161" i="2"/>
  <c r="T161" i="2"/>
  <c r="R161" i="2"/>
  <c r="P161" i="2"/>
  <c r="BI160" i="2"/>
  <c r="BH160" i="2"/>
  <c r="BG160" i="2"/>
  <c r="BE160" i="2"/>
  <c r="T160" i="2"/>
  <c r="R160" i="2"/>
  <c r="P160" i="2"/>
  <c r="BI158" i="2"/>
  <c r="BH158" i="2"/>
  <c r="BG158" i="2"/>
  <c r="BE158" i="2"/>
  <c r="T158" i="2"/>
  <c r="R158" i="2"/>
  <c r="P158" i="2"/>
  <c r="BI157" i="2"/>
  <c r="BH157" i="2"/>
  <c r="BG157" i="2"/>
  <c r="BE157" i="2"/>
  <c r="T157" i="2"/>
  <c r="R157" i="2"/>
  <c r="P157" i="2"/>
  <c r="BI156" i="2"/>
  <c r="BH156" i="2"/>
  <c r="BG156" i="2"/>
  <c r="BE156" i="2"/>
  <c r="T156" i="2"/>
  <c r="R156" i="2"/>
  <c r="P156" i="2"/>
  <c r="BI155" i="2"/>
  <c r="BH155" i="2"/>
  <c r="BG155" i="2"/>
  <c r="BE155" i="2"/>
  <c r="T155" i="2"/>
  <c r="R155" i="2"/>
  <c r="P155" i="2"/>
  <c r="BI153" i="2"/>
  <c r="BH153" i="2"/>
  <c r="BG153" i="2"/>
  <c r="BE153" i="2"/>
  <c r="T153" i="2"/>
  <c r="R153" i="2"/>
  <c r="P153" i="2"/>
  <c r="BI152" i="2"/>
  <c r="BH152" i="2"/>
  <c r="BG152" i="2"/>
  <c r="BE152" i="2"/>
  <c r="T152" i="2"/>
  <c r="R152" i="2"/>
  <c r="P152" i="2"/>
  <c r="BI151" i="2"/>
  <c r="BH151" i="2"/>
  <c r="BG151" i="2"/>
  <c r="BE151" i="2"/>
  <c r="T151" i="2"/>
  <c r="R151" i="2"/>
  <c r="P151" i="2"/>
  <c r="BI150" i="2"/>
  <c r="BH150" i="2"/>
  <c r="BG150" i="2"/>
  <c r="BE150" i="2"/>
  <c r="T150" i="2"/>
  <c r="R150" i="2"/>
  <c r="P150" i="2"/>
  <c r="BI149" i="2"/>
  <c r="BH149" i="2"/>
  <c r="BG149" i="2"/>
  <c r="BE149" i="2"/>
  <c r="T149" i="2"/>
  <c r="R149" i="2"/>
  <c r="P149" i="2"/>
  <c r="BI148" i="2"/>
  <c r="BH148" i="2"/>
  <c r="BG148" i="2"/>
  <c r="BE148" i="2"/>
  <c r="T148" i="2"/>
  <c r="R148" i="2"/>
  <c r="P148" i="2"/>
  <c r="BI147" i="2"/>
  <c r="BH147" i="2"/>
  <c r="BG147" i="2"/>
  <c r="BE147" i="2"/>
  <c r="T147" i="2"/>
  <c r="R147" i="2"/>
  <c r="P147" i="2"/>
  <c r="J141" i="2"/>
  <c r="J140" i="2"/>
  <c r="F140" i="2"/>
  <c r="F138" i="2"/>
  <c r="E136" i="2"/>
  <c r="BI123" i="2"/>
  <c r="BH123" i="2"/>
  <c r="BG123" i="2"/>
  <c r="BE123" i="2"/>
  <c r="BI122" i="2"/>
  <c r="BH122" i="2"/>
  <c r="BG122" i="2"/>
  <c r="BF122" i="2"/>
  <c r="BE122" i="2"/>
  <c r="BI121" i="2"/>
  <c r="BH121" i="2"/>
  <c r="BG121" i="2"/>
  <c r="BF121" i="2"/>
  <c r="BE121" i="2"/>
  <c r="BI120" i="2"/>
  <c r="BH120" i="2"/>
  <c r="BG120" i="2"/>
  <c r="BF120" i="2"/>
  <c r="BE120" i="2"/>
  <c r="BI119" i="2"/>
  <c r="BH119" i="2"/>
  <c r="BG119" i="2"/>
  <c r="BF119" i="2"/>
  <c r="BE119" i="2"/>
  <c r="BI118" i="2"/>
  <c r="BH118" i="2"/>
  <c r="BG118" i="2"/>
  <c r="BF118" i="2"/>
  <c r="BE118" i="2"/>
  <c r="J92" i="2"/>
  <c r="J91" i="2"/>
  <c r="F91" i="2"/>
  <c r="F89" i="2"/>
  <c r="E87" i="2"/>
  <c r="J18" i="2"/>
  <c r="E18" i="2"/>
  <c r="F92" i="2"/>
  <c r="J17" i="2"/>
  <c r="J12" i="2"/>
  <c r="J138" i="2" s="1"/>
  <c r="E7" i="2"/>
  <c r="E134" i="2"/>
  <c r="CK107" i="1"/>
  <c r="CJ107" i="1"/>
  <c r="CI107" i="1"/>
  <c r="CH107" i="1"/>
  <c r="CG107" i="1"/>
  <c r="CF107" i="1"/>
  <c r="BZ107" i="1"/>
  <c r="CE107" i="1"/>
  <c r="CK106" i="1"/>
  <c r="CJ106" i="1"/>
  <c r="CI106" i="1"/>
  <c r="CH106" i="1"/>
  <c r="CG106" i="1"/>
  <c r="CF106" i="1"/>
  <c r="BZ106" i="1"/>
  <c r="CE106" i="1"/>
  <c r="CK105" i="1"/>
  <c r="CJ105" i="1"/>
  <c r="CI105" i="1"/>
  <c r="CH105" i="1"/>
  <c r="CG105" i="1"/>
  <c r="CF105" i="1"/>
  <c r="BZ105" i="1"/>
  <c r="CE105" i="1"/>
  <c r="CK104" i="1"/>
  <c r="CJ104" i="1"/>
  <c r="CI104" i="1"/>
  <c r="CH104" i="1"/>
  <c r="CG104" i="1"/>
  <c r="CF104" i="1"/>
  <c r="BZ104" i="1"/>
  <c r="CE104" i="1"/>
  <c r="L90" i="1"/>
  <c r="AM90" i="1"/>
  <c r="AM89" i="1"/>
  <c r="L89" i="1"/>
  <c r="AM87" i="1"/>
  <c r="L87" i="1"/>
  <c r="L85" i="1"/>
  <c r="L84" i="1"/>
  <c r="BK248" i="2"/>
  <c r="J215" i="2"/>
  <c r="J153" i="2"/>
  <c r="BK189" i="2"/>
  <c r="J158" i="2"/>
  <c r="BK214" i="2"/>
  <c r="J180" i="2"/>
  <c r="BK252" i="2"/>
  <c r="BK240" i="2"/>
  <c r="J227" i="2"/>
  <c r="BK175" i="2"/>
  <c r="J147" i="2"/>
  <c r="J244" i="2"/>
  <c r="J230" i="2"/>
  <c r="J213" i="2"/>
  <c r="J183" i="2"/>
  <c r="J167" i="2"/>
  <c r="BK224" i="2"/>
  <c r="J197" i="2"/>
  <c r="J181" i="2"/>
  <c r="BK215" i="2"/>
  <c r="J189" i="2"/>
  <c r="BK166" i="2"/>
  <c r="BK150" i="2"/>
  <c r="BK236" i="3"/>
  <c r="J224" i="3"/>
  <c r="BK183" i="3"/>
  <c r="J164" i="3"/>
  <c r="J142" i="3"/>
  <c r="BK219" i="3"/>
  <c r="J194" i="3"/>
  <c r="J169" i="3"/>
  <c r="BK237" i="3"/>
  <c r="BK209" i="3"/>
  <c r="BK187" i="3"/>
  <c r="BK168" i="3"/>
  <c r="J143" i="3"/>
  <c r="BK224" i="3"/>
  <c r="BK196" i="3"/>
  <c r="J151" i="3"/>
  <c r="J199" i="3"/>
  <c r="BK156" i="3"/>
  <c r="BK200" i="3"/>
  <c r="BK179" i="3"/>
  <c r="J165" i="3"/>
  <c r="J219" i="3"/>
  <c r="J195" i="3"/>
  <c r="BK174" i="3"/>
  <c r="J160" i="3"/>
  <c r="J214" i="4"/>
  <c r="BK195" i="4"/>
  <c r="BK165" i="4"/>
  <c r="J148" i="4"/>
  <c r="BK209" i="4"/>
  <c r="BK180" i="4"/>
  <c r="BK140" i="4"/>
  <c r="J207" i="4"/>
  <c r="BK177" i="4"/>
  <c r="BK152" i="4"/>
  <c r="J209" i="4"/>
  <c r="J184" i="4"/>
  <c r="J154" i="4"/>
  <c r="J204" i="4"/>
  <c r="BK174" i="4"/>
  <c r="BK154" i="4"/>
  <c r="BK137" i="4"/>
  <c r="J201" i="4"/>
  <c r="BK181" i="4"/>
  <c r="J147" i="4"/>
  <c r="BK149" i="5"/>
  <c r="J138" i="5"/>
  <c r="J137" i="5"/>
  <c r="J134" i="5"/>
  <c r="J169" i="6"/>
  <c r="J152" i="6"/>
  <c r="BK149" i="6"/>
  <c r="BK174" i="6"/>
  <c r="BK133" i="6"/>
  <c r="J138" i="6"/>
  <c r="BK152" i="6"/>
  <c r="BK135" i="6"/>
  <c r="BK145" i="6"/>
  <c r="BK234" i="7"/>
  <c r="J212" i="7"/>
  <c r="J166" i="7"/>
  <c r="BK236" i="7"/>
  <c r="BK202" i="7"/>
  <c r="BK156" i="7"/>
  <c r="J234" i="7"/>
  <c r="BK210" i="7"/>
  <c r="BK184" i="7"/>
  <c r="J143" i="7"/>
  <c r="BK217" i="7"/>
  <c r="J198" i="7"/>
  <c r="BK178" i="7"/>
  <c r="J147" i="7"/>
  <c r="BK219" i="7"/>
  <c r="J202" i="7"/>
  <c r="J174" i="7"/>
  <c r="BK154" i="7"/>
  <c r="BK140" i="7"/>
  <c r="J200" i="7"/>
  <c r="J182" i="7"/>
  <c r="BK153" i="7"/>
  <c r="BK231" i="7"/>
  <c r="BK168" i="7"/>
  <c r="BK203" i="7"/>
  <c r="BK165" i="7"/>
  <c r="BK164" i="8"/>
  <c r="BK161" i="8"/>
  <c r="J147" i="8"/>
  <c r="J157" i="8"/>
  <c r="J160" i="8"/>
  <c r="BK250" i="2"/>
  <c r="J224" i="2"/>
  <c r="J207" i="2"/>
  <c r="J234" i="2"/>
  <c r="BK176" i="2"/>
  <c r="BK151" i="2"/>
  <c r="BK207" i="2"/>
  <c r="BK183" i="2"/>
  <c r="J255" i="2"/>
  <c r="BK241" i="2"/>
  <c r="J231" i="2"/>
  <c r="BK205" i="2"/>
  <c r="J171" i="2"/>
  <c r="J251" i="2"/>
  <c r="J242" i="2"/>
  <c r="J223" i="2"/>
  <c r="J202" i="2"/>
  <c r="BK177" i="2"/>
  <c r="BK156" i="2"/>
  <c r="BK204" i="2"/>
  <c r="J188" i="2"/>
  <c r="J155" i="2"/>
  <c r="BK196" i="2"/>
  <c r="J177" i="2"/>
  <c r="BK226" i="2"/>
  <c r="J238" i="3"/>
  <c r="BK223" i="3"/>
  <c r="J189" i="3"/>
  <c r="BK166" i="3"/>
  <c r="BK146" i="3"/>
  <c r="J229" i="3"/>
  <c r="J216" i="3"/>
  <c r="BK197" i="3"/>
  <c r="J173" i="3"/>
  <c r="J139" i="3"/>
  <c r="BK214" i="3"/>
  <c r="J191" i="3"/>
  <c r="J177" i="3"/>
  <c r="BK153" i="3"/>
  <c r="J228" i="3"/>
  <c r="J214" i="3"/>
  <c r="BK157" i="3"/>
  <c r="BK221" i="3"/>
  <c r="BK169" i="3"/>
  <c r="J137" i="3"/>
  <c r="BK189" i="3"/>
  <c r="J168" i="3"/>
  <c r="BK147" i="3"/>
  <c r="BK201" i="3"/>
  <c r="BK173" i="3"/>
  <c r="J157" i="3"/>
  <c r="BK137" i="3"/>
  <c r="J196" i="4"/>
  <c r="BK166" i="4"/>
  <c r="BK146" i="4"/>
  <c r="BK215" i="4"/>
  <c r="BK193" i="4"/>
  <c r="BK168" i="4"/>
  <c r="J146" i="4"/>
  <c r="BK211" i="4"/>
  <c r="BK189" i="4"/>
  <c r="BK157" i="4"/>
  <c r="J215" i="4"/>
  <c r="BK198" i="4"/>
  <c r="J166" i="4"/>
  <c r="J190" i="4"/>
  <c r="J176" i="4"/>
  <c r="J157" i="4"/>
  <c r="J141" i="4"/>
  <c r="BK196" i="4"/>
  <c r="BK176" i="4"/>
  <c r="BK142" i="4"/>
  <c r="BK137" i="5"/>
  <c r="BK134" i="5"/>
  <c r="BK133" i="5"/>
  <c r="J133" i="5"/>
  <c r="J167" i="6"/>
  <c r="BK138" i="6"/>
  <c r="J144" i="6"/>
  <c r="BK155" i="6"/>
  <c r="J145" i="6"/>
  <c r="J149" i="6"/>
  <c r="J163" i="6"/>
  <c r="J140" i="6"/>
  <c r="BK154" i="6"/>
  <c r="J238" i="7"/>
  <c r="J229" i="7"/>
  <c r="BK206" i="7"/>
  <c r="BK148" i="7"/>
  <c r="BK225" i="7"/>
  <c r="BK174" i="7"/>
  <c r="BK143" i="7"/>
  <c r="BK221" i="7"/>
  <c r="BK189" i="7"/>
  <c r="J163" i="7"/>
  <c r="BK230" i="7"/>
  <c r="BK209" i="7"/>
  <c r="BK187" i="7"/>
  <c r="J165" i="7"/>
  <c r="J145" i="7"/>
  <c r="J209" i="7"/>
  <c r="BK177" i="7"/>
  <c r="J167" i="7"/>
  <c r="BK146" i="7"/>
  <c r="J221" i="7"/>
  <c r="J199" i="7"/>
  <c r="BK181" i="7"/>
  <c r="BK163" i="7"/>
  <c r="J136" i="7"/>
  <c r="BK215" i="7"/>
  <c r="J152" i="7"/>
  <c r="BK172" i="7"/>
  <c r="BK139" i="7"/>
  <c r="BK146" i="8"/>
  <c r="BK139" i="8"/>
  <c r="BK151" i="8"/>
  <c r="J161" i="8"/>
  <c r="J145" i="8"/>
  <c r="J241" i="2"/>
  <c r="J240" i="2"/>
  <c r="BK195" i="2"/>
  <c r="BK231" i="2"/>
  <c r="BK173" i="2"/>
  <c r="BK228" i="2"/>
  <c r="J198" i="2"/>
  <c r="BK171" i="2"/>
  <c r="J250" i="2"/>
  <c r="BK237" i="2"/>
  <c r="J222" i="2"/>
  <c r="J200" i="2"/>
  <c r="BK162" i="2"/>
  <c r="J254" i="2"/>
  <c r="J237" i="2"/>
  <c r="BK218" i="2"/>
  <c r="BK186" i="2"/>
  <c r="J173" i="2"/>
  <c r="AS94" i="1"/>
  <c r="BK221" i="2"/>
  <c r="J195" i="2"/>
  <c r="J168" i="2"/>
  <c r="BK157" i="2"/>
  <c r="BK233" i="3"/>
  <c r="J220" i="3"/>
  <c r="J181" i="3"/>
  <c r="BK152" i="3"/>
  <c r="BK234" i="3"/>
  <c r="J211" i="3"/>
  <c r="BK190" i="3"/>
  <c r="BK159" i="3"/>
  <c r="J222" i="3"/>
  <c r="J198" i="3"/>
  <c r="BK175" i="3"/>
  <c r="BK160" i="3"/>
  <c r="J235" i="3"/>
  <c r="J217" i="3"/>
  <c r="J186" i="3"/>
  <c r="BK210" i="3"/>
  <c r="BK180" i="3"/>
  <c r="BK140" i="3"/>
  <c r="BK199" i="3"/>
  <c r="J175" i="3"/>
  <c r="BK151" i="3"/>
  <c r="BK206" i="3"/>
  <c r="J193" i="3"/>
  <c r="BK164" i="3"/>
  <c r="BK148" i="3"/>
  <c r="BK200" i="4"/>
  <c r="J188" i="4"/>
  <c r="J164" i="4"/>
  <c r="BK139" i="4"/>
  <c r="BK204" i="4"/>
  <c r="J175" i="4"/>
  <c r="BK156" i="4"/>
  <c r="J139" i="4"/>
  <c r="BK192" i="4"/>
  <c r="BK160" i="4"/>
  <c r="BK218" i="4"/>
  <c r="J199" i="4"/>
  <c r="BK172" i="4"/>
  <c r="BK143" i="4"/>
  <c r="J183" i="4"/>
  <c r="BK173" i="4"/>
  <c r="BK153" i="4"/>
  <c r="J210" i="4"/>
  <c r="J192" i="4"/>
  <c r="J161" i="4"/>
  <c r="J143" i="5"/>
  <c r="J146" i="5"/>
  <c r="J136" i="5"/>
  <c r="J140" i="5"/>
  <c r="BK135" i="5"/>
  <c r="J164" i="6"/>
  <c r="BK178" i="6"/>
  <c r="J133" i="6"/>
  <c r="BK156" i="6"/>
  <c r="BK141" i="6"/>
  <c r="J156" i="6"/>
  <c r="J168" i="6"/>
  <c r="J150" i="6"/>
  <c r="J237" i="7"/>
  <c r="J220" i="7"/>
  <c r="BK169" i="7"/>
  <c r="J231" i="7"/>
  <c r="BK183" i="7"/>
  <c r="BK141" i="7"/>
  <c r="BK224" i="7"/>
  <c r="J201" i="7"/>
  <c r="BK145" i="7"/>
  <c r="BK211" i="7"/>
  <c r="J191" i="7"/>
  <c r="J176" i="7"/>
  <c r="J239" i="7"/>
  <c r="J210" i="7"/>
  <c r="J184" i="7"/>
  <c r="J157" i="7"/>
  <c r="BK142" i="7"/>
  <c r="J216" i="7"/>
  <c r="J187" i="7"/>
  <c r="J168" i="7"/>
  <c r="J233" i="7"/>
  <c r="J161" i="7"/>
  <c r="J197" i="7"/>
  <c r="BK157" i="7"/>
  <c r="J158" i="8"/>
  <c r="BK159" i="8"/>
  <c r="BK138" i="8"/>
  <c r="BK143" i="8"/>
  <c r="J159" i="8"/>
  <c r="J252" i="2"/>
  <c r="J235" i="2"/>
  <c r="BK148" i="2"/>
  <c r="BK181" i="2"/>
  <c r="BK236" i="2"/>
  <c r="J201" i="2"/>
  <c r="BK170" i="2"/>
  <c r="BK243" i="2"/>
  <c r="J236" i="2"/>
  <c r="J212" i="2"/>
  <c r="J178" i="2"/>
  <c r="J149" i="2"/>
  <c r="BK247" i="2"/>
  <c r="BK232" i="2"/>
  <c r="BK212" i="2"/>
  <c r="BK182" i="2"/>
  <c r="BK160" i="2"/>
  <c r="BK230" i="2"/>
  <c r="BK192" i="2"/>
  <c r="BK165" i="2"/>
  <c r="J204" i="2"/>
  <c r="BK180" i="2"/>
  <c r="J226" i="3"/>
  <c r="BK195" i="3"/>
  <c r="BK172" i="3"/>
  <c r="BK141" i="3"/>
  <c r="J223" i="3"/>
  <c r="J197" i="3"/>
  <c r="J140" i="3"/>
  <c r="BK203" i="3"/>
  <c r="J152" i="3"/>
  <c r="BK216" i="3"/>
  <c r="BK186" i="3"/>
  <c r="J149" i="3"/>
  <c r="J203" i="3"/>
  <c r="BK191" i="3"/>
  <c r="J163" i="3"/>
  <c r="BK154" i="3"/>
  <c r="J197" i="4"/>
  <c r="BK187" i="4"/>
  <c r="BK155" i="4"/>
  <c r="J218" i="4"/>
  <c r="J195" i="4"/>
  <c r="J170" i="4"/>
  <c r="J153" i="4"/>
  <c r="J206" i="4"/>
  <c r="BK171" i="4"/>
  <c r="J142" i="4"/>
  <c r="BK210" i="4"/>
  <c r="BK188" i="4"/>
  <c r="BK161" i="4"/>
  <c r="J200" i="4"/>
  <c r="J177" i="4"/>
  <c r="J152" i="4"/>
  <c r="BK216" i="4"/>
  <c r="BK184" i="4"/>
  <c r="J165" i="4"/>
  <c r="BK144" i="5"/>
  <c r="J151" i="5"/>
  <c r="BK136" i="5"/>
  <c r="BK147" i="5"/>
  <c r="J166" i="6"/>
  <c r="J170" i="6"/>
  <c r="BK169" i="6"/>
  <c r="BK165" i="6"/>
  <c r="J161" i="6"/>
  <c r="BK159" i="6"/>
  <c r="BK153" i="6"/>
  <c r="BK139" i="6"/>
  <c r="BK177" i="6"/>
  <c r="BK175" i="6"/>
  <c r="BK164" i="6"/>
  <c r="J155" i="6"/>
  <c r="BK142" i="6"/>
  <c r="BK163" i="6"/>
  <c r="J143" i="6"/>
  <c r="BK168" i="6"/>
  <c r="BK143" i="6"/>
  <c r="BK161" i="6"/>
  <c r="J142" i="6"/>
  <c r="BK228" i="7"/>
  <c r="BK196" i="7"/>
  <c r="BK237" i="7"/>
  <c r="BK201" i="7"/>
  <c r="J151" i="7"/>
  <c r="J137" i="7"/>
  <c r="J214" i="7"/>
  <c r="BK188" i="7"/>
  <c r="BK158" i="7"/>
  <c r="J215" i="7"/>
  <c r="BK186" i="7"/>
  <c r="J159" i="7"/>
  <c r="BK229" i="7"/>
  <c r="BK205" i="7"/>
  <c r="J171" i="7"/>
  <c r="J153" i="7"/>
  <c r="J230" i="7"/>
  <c r="J194" i="7"/>
  <c r="J177" i="7"/>
  <c r="BK150" i="7"/>
  <c r="J228" i="7"/>
  <c r="BK160" i="7"/>
  <c r="BK176" i="7"/>
  <c r="J135" i="7"/>
  <c r="BK142" i="8"/>
  <c r="J154" i="8"/>
  <c r="BK158" i="8"/>
  <c r="J163" i="8"/>
  <c r="BK147" i="8"/>
  <c r="J257" i="2"/>
  <c r="J208" i="2"/>
  <c r="J179" i="2"/>
  <c r="BK213" i="2"/>
  <c r="BK168" i="2"/>
  <c r="BK227" i="2"/>
  <c r="BK200" i="2"/>
  <c r="J174" i="2"/>
  <c r="BK245" i="2"/>
  <c r="J232" i="2"/>
  <c r="BK208" i="2"/>
  <c r="J166" i="2"/>
  <c r="BK257" i="2"/>
  <c r="BK246" i="2"/>
  <c r="BK235" i="2"/>
  <c r="J211" i="2"/>
  <c r="BK179" i="2"/>
  <c r="BK153" i="2"/>
  <c r="J214" i="2"/>
  <c r="J190" i="2"/>
  <c r="BK229" i="2"/>
  <c r="J203" i="2"/>
  <c r="J169" i="2"/>
  <c r="BK149" i="2"/>
  <c r="J230" i="3"/>
  <c r="BK204" i="3"/>
  <c r="J174" i="3"/>
  <c r="J147" i="3"/>
  <c r="BK231" i="3"/>
  <c r="BK213" i="3"/>
  <c r="BK193" i="3"/>
  <c r="J144" i="3"/>
  <c r="BK235" i="3"/>
  <c r="BK207" i="3"/>
  <c r="J178" i="3"/>
  <c r="BK149" i="3"/>
  <c r="BK226" i="3"/>
  <c r="J215" i="3"/>
  <c r="J161" i="3"/>
  <c r="BK227" i="3"/>
  <c r="J187" i="3"/>
  <c r="J150" i="3"/>
  <c r="BK194" i="3"/>
  <c r="J172" i="3"/>
  <c r="BK150" i="3"/>
  <c r="J202" i="3"/>
  <c r="J184" i="3"/>
  <c r="J156" i="3"/>
  <c r="BK207" i="4"/>
  <c r="J189" i="4"/>
  <c r="J169" i="4"/>
  <c r="BK150" i="4"/>
  <c r="J221" i="4"/>
  <c r="BK185" i="4"/>
  <c r="J159" i="4"/>
  <c r="BK221" i="4"/>
  <c r="BK199" i="4"/>
  <c r="BK169" i="4"/>
  <c r="BK220" i="4"/>
  <c r="BK194" i="4"/>
  <c r="BK170" i="4"/>
  <c r="J203" i="4"/>
  <c r="J179" i="4"/>
  <c r="J163" i="4"/>
  <c r="BK149" i="4"/>
  <c r="BK219" i="4"/>
  <c r="J186" i="4"/>
  <c r="J168" i="4"/>
  <c r="BK142" i="5"/>
  <c r="BK143" i="5"/>
  <c r="J142" i="5"/>
  <c r="BK151" i="5"/>
  <c r="J135" i="5"/>
  <c r="BK160" i="6"/>
  <c r="J136" i="6"/>
  <c r="J148" i="6"/>
  <c r="BK170" i="6"/>
  <c r="J134" i="6"/>
  <c r="J171" i="6"/>
  <c r="J162" i="6"/>
  <c r="BK137" i="6"/>
  <c r="J159" i="6"/>
  <c r="BK140" i="6"/>
  <c r="J227" i="7"/>
  <c r="J195" i="7"/>
  <c r="BK213" i="7"/>
  <c r="BK179" i="7"/>
  <c r="BK147" i="7"/>
  <c r="J232" i="7"/>
  <c r="J203" i="7"/>
  <c r="J178" i="7"/>
  <c r="J224" i="7"/>
  <c r="J206" i="7"/>
  <c r="BK166" i="7"/>
  <c r="BK136" i="7"/>
  <c r="J211" i="7"/>
  <c r="J190" i="7"/>
  <c r="BK170" i="7"/>
  <c r="BK151" i="7"/>
  <c r="BK227" i="7"/>
  <c r="BK198" i="7"/>
  <c r="J183" i="7"/>
  <c r="BK162" i="7"/>
  <c r="BK220" i="7"/>
  <c r="J172" i="7"/>
  <c r="BK199" i="7"/>
  <c r="J158" i="7"/>
  <c r="J162" i="8"/>
  <c r="J165" i="8"/>
  <c r="J151" i="8"/>
  <c r="BK136" i="8"/>
  <c r="BK165" i="8"/>
  <c r="J149" i="8"/>
  <c r="J152" i="8"/>
  <c r="J143" i="8"/>
  <c r="J139" i="8"/>
  <c r="J141" i="8"/>
  <c r="J136" i="8"/>
  <c r="J246" i="2"/>
  <c r="J218" i="2"/>
  <c r="BK169" i="2"/>
  <c r="J184" i="2"/>
  <c r="BK167" i="2"/>
  <c r="J221" i="2"/>
  <c r="J192" i="2"/>
  <c r="J151" i="2"/>
  <c r="BK244" i="2"/>
  <c r="BK234" i="2"/>
  <c r="BK209" i="2"/>
  <c r="BK174" i="2"/>
  <c r="BK152" i="2"/>
  <c r="J245" i="2"/>
  <c r="J226" i="2"/>
  <c r="BK206" i="2"/>
  <c r="J176" i="2"/>
  <c r="J157" i="2"/>
  <c r="BK202" i="2"/>
  <c r="J182" i="2"/>
  <c r="J219" i="2"/>
  <c r="BK185" i="2"/>
  <c r="J165" i="2"/>
  <c r="J148" i="2"/>
  <c r="BK229" i="3"/>
  <c r="BK217" i="3"/>
  <c r="BK182" i="3"/>
  <c r="BK161" i="3"/>
  <c r="J138" i="3"/>
  <c r="BK222" i="3"/>
  <c r="J209" i="3"/>
  <c r="BK185" i="3"/>
  <c r="BK142" i="3"/>
  <c r="J233" i="3"/>
  <c r="J204" i="3"/>
  <c r="BK181" i="3"/>
  <c r="BK167" i="3"/>
  <c r="BK238" i="3"/>
  <c r="J221" i="3"/>
  <c r="J190" i="3"/>
  <c r="J155" i="3"/>
  <c r="BK184" i="3"/>
  <c r="BK144" i="3"/>
  <c r="J213" i="3"/>
  <c r="BK188" i="3"/>
  <c r="J154" i="3"/>
  <c r="BK211" i="3"/>
  <c r="J179" i="3"/>
  <c r="BK162" i="3"/>
  <c r="BK139" i="3"/>
  <c r="BK202" i="4"/>
  <c r="J181" i="4"/>
  <c r="J156" i="4"/>
  <c r="J137" i="4"/>
  <c r="BK206" i="4"/>
  <c r="BK163" i="4"/>
  <c r="BK144" i="4"/>
  <c r="BK208" i="4"/>
  <c r="J182" i="4"/>
  <c r="J155" i="4"/>
  <c r="J213" i="4"/>
  <c r="J193" i="4"/>
  <c r="BK148" i="4"/>
  <c r="J187" i="4"/>
  <c r="BK175" i="4"/>
  <c r="J150" i="4"/>
  <c r="J220" i="4"/>
  <c r="BK197" i="4"/>
  <c r="J144" i="4"/>
  <c r="BK139" i="5"/>
  <c r="BK140" i="5"/>
  <c r="J144" i="5"/>
  <c r="BK138" i="5"/>
  <c r="J178" i="6"/>
  <c r="J154" i="6"/>
  <c r="BK173" i="6"/>
  <c r="BK134" i="6"/>
  <c r="J137" i="6"/>
  <c r="J174" i="6"/>
  <c r="J165" i="6"/>
  <c r="BK148" i="6"/>
  <c r="BK166" i="6"/>
  <c r="J147" i="6"/>
  <c r="J236" i="7"/>
  <c r="BK208" i="7"/>
  <c r="BK159" i="7"/>
  <c r="BK207" i="7"/>
  <c r="J188" i="7"/>
  <c r="J235" i="7"/>
  <c r="BK212" i="7"/>
  <c r="BK182" i="7"/>
  <c r="BK222" i="7"/>
  <c r="J189" i="7"/>
  <c r="BK171" i="7"/>
  <c r="BK152" i="7"/>
  <c r="J218" i="7"/>
  <c r="BK191" i="7"/>
  <c r="BK164" i="7"/>
  <c r="J144" i="7"/>
  <c r="J219" i="7"/>
  <c r="J186" i="7"/>
  <c r="J173" i="7"/>
  <c r="J139" i="7"/>
  <c r="BK197" i="7"/>
  <c r="J142" i="7"/>
  <c r="J170" i="7"/>
  <c r="J141" i="7"/>
  <c r="BK149" i="8"/>
  <c r="BK157" i="8"/>
  <c r="BK137" i="8"/>
  <c r="BK140" i="8"/>
  <c r="J146" i="8"/>
  <c r="BK255" i="2"/>
  <c r="J209" i="2"/>
  <c r="BK158" i="2"/>
  <c r="BK211" i="2"/>
  <c r="J161" i="2"/>
  <c r="BK222" i="2"/>
  <c r="J185" i="2"/>
  <c r="BK254" i="2"/>
  <c r="BK242" i="2"/>
  <c r="J229" i="2"/>
  <c r="BK203" i="2"/>
  <c r="J160" i="2"/>
  <c r="J248" i="2"/>
  <c r="J238" i="2"/>
  <c r="BK220" i="2"/>
  <c r="BK197" i="2"/>
  <c r="J175" i="2"/>
  <c r="J152" i="2"/>
  <c r="BK201" i="2"/>
  <c r="J186" i="2"/>
  <c r="J156" i="2"/>
  <c r="BK198" i="2"/>
  <c r="BK178" i="2"/>
  <c r="J163" i="2"/>
  <c r="BK147" i="2"/>
  <c r="J232" i="3"/>
  <c r="BK215" i="3"/>
  <c r="BK178" i="3"/>
  <c r="BK155" i="3"/>
  <c r="J236" i="3"/>
  <c r="J218" i="3"/>
  <c r="J206" i="3"/>
  <c r="J183" i="3"/>
  <c r="J141" i="3"/>
  <c r="BK228" i="3"/>
  <c r="J201" i="3"/>
  <c r="J182" i="3"/>
  <c r="BK163" i="3"/>
  <c r="BK232" i="3"/>
  <c r="BK202" i="3"/>
  <c r="BK171" i="3"/>
  <c r="BK208" i="3"/>
  <c r="J158" i="3"/>
  <c r="BK138" i="3"/>
  <c r="BK198" i="3"/>
  <c r="J171" i="3"/>
  <c r="J148" i="3"/>
  <c r="J200" i="3"/>
  <c r="J185" i="3"/>
  <c r="J167" i="3"/>
  <c r="J153" i="3"/>
  <c r="J205" i="4"/>
  <c r="J180" i="4"/>
  <c r="J160" i="4"/>
  <c r="J140" i="4"/>
  <c r="BK213" i="4"/>
  <c r="J178" i="4"/>
  <c r="J162" i="4"/>
  <c r="J216" i="4"/>
  <c r="J198" i="4"/>
  <c r="BK162" i="4"/>
  <c r="J219" i="4"/>
  <c r="BK201" i="4"/>
  <c r="J174" i="4"/>
  <c r="J138" i="4"/>
  <c r="BK186" i="4"/>
  <c r="BK158" i="4"/>
  <c r="J143" i="4"/>
  <c r="J202" i="4"/>
  <c r="J185" i="4"/>
  <c r="J173" i="4"/>
  <c r="J147" i="5"/>
  <c r="BK141" i="5"/>
  <c r="BK150" i="5"/>
  <c r="J150" i="5"/>
  <c r="J177" i="6"/>
  <c r="J158" i="6"/>
  <c r="BK171" i="6"/>
  <c r="J141" i="6"/>
  <c r="BK150" i="6"/>
  <c r="BK136" i="6"/>
  <c r="BK167" i="6"/>
  <c r="BK147" i="6"/>
  <c r="BK162" i="6"/>
  <c r="BK144" i="6"/>
  <c r="BK232" i="7"/>
  <c r="BK204" i="7"/>
  <c r="BK238" i="7"/>
  <c r="BK218" i="7"/>
  <c r="BK192" i="7"/>
  <c r="BK138" i="7"/>
  <c r="J213" i="7"/>
  <c r="BK200" i="7"/>
  <c r="J150" i="7"/>
  <c r="BK214" i="7"/>
  <c r="J192" i="7"/>
  <c r="J162" i="7"/>
  <c r="BK137" i="7"/>
  <c r="BK216" i="7"/>
  <c r="J175" i="7"/>
  <c r="BK161" i="7"/>
  <c r="J138" i="7"/>
  <c r="J205" i="7"/>
  <c r="J185" i="7"/>
  <c r="J164" i="7"/>
  <c r="BK135" i="7"/>
  <c r="BK194" i="7"/>
  <c r="J140" i="7"/>
  <c r="J160" i="7"/>
  <c r="BK163" i="8"/>
  <c r="BK160" i="8"/>
  <c r="J164" i="8"/>
  <c r="BK141" i="8"/>
  <c r="BK154" i="8"/>
  <c r="BK251" i="2"/>
  <c r="J217" i="2"/>
  <c r="BK188" i="2"/>
  <c r="J220" i="2"/>
  <c r="J170" i="2"/>
  <c r="J150" i="2"/>
  <c r="J205" i="2"/>
  <c r="BK163" i="2"/>
  <c r="J247" i="2"/>
  <c r="BK238" i="2"/>
  <c r="BK223" i="2"/>
  <c r="BK187" i="2"/>
  <c r="BK155" i="2"/>
  <c r="J243" i="2"/>
  <c r="J228" i="2"/>
  <c r="BK217" i="2"/>
  <c r="J196" i="2"/>
  <c r="BK161" i="2"/>
  <c r="BK219" i="2"/>
  <c r="BK190" i="2"/>
  <c r="J162" i="2"/>
  <c r="J206" i="2"/>
  <c r="J187" i="2"/>
  <c r="BK184" i="2"/>
  <c r="J237" i="3"/>
  <c r="J225" i="3"/>
  <c r="BK192" i="3"/>
  <c r="J176" i="3"/>
  <c r="J159" i="3"/>
  <c r="BK143" i="3"/>
  <c r="J227" i="3"/>
  <c r="J210" i="3"/>
  <c r="J188" i="3"/>
  <c r="J146" i="3"/>
  <c r="BK230" i="3"/>
  <c r="J208" i="3"/>
  <c r="J180" i="3"/>
  <c r="BK165" i="3"/>
  <c r="J234" i="3"/>
  <c r="BK220" i="3"/>
  <c r="J192" i="3"/>
  <c r="J231" i="3"/>
  <c r="J207" i="3"/>
  <c r="J166" i="3"/>
  <c r="BK225" i="3"/>
  <c r="BK177" i="3"/>
  <c r="J162" i="3"/>
  <c r="BK218" i="3"/>
  <c r="J196" i="3"/>
  <c r="BK176" i="3"/>
  <c r="BK158" i="3"/>
  <c r="J211" i="4"/>
  <c r="BK190" i="4"/>
  <c r="J171" i="4"/>
  <c r="J149" i="4"/>
  <c r="J208" i="4"/>
  <c r="BK179" i="4"/>
  <c r="J158" i="4"/>
  <c r="BK214" i="4"/>
  <c r="J194" i="4"/>
  <c r="BK164" i="4"/>
  <c r="BK138" i="4"/>
  <c r="BK205" i="4"/>
  <c r="BK178" i="4"/>
  <c r="BK141" i="4"/>
  <c r="BK182" i="4"/>
  <c r="J172" i="4"/>
  <c r="BK147" i="4"/>
  <c r="BK203" i="4"/>
  <c r="BK183" i="4"/>
  <c r="BK159" i="4"/>
  <c r="J141" i="5"/>
  <c r="J139" i="5"/>
  <c r="BK146" i="5"/>
  <c r="J149" i="5"/>
  <c r="J173" i="6"/>
  <c r="J153" i="6"/>
  <c r="J175" i="6"/>
  <c r="J139" i="6"/>
  <c r="J160" i="6"/>
  <c r="J151" i="6"/>
  <c r="BK151" i="6"/>
  <c r="BK158" i="6"/>
  <c r="J135" i="6"/>
  <c r="J225" i="7"/>
  <c r="BK167" i="7"/>
  <c r="BK235" i="7"/>
  <c r="BK195" i="7"/>
  <c r="BK173" i="7"/>
  <c r="BK239" i="7"/>
  <c r="J204" i="7"/>
  <c r="BK185" i="7"/>
  <c r="BK233" i="7"/>
  <c r="J207" i="7"/>
  <c r="J181" i="7"/>
  <c r="J156" i="7"/>
  <c r="J222" i="7"/>
  <c r="J196" i="7"/>
  <c r="J169" i="7"/>
  <c r="J148" i="7"/>
  <c r="J208" i="7"/>
  <c r="BK190" i="7"/>
  <c r="J179" i="7"/>
  <c r="BK144" i="7"/>
  <c r="J217" i="7"/>
  <c r="J154" i="7"/>
  <c r="BK175" i="7"/>
  <c r="J146" i="7"/>
  <c r="J140" i="8"/>
  <c r="BK145" i="8"/>
  <c r="BK152" i="8"/>
  <c r="BK162" i="8"/>
  <c r="J137" i="8"/>
  <c r="BK148" i="8"/>
  <c r="J142" i="8"/>
  <c r="J148" i="8"/>
  <c r="J138" i="8"/>
  <c r="T154" i="2" l="1"/>
  <c r="P172" i="2"/>
  <c r="R199" i="2"/>
  <c r="T216" i="2"/>
  <c r="P239" i="2"/>
  <c r="T253" i="2"/>
  <c r="T136" i="3"/>
  <c r="T170" i="3"/>
  <c r="R205" i="3"/>
  <c r="P145" i="4"/>
  <c r="T145" i="4"/>
  <c r="P167" i="4"/>
  <c r="BK212" i="4"/>
  <c r="J212" i="4"/>
  <c r="J103" i="4"/>
  <c r="R217" i="4"/>
  <c r="BK145" i="5"/>
  <c r="J145" i="5"/>
  <c r="J99" i="5"/>
  <c r="P145" i="5"/>
  <c r="R132" i="6"/>
  <c r="T146" i="6"/>
  <c r="T172" i="6"/>
  <c r="R134" i="7"/>
  <c r="P149" i="7"/>
  <c r="BK180" i="7"/>
  <c r="J180" i="7"/>
  <c r="J100" i="7" s="1"/>
  <c r="T223" i="7"/>
  <c r="R146" i="2"/>
  <c r="T159" i="2"/>
  <c r="T164" i="2"/>
  <c r="T194" i="2"/>
  <c r="R210" i="2"/>
  <c r="BK225" i="2"/>
  <c r="J225" i="2" s="1"/>
  <c r="J109" i="2" s="1"/>
  <c r="BK239" i="2"/>
  <c r="J239" i="2"/>
  <c r="J111" i="2" s="1"/>
  <c r="R249" i="2"/>
  <c r="P136" i="4"/>
  <c r="P151" i="4"/>
  <c r="T191" i="4"/>
  <c r="T217" i="4"/>
  <c r="T132" i="5"/>
  <c r="BK148" i="5"/>
  <c r="J148" i="5" s="1"/>
  <c r="J100" i="5" s="1"/>
  <c r="BK157" i="6"/>
  <c r="J157" i="6"/>
  <c r="J99" i="6" s="1"/>
  <c r="BK176" i="6"/>
  <c r="J176" i="6"/>
  <c r="J101" i="6"/>
  <c r="R155" i="7"/>
  <c r="T180" i="7"/>
  <c r="T226" i="7"/>
  <c r="P154" i="2"/>
  <c r="T172" i="2"/>
  <c r="R194" i="2"/>
  <c r="P210" i="2"/>
  <c r="P225" i="2"/>
  <c r="T239" i="2"/>
  <c r="R253" i="2"/>
  <c r="BK136" i="3"/>
  <c r="R145" i="3"/>
  <c r="P212" i="3"/>
  <c r="T136" i="4"/>
  <c r="T151" i="4"/>
  <c r="BK191" i="4"/>
  <c r="BK135" i="4" s="1"/>
  <c r="J135" i="4" s="1"/>
  <c r="J97" i="4" s="1"/>
  <c r="T212" i="4"/>
  <c r="BK132" i="5"/>
  <c r="BK131" i="5" s="1"/>
  <c r="R145" i="5"/>
  <c r="P132" i="6"/>
  <c r="R146" i="6"/>
  <c r="P172" i="6"/>
  <c r="P134" i="7"/>
  <c r="R149" i="7"/>
  <c r="P180" i="7"/>
  <c r="BK144" i="8"/>
  <c r="J144" i="8"/>
  <c r="J99" i="8" s="1"/>
  <c r="BK154" i="2"/>
  <c r="J154" i="2"/>
  <c r="J99" i="2"/>
  <c r="BK172" i="2"/>
  <c r="J172" i="2" s="1"/>
  <c r="J102" i="2" s="1"/>
  <c r="P199" i="2"/>
  <c r="P216" i="2"/>
  <c r="P233" i="2"/>
  <c r="BK249" i="2"/>
  <c r="J249" i="2"/>
  <c r="J112" i="2" s="1"/>
  <c r="P253" i="2"/>
  <c r="BK170" i="3"/>
  <c r="J170" i="3"/>
  <c r="J101" i="3" s="1"/>
  <c r="R212" i="3"/>
  <c r="BK136" i="4"/>
  <c r="J136" i="4"/>
  <c r="J98" i="4" s="1"/>
  <c r="BK167" i="4"/>
  <c r="J167" i="4"/>
  <c r="J101" i="4"/>
  <c r="R191" i="4"/>
  <c r="BK217" i="4"/>
  <c r="J217" i="4"/>
  <c r="J104" i="4"/>
  <c r="P132" i="5"/>
  <c r="P131" i="5" s="1"/>
  <c r="P130" i="5" s="1"/>
  <c r="AU98" i="1" s="1"/>
  <c r="P148" i="5"/>
  <c r="BK132" i="6"/>
  <c r="R157" i="6"/>
  <c r="R176" i="6"/>
  <c r="T134" i="7"/>
  <c r="T149" i="7"/>
  <c r="T193" i="7"/>
  <c r="P223" i="7"/>
  <c r="BK135" i="8"/>
  <c r="P144" i="8"/>
  <c r="P150" i="8"/>
  <c r="BK156" i="8"/>
  <c r="BK155" i="8" s="1"/>
  <c r="J155" i="8" s="1"/>
  <c r="J102" i="8" s="1"/>
  <c r="BK146" i="2"/>
  <c r="J146" i="2" s="1"/>
  <c r="J98" i="2" s="1"/>
  <c r="BK159" i="2"/>
  <c r="J159" i="2" s="1"/>
  <c r="J100" i="2" s="1"/>
  <c r="BK164" i="2"/>
  <c r="J164" i="2" s="1"/>
  <c r="J101" i="2" s="1"/>
  <c r="T199" i="2"/>
  <c r="T210" i="2"/>
  <c r="T225" i="2"/>
  <c r="T233" i="2"/>
  <c r="T249" i="2"/>
  <c r="R136" i="3"/>
  <c r="P170" i="3"/>
  <c r="BK205" i="3"/>
  <c r="J205" i="3"/>
  <c r="J102" i="3"/>
  <c r="T205" i="3"/>
  <c r="BK145" i="4"/>
  <c r="J145" i="4"/>
  <c r="J99" i="4"/>
  <c r="R145" i="4"/>
  <c r="R167" i="4"/>
  <c r="P212" i="4"/>
  <c r="T145" i="5"/>
  <c r="T132" i="6"/>
  <c r="P146" i="6"/>
  <c r="R172" i="6"/>
  <c r="BK155" i="7"/>
  <c r="J155" i="7" s="1"/>
  <c r="J99" i="7" s="1"/>
  <c r="R193" i="7"/>
  <c r="R223" i="7"/>
  <c r="P135" i="8"/>
  <c r="P134" i="8" s="1"/>
  <c r="BK150" i="8"/>
  <c r="J150" i="8"/>
  <c r="J100" i="8" s="1"/>
  <c r="P156" i="8"/>
  <c r="P155" i="8"/>
  <c r="R154" i="2"/>
  <c r="R172" i="2"/>
  <c r="BK194" i="2"/>
  <c r="J194" i="2"/>
  <c r="J105" i="2"/>
  <c r="BK216" i="2"/>
  <c r="J216" i="2" s="1"/>
  <c r="J108" i="2" s="1"/>
  <c r="BK233" i="2"/>
  <c r="J233" i="2" s="1"/>
  <c r="J110" i="2" s="1"/>
  <c r="R233" i="2"/>
  <c r="BK253" i="2"/>
  <c r="J253" i="2" s="1"/>
  <c r="J113" i="2" s="1"/>
  <c r="P136" i="3"/>
  <c r="T145" i="3"/>
  <c r="BK212" i="3"/>
  <c r="J212" i="3" s="1"/>
  <c r="J103" i="3" s="1"/>
  <c r="R136" i="4"/>
  <c r="R151" i="4"/>
  <c r="P191" i="4"/>
  <c r="P217" i="4"/>
  <c r="R132" i="5"/>
  <c r="R131" i="5" s="1"/>
  <c r="R130" i="5" s="1"/>
  <c r="R148" i="5"/>
  <c r="BK146" i="6"/>
  <c r="J146" i="6" s="1"/>
  <c r="J98" i="6" s="1"/>
  <c r="BK172" i="6"/>
  <c r="J172" i="6"/>
  <c r="J100" i="6" s="1"/>
  <c r="T176" i="6"/>
  <c r="P155" i="7"/>
  <c r="P193" i="7"/>
  <c r="BK226" i="7"/>
  <c r="J226" i="7" s="1"/>
  <c r="J103" i="7" s="1"/>
  <c r="T135" i="8"/>
  <c r="T134" i="8" s="1"/>
  <c r="T144" i="8"/>
  <c r="T150" i="8"/>
  <c r="T156" i="8"/>
  <c r="T155" i="8" s="1"/>
  <c r="T146" i="2"/>
  <c r="T145" i="2"/>
  <c r="P159" i="2"/>
  <c r="R164" i="2"/>
  <c r="BK199" i="2"/>
  <c r="J199" i="2"/>
  <c r="J106" i="2" s="1"/>
  <c r="R216" i="2"/>
  <c r="R239" i="2"/>
  <c r="P249" i="2"/>
  <c r="P145" i="3"/>
  <c r="T212" i="3"/>
  <c r="T157" i="6"/>
  <c r="T155" i="7"/>
  <c r="R180" i="7"/>
  <c r="BK223" i="7"/>
  <c r="J223" i="7"/>
  <c r="J102" i="7"/>
  <c r="P226" i="7"/>
  <c r="R135" i="8"/>
  <c r="R144" i="8"/>
  <c r="R150" i="8"/>
  <c r="R156" i="8"/>
  <c r="R155" i="8" s="1"/>
  <c r="P146" i="2"/>
  <c r="P145" i="2"/>
  <c r="R159" i="2"/>
  <c r="P164" i="2"/>
  <c r="P194" i="2"/>
  <c r="P193" i="2"/>
  <c r="BK210" i="2"/>
  <c r="J210" i="2" s="1"/>
  <c r="J107" i="2" s="1"/>
  <c r="R225" i="2"/>
  <c r="BK145" i="3"/>
  <c r="J145" i="3" s="1"/>
  <c r="J100" i="3" s="1"/>
  <c r="R170" i="3"/>
  <c r="P205" i="3"/>
  <c r="BK151" i="4"/>
  <c r="J151" i="4"/>
  <c r="J100" i="4"/>
  <c r="T167" i="4"/>
  <c r="R212" i="4"/>
  <c r="P157" i="6"/>
  <c r="P176" i="6"/>
  <c r="BK134" i="7"/>
  <c r="BK149" i="7"/>
  <c r="J149" i="7"/>
  <c r="J98" i="7"/>
  <c r="BK193" i="7"/>
  <c r="J193" i="7" s="1"/>
  <c r="J101" i="7" s="1"/>
  <c r="R226" i="7"/>
  <c r="BK256" i="2"/>
  <c r="J256" i="2" s="1"/>
  <c r="J114" i="2" s="1"/>
  <c r="BK191" i="2"/>
  <c r="J191" i="2" s="1"/>
  <c r="J103" i="2" s="1"/>
  <c r="BK153" i="8"/>
  <c r="J153" i="8"/>
  <c r="J101" i="8" s="1"/>
  <c r="BF145" i="8"/>
  <c r="F92" i="8"/>
  <c r="J127" i="8"/>
  <c r="BF140" i="8"/>
  <c r="BF146" i="8"/>
  <c r="J134" i="7"/>
  <c r="J97" i="7"/>
  <c r="E85" i="8"/>
  <c r="BF139" i="8"/>
  <c r="BF141" i="8"/>
  <c r="BF148" i="8"/>
  <c r="BF151" i="8"/>
  <c r="BF154" i="8"/>
  <c r="BF158" i="8"/>
  <c r="BF159" i="8"/>
  <c r="BF163" i="8"/>
  <c r="BF137" i="8"/>
  <c r="BF149" i="8"/>
  <c r="BF165" i="8"/>
  <c r="BF142" i="8"/>
  <c r="BF143" i="8"/>
  <c r="BF152" i="8"/>
  <c r="BF160" i="8"/>
  <c r="BF162" i="8"/>
  <c r="BF136" i="8"/>
  <c r="BF138" i="8"/>
  <c r="BF147" i="8"/>
  <c r="BF157" i="8"/>
  <c r="BF161" i="8"/>
  <c r="BF164" i="8"/>
  <c r="BF151" i="7"/>
  <c r="BF153" i="7"/>
  <c r="BF163" i="7"/>
  <c r="BF182" i="7"/>
  <c r="BF201" i="7"/>
  <c r="J132" i="6"/>
  <c r="J97" i="6" s="1"/>
  <c r="F130" i="7"/>
  <c r="BF144" i="7"/>
  <c r="BF146" i="7"/>
  <c r="BF147" i="7"/>
  <c r="BF157" i="7"/>
  <c r="BF164" i="7"/>
  <c r="BF177" i="7"/>
  <c r="BF178" i="7"/>
  <c r="BF207" i="7"/>
  <c r="BF208" i="7"/>
  <c r="BF209" i="7"/>
  <c r="BF213" i="7"/>
  <c r="BF221" i="7"/>
  <c r="J127" i="7"/>
  <c r="BF141" i="7"/>
  <c r="BF142" i="7"/>
  <c r="BF158" i="7"/>
  <c r="BF160" i="7"/>
  <c r="BF165" i="7"/>
  <c r="BF169" i="7"/>
  <c r="BF184" i="7"/>
  <c r="BF186" i="7"/>
  <c r="BF211" i="7"/>
  <c r="BF212" i="7"/>
  <c r="BF224" i="7"/>
  <c r="BF137" i="7"/>
  <c r="BF159" i="7"/>
  <c r="BF179" i="7"/>
  <c r="BF189" i="7"/>
  <c r="BF194" i="7"/>
  <c r="BF203" i="7"/>
  <c r="BF220" i="7"/>
  <c r="BF225" i="7"/>
  <c r="BF227" i="7"/>
  <c r="BF231" i="7"/>
  <c r="J91" i="7"/>
  <c r="J130" i="7"/>
  <c r="BF139" i="7"/>
  <c r="BF140" i="7"/>
  <c r="BF143" i="7"/>
  <c r="BF145" i="7"/>
  <c r="BF148" i="7"/>
  <c r="BF168" i="7"/>
  <c r="BF174" i="7"/>
  <c r="BF185" i="7"/>
  <c r="BF188" i="7"/>
  <c r="BF190" i="7"/>
  <c r="BF199" i="7"/>
  <c r="BF200" i="7"/>
  <c r="BF204" i="7"/>
  <c r="BF219" i="7"/>
  <c r="E85" i="7"/>
  <c r="BF135" i="7"/>
  <c r="BF136" i="7"/>
  <c r="BF154" i="7"/>
  <c r="BF156" i="7"/>
  <c r="BF171" i="7"/>
  <c r="BF172" i="7"/>
  <c r="BF173" i="7"/>
  <c r="BF175" i="7"/>
  <c r="BF183" i="7"/>
  <c r="BF187" i="7"/>
  <c r="BF192" i="7"/>
  <c r="BF195" i="7"/>
  <c r="BF205" i="7"/>
  <c r="BF206" i="7"/>
  <c r="BF222" i="7"/>
  <c r="BF230" i="7"/>
  <c r="BF232" i="7"/>
  <c r="BF233" i="7"/>
  <c r="BF235" i="7"/>
  <c r="BF162" i="7"/>
  <c r="BF166" i="7"/>
  <c r="BF167" i="7"/>
  <c r="BF170" i="7"/>
  <c r="BF196" i="7"/>
  <c r="BF197" i="7"/>
  <c r="BF198" i="7"/>
  <c r="BF216" i="7"/>
  <c r="BF228" i="7"/>
  <c r="BF229" i="7"/>
  <c r="BF238" i="7"/>
  <c r="BF138" i="7"/>
  <c r="BF150" i="7"/>
  <c r="BF152" i="7"/>
  <c r="BF161" i="7"/>
  <c r="BF176" i="7"/>
  <c r="BF181" i="7"/>
  <c r="BF191" i="7"/>
  <c r="BF202" i="7"/>
  <c r="BF210" i="7"/>
  <c r="BF214" i="7"/>
  <c r="BF215" i="7"/>
  <c r="BF217" i="7"/>
  <c r="BF218" i="7"/>
  <c r="BF234" i="7"/>
  <c r="BF236" i="7"/>
  <c r="BF237" i="7"/>
  <c r="BF239" i="7"/>
  <c r="BF137" i="6"/>
  <c r="BF139" i="6"/>
  <c r="BF141" i="6"/>
  <c r="BF151" i="6"/>
  <c r="BF152" i="6"/>
  <c r="BF155" i="6"/>
  <c r="BF163" i="6"/>
  <c r="J92" i="6"/>
  <c r="J125" i="6"/>
  <c r="BF142" i="6"/>
  <c r="BF145" i="6"/>
  <c r="BF149" i="6"/>
  <c r="BF154" i="6"/>
  <c r="BF158" i="6"/>
  <c r="BF171" i="6"/>
  <c r="BF173" i="6"/>
  <c r="F92" i="6"/>
  <c r="BF133" i="6"/>
  <c r="BF147" i="6"/>
  <c r="BF153" i="6"/>
  <c r="BF138" i="6"/>
  <c r="BF144" i="6"/>
  <c r="E85" i="6"/>
  <c r="J127" i="6"/>
  <c r="BF135" i="6"/>
  <c r="BF160" i="6"/>
  <c r="BF164" i="6"/>
  <c r="BF165" i="6"/>
  <c r="BF168" i="6"/>
  <c r="BF136" i="6"/>
  <c r="BF140" i="6"/>
  <c r="BF143" i="6"/>
  <c r="BF159" i="6"/>
  <c r="BF161" i="6"/>
  <c r="BF166" i="6"/>
  <c r="BF170" i="6"/>
  <c r="BF174" i="6"/>
  <c r="BF178" i="6"/>
  <c r="J132" i="5"/>
  <c r="J98" i="5" s="1"/>
  <c r="BF134" i="6"/>
  <c r="BF148" i="6"/>
  <c r="BF156" i="6"/>
  <c r="BF162" i="6"/>
  <c r="BF167" i="6"/>
  <c r="BF177" i="6"/>
  <c r="BF150" i="6"/>
  <c r="BF169" i="6"/>
  <c r="BF175" i="6"/>
  <c r="BF136" i="5"/>
  <c r="BF139" i="5"/>
  <c r="BF144" i="5"/>
  <c r="BF138" i="5"/>
  <c r="J92" i="5"/>
  <c r="BF134" i="5"/>
  <c r="BF137" i="5"/>
  <c r="BF140" i="5"/>
  <c r="BF147" i="5"/>
  <c r="E85" i="5"/>
  <c r="F92" i="5"/>
  <c r="J126" i="5"/>
  <c r="BF141" i="5"/>
  <c r="BF149" i="5"/>
  <c r="J124" i="5"/>
  <c r="BF135" i="5"/>
  <c r="BF142" i="5"/>
  <c r="BF151" i="5"/>
  <c r="BF133" i="5"/>
  <c r="BF143" i="5"/>
  <c r="BF146" i="5"/>
  <c r="BF150" i="5"/>
  <c r="J92" i="4"/>
  <c r="J89" i="4"/>
  <c r="BF137" i="4"/>
  <c r="BF157" i="4"/>
  <c r="BF161" i="4"/>
  <c r="BF163" i="4"/>
  <c r="BF170" i="4"/>
  <c r="BF175" i="4"/>
  <c r="BF178" i="4"/>
  <c r="BF192" i="4"/>
  <c r="BF193" i="4"/>
  <c r="BF205" i="4"/>
  <c r="BF206" i="4"/>
  <c r="BF214" i="4"/>
  <c r="BF218" i="4"/>
  <c r="BF221" i="4"/>
  <c r="J130" i="4"/>
  <c r="BF141" i="4"/>
  <c r="BF143" i="4"/>
  <c r="BF144" i="4"/>
  <c r="BF147" i="4"/>
  <c r="BF148" i="4"/>
  <c r="BF155" i="4"/>
  <c r="BF156" i="4"/>
  <c r="BF158" i="4"/>
  <c r="BF162" i="4"/>
  <c r="BF174" i="4"/>
  <c r="BF176" i="4"/>
  <c r="BF181" i="4"/>
  <c r="BF183" i="4"/>
  <c r="BF190" i="4"/>
  <c r="BF194" i="4"/>
  <c r="BF200" i="4"/>
  <c r="BF201" i="4"/>
  <c r="BF219" i="4"/>
  <c r="J136" i="3"/>
  <c r="J99" i="3"/>
  <c r="E124" i="4"/>
  <c r="F131" i="4"/>
  <c r="BF139" i="4"/>
  <c r="BF149" i="4"/>
  <c r="BF173" i="4"/>
  <c r="BF177" i="4"/>
  <c r="BF179" i="4"/>
  <c r="BF187" i="4"/>
  <c r="BF189" i="4"/>
  <c r="BF207" i="4"/>
  <c r="BF211" i="4"/>
  <c r="BF138" i="4"/>
  <c r="BF140" i="4"/>
  <c r="BF142" i="4"/>
  <c r="BF146" i="4"/>
  <c r="BF153" i="4"/>
  <c r="BF165" i="4"/>
  <c r="BF168" i="4"/>
  <c r="BF172" i="4"/>
  <c r="BF180" i="4"/>
  <c r="BF184" i="4"/>
  <c r="BF185" i="4"/>
  <c r="BF196" i="4"/>
  <c r="BF202" i="4"/>
  <c r="BF203" i="4"/>
  <c r="BF204" i="4"/>
  <c r="BF210" i="4"/>
  <c r="BF213" i="4"/>
  <c r="BF215" i="4"/>
  <c r="BF220" i="4"/>
  <c r="BF150" i="4"/>
  <c r="BF154" i="4"/>
  <c r="BF159" i="4"/>
  <c r="BF160" i="4"/>
  <c r="BF171" i="4"/>
  <c r="BF182" i="4"/>
  <c r="BF186" i="4"/>
  <c r="BF188" i="4"/>
  <c r="BF195" i="4"/>
  <c r="BF198" i="4"/>
  <c r="BF199" i="4"/>
  <c r="BF152" i="4"/>
  <c r="BF164" i="4"/>
  <c r="BF166" i="4"/>
  <c r="BF169" i="4"/>
  <c r="BF197" i="4"/>
  <c r="BF208" i="4"/>
  <c r="BF209" i="4"/>
  <c r="BF216" i="4"/>
  <c r="BF143" i="3"/>
  <c r="BF165" i="3"/>
  <c r="BF168" i="3"/>
  <c r="BF169" i="3"/>
  <c r="BF180" i="3"/>
  <c r="BF197" i="3"/>
  <c r="BF198" i="3"/>
  <c r="BF214" i="3"/>
  <c r="BF221" i="3"/>
  <c r="E123" i="3"/>
  <c r="BF137" i="3"/>
  <c r="BF144" i="3"/>
  <c r="BF158" i="3"/>
  <c r="BF172" i="3"/>
  <c r="BF181" i="3"/>
  <c r="BF206" i="3"/>
  <c r="BF207" i="3"/>
  <c r="BF209" i="3"/>
  <c r="J91" i="3"/>
  <c r="BF142" i="3"/>
  <c r="BF153" i="3"/>
  <c r="BF154" i="3"/>
  <c r="BF160" i="3"/>
  <c r="BF161" i="3"/>
  <c r="BF173" i="3"/>
  <c r="BF182" i="3"/>
  <c r="BF183" i="3"/>
  <c r="BF185" i="3"/>
  <c r="BF188" i="3"/>
  <c r="BF189" i="3"/>
  <c r="BF191" i="3"/>
  <c r="BF211" i="3"/>
  <c r="BF213" i="3"/>
  <c r="BF215" i="3"/>
  <c r="BF217" i="3"/>
  <c r="BF226" i="3"/>
  <c r="J92" i="3"/>
  <c r="BF138" i="3"/>
  <c r="BF141" i="3"/>
  <c r="BF147" i="3"/>
  <c r="BF148" i="3"/>
  <c r="BF151" i="3"/>
  <c r="BF152" i="3"/>
  <c r="BF159" i="3"/>
  <c r="BF162" i="3"/>
  <c r="BF166" i="3"/>
  <c r="BF174" i="3"/>
  <c r="BF175" i="3"/>
  <c r="BF178" i="3"/>
  <c r="BF179" i="3"/>
  <c r="BF184" i="3"/>
  <c r="BF204" i="3"/>
  <c r="BF208" i="3"/>
  <c r="BF210" i="3"/>
  <c r="BF218" i="3"/>
  <c r="BF225" i="3"/>
  <c r="BF238" i="3"/>
  <c r="F92" i="3"/>
  <c r="J127" i="3"/>
  <c r="BF146" i="3"/>
  <c r="BF150" i="3"/>
  <c r="BF155" i="3"/>
  <c r="BF156" i="3"/>
  <c r="BF157" i="3"/>
  <c r="BF192" i="3"/>
  <c r="BF193" i="3"/>
  <c r="BF199" i="3"/>
  <c r="BF219" i="3"/>
  <c r="BF220" i="3"/>
  <c r="BF223" i="3"/>
  <c r="BF227" i="3"/>
  <c r="BF229" i="3"/>
  <c r="BF232" i="3"/>
  <c r="BF234" i="3"/>
  <c r="BF140" i="3"/>
  <c r="BF149" i="3"/>
  <c r="BF163" i="3"/>
  <c r="BF164" i="3"/>
  <c r="BF167" i="3"/>
  <c r="BF171" i="3"/>
  <c r="BF176" i="3"/>
  <c r="BF177" i="3"/>
  <c r="BF201" i="3"/>
  <c r="BF202" i="3"/>
  <c r="BF203" i="3"/>
  <c r="BF228" i="3"/>
  <c r="BF230" i="3"/>
  <c r="BF233" i="3"/>
  <c r="BF139" i="3"/>
  <c r="BF186" i="3"/>
  <c r="BF187" i="3"/>
  <c r="BF190" i="3"/>
  <c r="BF194" i="3"/>
  <c r="BF195" i="3"/>
  <c r="BF196" i="3"/>
  <c r="BF200" i="3"/>
  <c r="BF216" i="3"/>
  <c r="BF222" i="3"/>
  <c r="BF224" i="3"/>
  <c r="BF231" i="3"/>
  <c r="BF235" i="3"/>
  <c r="BF236" i="3"/>
  <c r="BF237" i="3"/>
  <c r="BF162" i="2"/>
  <c r="BF171" i="2"/>
  <c r="BF173" i="2"/>
  <c r="BF174" i="2"/>
  <c r="BF180" i="2"/>
  <c r="BF182" i="2"/>
  <c r="BF185" i="2"/>
  <c r="J89" i="2"/>
  <c r="F141" i="2"/>
  <c r="BF148" i="2"/>
  <c r="BF158" i="2"/>
  <c r="BF160" i="2"/>
  <c r="BF212" i="2"/>
  <c r="BF213" i="2"/>
  <c r="BF217" i="2"/>
  <c r="BF220" i="2"/>
  <c r="BF222" i="2"/>
  <c r="BF223" i="2"/>
  <c r="BF226" i="2"/>
  <c r="BF151" i="2"/>
  <c r="BF152" i="2"/>
  <c r="BF166" i="2"/>
  <c r="BF170" i="2"/>
  <c r="BF184" i="2"/>
  <c r="BF207" i="2"/>
  <c r="BF165" i="2"/>
  <c r="BF169" i="2"/>
  <c r="BF190" i="2"/>
  <c r="BF192" i="2"/>
  <c r="BF198" i="2"/>
  <c r="BF221" i="2"/>
  <c r="BF231" i="2"/>
  <c r="BF234" i="2"/>
  <c r="BF236" i="2"/>
  <c r="BF237" i="2"/>
  <c r="BF238" i="2"/>
  <c r="BF240" i="2"/>
  <c r="BF255" i="2"/>
  <c r="BF257" i="2"/>
  <c r="E85" i="2"/>
  <c r="BF163" i="2"/>
  <c r="BF168" i="2"/>
  <c r="BF179" i="2"/>
  <c r="BF181" i="2"/>
  <c r="BF183" i="2"/>
  <c r="BF188" i="2"/>
  <c r="BF189" i="2"/>
  <c r="BF197" i="2"/>
  <c r="BF206" i="2"/>
  <c r="BF232" i="2"/>
  <c r="BF235" i="2"/>
  <c r="BF247" i="2"/>
  <c r="BF250" i="2"/>
  <c r="BF147" i="2"/>
  <c r="BF149" i="2"/>
  <c r="BF157" i="2"/>
  <c r="BF167" i="2"/>
  <c r="BF175" i="2"/>
  <c r="BF178" i="2"/>
  <c r="BF187" i="2"/>
  <c r="BF195" i="2"/>
  <c r="BF202" i="2"/>
  <c r="BF209" i="2"/>
  <c r="BF211" i="2"/>
  <c r="BF153" i="2"/>
  <c r="BF155" i="2"/>
  <c r="BF156" i="2"/>
  <c r="BF196" i="2"/>
  <c r="BF205" i="2"/>
  <c r="BF208" i="2"/>
  <c r="BF214" i="2"/>
  <c r="BF215" i="2"/>
  <c r="BF224" i="2"/>
  <c r="BF227" i="2"/>
  <c r="BF229" i="2"/>
  <c r="BF230" i="2"/>
  <c r="BF150" i="2"/>
  <c r="BF161" i="2"/>
  <c r="BF176" i="2"/>
  <c r="BF177" i="2"/>
  <c r="BF186" i="2"/>
  <c r="BF200" i="2"/>
  <c r="BF201" i="2"/>
  <c r="BF203" i="2"/>
  <c r="BF204" i="2"/>
  <c r="BF218" i="2"/>
  <c r="BF219" i="2"/>
  <c r="BF228" i="2"/>
  <c r="BF241" i="2"/>
  <c r="BF242" i="2"/>
  <c r="BF243" i="2"/>
  <c r="BF244" i="2"/>
  <c r="BF245" i="2"/>
  <c r="BF246" i="2"/>
  <c r="BF248" i="2"/>
  <c r="BF251" i="2"/>
  <c r="BF252" i="2"/>
  <c r="BF254" i="2"/>
  <c r="F37" i="3"/>
  <c r="BB96" i="1" s="1"/>
  <c r="J35" i="4"/>
  <c r="AV97" i="1"/>
  <c r="F35" i="8"/>
  <c r="AZ101" i="1" s="1"/>
  <c r="F38" i="8"/>
  <c r="BC101" i="1"/>
  <c r="F39" i="2"/>
  <c r="BD95" i="1" s="1"/>
  <c r="F38" i="4"/>
  <c r="BC97" i="1"/>
  <c r="J35" i="8"/>
  <c r="AV101" i="1" s="1"/>
  <c r="F39" i="7"/>
  <c r="BD100" i="1"/>
  <c r="F39" i="3"/>
  <c r="BD96" i="1" s="1"/>
  <c r="F38" i="3"/>
  <c r="BC96" i="1"/>
  <c r="F37" i="6"/>
  <c r="BB99" i="1" s="1"/>
  <c r="F39" i="8"/>
  <c r="BD101" i="1"/>
  <c r="F38" i="2"/>
  <c r="BC95" i="1" s="1"/>
  <c r="F37" i="4"/>
  <c r="BB97" i="1"/>
  <c r="J35" i="7"/>
  <c r="AV100" i="1" s="1"/>
  <c r="J35" i="2"/>
  <c r="AV95" i="1"/>
  <c r="J35" i="3"/>
  <c r="AV96" i="1" s="1"/>
  <c r="F39" i="5"/>
  <c r="BD98" i="1"/>
  <c r="F37" i="5"/>
  <c r="BB98" i="1"/>
  <c r="F38" i="6"/>
  <c r="BC99" i="1" s="1"/>
  <c r="F38" i="7"/>
  <c r="BC100" i="1"/>
  <c r="F35" i="3"/>
  <c r="AZ96" i="1" s="1"/>
  <c r="F38" i="5"/>
  <c r="BC98" i="1"/>
  <c r="J35" i="5"/>
  <c r="AV98" i="1" s="1"/>
  <c r="F35" i="5"/>
  <c r="AZ98" i="1"/>
  <c r="F39" i="6"/>
  <c r="BD99" i="1" s="1"/>
  <c r="F37" i="8"/>
  <c r="BB101" i="1"/>
  <c r="F37" i="2"/>
  <c r="BB95" i="1" s="1"/>
  <c r="F35" i="4"/>
  <c r="AZ97" i="1"/>
  <c r="J35" i="6"/>
  <c r="AV99" i="1" s="1"/>
  <c r="F37" i="7"/>
  <c r="BB100" i="1"/>
  <c r="F35" i="2"/>
  <c r="AZ95" i="1" s="1"/>
  <c r="F39" i="4"/>
  <c r="BD97" i="1"/>
  <c r="F35" i="6"/>
  <c r="AZ99" i="1" s="1"/>
  <c r="F35" i="7"/>
  <c r="AZ100" i="1"/>
  <c r="T133" i="8" l="1"/>
  <c r="J131" i="5"/>
  <c r="J97" i="5" s="1"/>
  <c r="BK130" i="5"/>
  <c r="J130" i="5" s="1"/>
  <c r="J96" i="5" s="1"/>
  <c r="J30" i="5" s="1"/>
  <c r="J109" i="5" s="1"/>
  <c r="BF109" i="5" s="1"/>
  <c r="F36" i="5" s="1"/>
  <c r="BA98" i="1" s="1"/>
  <c r="J191" i="4"/>
  <c r="J102" i="4" s="1"/>
  <c r="R145" i="2"/>
  <c r="R135" i="4"/>
  <c r="R134" i="4"/>
  <c r="BK145" i="2"/>
  <c r="J145" i="2" s="1"/>
  <c r="J97" i="2" s="1"/>
  <c r="BK131" i="6"/>
  <c r="J131" i="6" s="1"/>
  <c r="J96" i="6" s="1"/>
  <c r="J30" i="6" s="1"/>
  <c r="J110" i="6" s="1"/>
  <c r="BF110" i="6" s="1"/>
  <c r="J36" i="6" s="1"/>
  <c r="AW99" i="1" s="1"/>
  <c r="AT99" i="1" s="1"/>
  <c r="T135" i="4"/>
  <c r="T134" i="4" s="1"/>
  <c r="P133" i="7"/>
  <c r="AU100" i="1"/>
  <c r="P144" i="2"/>
  <c r="AU95" i="1" s="1"/>
  <c r="T131" i="6"/>
  <c r="T133" i="7"/>
  <c r="BK133" i="7"/>
  <c r="J133" i="7" s="1"/>
  <c r="J96" i="7" s="1"/>
  <c r="J30" i="7" s="1"/>
  <c r="J112" i="7" s="1"/>
  <c r="BF112" i="7" s="1"/>
  <c r="J36" i="7" s="1"/>
  <c r="AW100" i="1" s="1"/>
  <c r="AT100" i="1" s="1"/>
  <c r="R135" i="3"/>
  <c r="R133" i="3" s="1"/>
  <c r="R193" i="2"/>
  <c r="T131" i="5"/>
  <c r="T130" i="5"/>
  <c r="T193" i="2"/>
  <c r="T144" i="2" s="1"/>
  <c r="R134" i="8"/>
  <c r="R133" i="8"/>
  <c r="BK134" i="8"/>
  <c r="J134" i="8" s="1"/>
  <c r="J97" i="8" s="1"/>
  <c r="P135" i="4"/>
  <c r="P134" i="4" s="1"/>
  <c r="AU97" i="1" s="1"/>
  <c r="R133" i="7"/>
  <c r="P135" i="3"/>
  <c r="P133" i="3" s="1"/>
  <c r="AU96" i="1" s="1"/>
  <c r="P131" i="6"/>
  <c r="AU99" i="1"/>
  <c r="BK135" i="3"/>
  <c r="J135" i="3" s="1"/>
  <c r="J98" i="3" s="1"/>
  <c r="P133" i="8"/>
  <c r="AU101" i="1" s="1"/>
  <c r="R131" i="6"/>
  <c r="T135" i="3"/>
  <c r="T133" i="3"/>
  <c r="BK193" i="2"/>
  <c r="J193" i="2" s="1"/>
  <c r="J104" i="2" s="1"/>
  <c r="J135" i="8"/>
  <c r="J98" i="8" s="1"/>
  <c r="J156" i="8"/>
  <c r="J103" i="8"/>
  <c r="BK134" i="4"/>
  <c r="J134" i="4" s="1"/>
  <c r="J96" i="4" s="1"/>
  <c r="J30" i="4" s="1"/>
  <c r="J113" i="4" s="1"/>
  <c r="J107" i="4" s="1"/>
  <c r="J31" i="4" s="1"/>
  <c r="J103" i="5"/>
  <c r="BB94" i="1"/>
  <c r="W34" i="1"/>
  <c r="BC94" i="1"/>
  <c r="W35" i="1" s="1"/>
  <c r="BD94" i="1"/>
  <c r="W36" i="1" s="1"/>
  <c r="J36" i="5"/>
  <c r="AW98" i="1" s="1"/>
  <c r="AT98" i="1" s="1"/>
  <c r="AZ94" i="1"/>
  <c r="J111" i="5" l="1"/>
  <c r="R144" i="2"/>
  <c r="BK144" i="2"/>
  <c r="J144" i="2" s="1"/>
  <c r="J96" i="2" s="1"/>
  <c r="J30" i="2" s="1"/>
  <c r="J123" i="2" s="1"/>
  <c r="BF123" i="2" s="1"/>
  <c r="J36" i="2" s="1"/>
  <c r="AW95" i="1" s="1"/>
  <c r="AT95" i="1" s="1"/>
  <c r="BK133" i="3"/>
  <c r="J133" i="3" s="1"/>
  <c r="J96" i="3" s="1"/>
  <c r="J30" i="3" s="1"/>
  <c r="J112" i="3" s="1"/>
  <c r="BF112" i="3" s="1"/>
  <c r="J36" i="3" s="1"/>
  <c r="AW96" i="1" s="1"/>
  <c r="AT96" i="1" s="1"/>
  <c r="BK133" i="8"/>
  <c r="J133" i="8" s="1"/>
  <c r="J96" i="8" s="1"/>
  <c r="J30" i="8" s="1"/>
  <c r="J112" i="8" s="1"/>
  <c r="BF112" i="8" s="1"/>
  <c r="F36" i="8" s="1"/>
  <c r="BA101" i="1" s="1"/>
  <c r="J31" i="5"/>
  <c r="J32" i="5" s="1"/>
  <c r="AG98" i="1" s="1"/>
  <c r="AN98" i="1" s="1"/>
  <c r="BF113" i="4"/>
  <c r="J104" i="6"/>
  <c r="J112" i="6"/>
  <c r="J106" i="7"/>
  <c r="J31" i="7" s="1"/>
  <c r="J32" i="7" s="1"/>
  <c r="AG100" i="1" s="1"/>
  <c r="AN100" i="1" s="1"/>
  <c r="AX94" i="1"/>
  <c r="AU94" i="1"/>
  <c r="J32" i="4"/>
  <c r="AG97" i="1"/>
  <c r="F36" i="6"/>
  <c r="BA99" i="1" s="1"/>
  <c r="F36" i="7"/>
  <c r="BA100" i="1" s="1"/>
  <c r="F36" i="4"/>
  <c r="BA97" i="1" s="1"/>
  <c r="J115" i="4"/>
  <c r="AY94" i="1"/>
  <c r="AV94" i="1"/>
  <c r="J31" i="6" l="1"/>
  <c r="J41" i="7"/>
  <c r="J41" i="5"/>
  <c r="J32" i="6"/>
  <c r="AG99" i="1" s="1"/>
  <c r="AN99" i="1" s="1"/>
  <c r="F36" i="3"/>
  <c r="BA96" i="1"/>
  <c r="J36" i="4"/>
  <c r="AW97" i="1" s="1"/>
  <c r="AT97" i="1" s="1"/>
  <c r="J36" i="8"/>
  <c r="AW101" i="1" s="1"/>
  <c r="AT101" i="1" s="1"/>
  <c r="J106" i="8"/>
  <c r="J31" i="8"/>
  <c r="J32" i="8" s="1"/>
  <c r="AG101" i="1" s="1"/>
  <c r="J117" i="2"/>
  <c r="J125" i="2" s="1"/>
  <c r="F36" i="2"/>
  <c r="BA95" i="1" s="1"/>
  <c r="J106" i="3"/>
  <c r="J114" i="3" s="1"/>
  <c r="J114" i="7"/>
  <c r="AN101" i="1" l="1"/>
  <c r="J41" i="6"/>
  <c r="J31" i="3"/>
  <c r="J32" i="3" s="1"/>
  <c r="AG96" i="1" s="1"/>
  <c r="AN96" i="1" s="1"/>
  <c r="J31" i="2"/>
  <c r="J41" i="8"/>
  <c r="J41" i="4"/>
  <c r="AN97" i="1"/>
  <c r="J114" i="8"/>
  <c r="J32" i="2"/>
  <c r="AG95" i="1" s="1"/>
  <c r="AN95" i="1" s="1"/>
  <c r="BA94" i="1"/>
  <c r="AW94" i="1" s="1"/>
  <c r="AK33" i="1" s="1"/>
  <c r="J41" i="3" l="1"/>
  <c r="J41" i="2"/>
  <c r="W33" i="1"/>
  <c r="AT94" i="1"/>
  <c r="AG94" i="1"/>
  <c r="AK26" i="1"/>
  <c r="AN94" i="1" l="1"/>
  <c r="AG105" i="1"/>
  <c r="AV105" i="1"/>
  <c r="BY105" i="1" s="1"/>
  <c r="AG107" i="1"/>
  <c r="AV107" i="1"/>
  <c r="BY107" i="1"/>
  <c r="AG104" i="1"/>
  <c r="AV104" i="1" s="1"/>
  <c r="BY104" i="1" s="1"/>
  <c r="AG106" i="1"/>
  <c r="AV106" i="1"/>
  <c r="BY106" i="1" s="1"/>
  <c r="CD104" i="1" l="1"/>
  <c r="CD105" i="1"/>
  <c r="CD107" i="1"/>
  <c r="CD106" i="1"/>
  <c r="AK32" i="1"/>
  <c r="AN104" i="1"/>
  <c r="AN105" i="1"/>
  <c r="AN107" i="1"/>
  <c r="AN106" i="1"/>
  <c r="AG103" i="1"/>
  <c r="AK27" i="1"/>
  <c r="AK29" i="1" s="1"/>
  <c r="AK38" i="1" l="1"/>
  <c r="AN103" i="1"/>
  <c r="AN109" i="1" s="1"/>
  <c r="AG109" i="1"/>
  <c r="W32" i="1"/>
</calcChain>
</file>

<file path=xl/sharedStrings.xml><?xml version="1.0" encoding="utf-8"?>
<sst xmlns="http://schemas.openxmlformats.org/spreadsheetml/2006/main" count="7951" uniqueCount="1420">
  <si>
    <t>Export Komplet</t>
  </si>
  <si>
    <t/>
  </si>
  <si>
    <t>2.0</t>
  </si>
  <si>
    <t>False</t>
  </si>
  <si>
    <t>{a7dc2e99-dc4f-4ef9-bbb2-30011ba4031d}</t>
  </si>
  <si>
    <t>&gt;&gt;  skryté stĺpce  &lt;&lt;</t>
  </si>
  <si>
    <t>0,001</t>
  </si>
  <si>
    <t>20</t>
  </si>
  <si>
    <t>REKAPITULÁCIA STAVBY</t>
  </si>
  <si>
    <t>v ---  nižšie sa nachádzajú doplnkové a pomocné údaje k zostavám  --- v</t>
  </si>
  <si>
    <t>Návod na vyplnenie</t>
  </si>
  <si>
    <t>Kód:</t>
  </si>
  <si>
    <t>D011</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</si>
  <si>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</si>
  <si>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</si>
  <si>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MŠ Slnečnica</t>
  </si>
  <si>
    <t>JKSO:</t>
  </si>
  <si>
    <t>KS:</t>
  </si>
  <si>
    <t>Miesto:</t>
  </si>
  <si>
    <t>Fialová 12, Bratislava</t>
  </si>
  <si>
    <t>Dátum:</t>
  </si>
  <si>
    <t>4. 5. 2022</t>
  </si>
  <si>
    <t>Objednávateľ:</t>
  </si>
  <si>
    <t>IČO:</t>
  </si>
  <si>
    <t>Mestská časť Bratislava - Petržalka</t>
  </si>
  <si>
    <t>IČ DPH:</t>
  </si>
  <si>
    <t>Zhotoviteľ:</t>
  </si>
  <si>
    <t>Vyplň údaj</t>
  </si>
  <si>
    <t>Projektant:</t>
  </si>
  <si>
    <t>Ing. arch. Ľubomír Novák, Ing. arch. Peter Sány</t>
  </si>
  <si>
    <t>True</t>
  </si>
  <si>
    <t>0,01</t>
  </si>
  <si>
    <t>Spracovateľ:</t>
  </si>
  <si>
    <t>50631217</t>
  </si>
  <si>
    <t>Erik Kytka - stavebné rozpočty</t>
  </si>
  <si>
    <t>Poznámka:</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</si>
  <si>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</si>
  <si>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</si>
  <si>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</si>
  <si>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</si>
  <si>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</si>
  <si>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</si>
  <si>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</si>
  <si>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</si>
  <si>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</si>
  <si>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</si>
  <si>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</si>
  <si>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</si>
  <si>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</si>
  <si>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</si>
  <si>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</si>
  <si>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</si>
  <si>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</si>
  <si>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</si>
  <si>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</si>
  <si>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</si>
  <si>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</si>
  <si>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</si>
  <si>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</si>
  <si>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</si>
  <si>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</si>
  <si>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</si>
  <si>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</si>
  <si>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</si>
  <si>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</si>
  <si>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</si>
  <si>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</si>
  <si>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</si>
  <si>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</si>
  <si>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</si>
  <si>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</si>
  <si>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</si>
  <si>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</si>
  <si>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</si>
  <si>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</si>
  <si>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</si>
  <si>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</si>
  <si>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</si>
  <si>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</si>
  <si>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</si>
  <si>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</si>
  <si>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</si>
  <si>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t>
  </si>
  <si>
    <t>01</t>
  </si>
  <si>
    <t>Stavebná časť</t>
  </si>
  <si>
    <t>STA</t>
  </si>
  <si>
    <t>1</t>
  </si>
  <si>
    <t>{63c04363-f342-4edb-a53c-a24d65650542}</t>
  </si>
  <si>
    <t>02</t>
  </si>
  <si>
    <t>Zdravotechnika</t>
  </si>
  <si>
    <t>{b6141af7-89db-4ed2-aee4-fc09eb336770}</t>
  </si>
  <si>
    <t>03</t>
  </si>
  <si>
    <t>Vykurovanie</t>
  </si>
  <si>
    <t>{fc15a75d-24c5-409b-a1f0-8b3209ab6751}</t>
  </si>
  <si>
    <t>04</t>
  </si>
  <si>
    <t>Plynoinštalácia</t>
  </si>
  <si>
    <t>{1026d4ba-89e0-4a32-9734-6ea0bf6fdf50}</t>
  </si>
  <si>
    <t>05</t>
  </si>
  <si>
    <t>Vzduchotechnika</t>
  </si>
  <si>
    <t>{e993e59f-8dfa-4e5f-8a62-523a633999fd}</t>
  </si>
  <si>
    <t>06</t>
  </si>
  <si>
    <t>ELEKTROINŠTALÁCIA</t>
  </si>
  <si>
    <t>{03599be4-fee5-4b47-acf6-98e6a41e5b1a}</t>
  </si>
  <si>
    <t>07</t>
  </si>
  <si>
    <t>Oplotenie</t>
  </si>
  <si>
    <t>{ede4ed67-c5a5-4530-b7e6-feedfae2ff1c}</t>
  </si>
  <si>
    <t>2) Ostatné náklady zo súhrnného listu</t>
  </si>
  <si>
    <t>Percent. zadanie_x000D_
[% nákladov rozpočtu]</t>
  </si>
  <si>
    <t>Zaradenie nákladov</t>
  </si>
  <si>
    <t>Ostatné náklady</t>
  </si>
  <si>
    <t>stavebná časť</t>
  </si>
  <si>
    <t>OSTATNENAKLADY</t>
  </si>
  <si>
    <t>Vyplň vlastné</t>
  </si>
  <si>
    <t>OSTATNENAKLADYVLASTNE</t>
  </si>
  <si>
    <t>Celkové náklady za stavbu 1) + 2)</t>
  </si>
  <si>
    <t>KRYCÍ LIST ROZPOČTU</t>
  </si>
  <si>
    <t>Objekt:</t>
  </si>
  <si>
    <t>01 - Stavebná časť</t>
  </si>
  <si>
    <t>Náklady z rozpočtu</t>
  </si>
  <si>
    <t>REKAPITULÁCIA ROZPOČTU</t>
  </si>
  <si>
    <t>Kód dielu - Popis</t>
  </si>
  <si>
    <t>Cena celkom [EUR]</t>
  </si>
  <si>
    <t>1) Náklady z rozpočtu</t>
  </si>
  <si>
    <t>-1</t>
  </si>
  <si>
    <t>HSV - Práce a dodávky HSV</t>
  </si>
  <si>
    <t xml:space="preserve">    1 - Zemné práce</t>
  </si>
  <si>
    <t xml:space="preserve">    2 - Zakladanie</t>
  </si>
  <si>
    <t xml:space="preserve">    3 - Zvislé a kompletné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</si>
  <si>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</si>
  <si>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</si>
  <si>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</si>
  <si>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</si>
  <si>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</si>
  <si>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713 - Izolácie tepelné</t>
  </si>
  <si>
    <t xml:space="preserve">    763 - Konštrukcie - drevostavby</t>
  </si>
  <si>
    <t xml:space="preserve">    766 - Konštrukcie stolárske</t>
  </si>
  <si>
    <t xml:space="preserve">    767 - Konštrukcie doplnkové kovové</t>
  </si>
  <si>
    <t xml:space="preserve">    771 - Podlahy z dlaždíc</t>
  </si>
  <si>
    <t xml:space="preserve">    776 - Podlahy povlakové</t>
  </si>
  <si>
    <t xml:space="preserve">    781 - Obklady</t>
  </si>
  <si>
    <t xml:space="preserve">    784 - Maľby</t>
  </si>
  <si>
    <t>HZS - Hodinové zúčtovacie sadzby</t>
  </si>
  <si>
    <t>2) Ostatné náklady</t>
  </si>
  <si>
    <t>GZS</t>
  </si>
  <si>
    <t>VRN</t>
  </si>
  <si>
    <t>2</t>
  </si>
  <si>
    <t>Projektové práce</t>
  </si>
  <si>
    <t>Sťažené podmienky</t>
  </si>
  <si>
    <t>Vplyv prostredia</t>
  </si>
  <si>
    <t>Iné VRN</t>
  </si>
  <si>
    <t>Kompletačná činnosť</t>
  </si>
  <si>
    <t>KOMPLETACNA</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</si>
  <si>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</si>
  <si>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</si>
  <si>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</si>
  <si>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</si>
  <si>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</si>
  <si>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</si>
  <si>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</si>
  <si>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</si>
  <si>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</si>
  <si>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</si>
  <si>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</si>
  <si>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</si>
  <si>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</si>
  <si>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</si>
  <si>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</si>
  <si>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</si>
  <si>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</si>
  <si>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130201001.S</t>
  </si>
  <si>
    <t>Výkop jamy a ryhy v obmedzenom priestore horn. tr.3 ručne</t>
  </si>
  <si>
    <t>m3</t>
  </si>
  <si>
    <t>4</t>
  </si>
  <si>
    <t>-1857202143</t>
  </si>
  <si>
    <t>162201102.S</t>
  </si>
  <si>
    <t>Vodorovné premiestnenie výkopku z horniny 1-4 nad 20-50m</t>
  </si>
  <si>
    <t>-1060755298</t>
  </si>
  <si>
    <t>3</t>
  </si>
  <si>
    <t>162501102.S</t>
  </si>
  <si>
    <t>Vodorovné premiestnenie výkopku po spevnenej ceste z horniny tr.1-4, do 100 m3 na vzdialenosť do 3000 m</t>
  </si>
  <si>
    <t>1909681968</t>
  </si>
  <si>
    <t>162501105.S</t>
  </si>
  <si>
    <t>Vodorovné premiestnenie výkopku po spevnenej ceste z horniny tr.1-4, do 100 m3, príplatok k cene za každých ďalšich a začatých 1000 m</t>
  </si>
  <si>
    <t>1964214366</t>
  </si>
  <si>
    <t>5</t>
  </si>
  <si>
    <t>167101101.S</t>
  </si>
  <si>
    <t>Nakladanie neuľahnutého výkopku z hornín tr.1-4 do 100 m3</t>
  </si>
  <si>
    <t>-1162579987</t>
  </si>
  <si>
    <t>6</t>
  </si>
  <si>
    <t>171201201.S</t>
  </si>
  <si>
    <t>Uloženie sypaniny na skládky do 100 m3</t>
  </si>
  <si>
    <t>438195169</t>
  </si>
  <si>
    <t>7</t>
  </si>
  <si>
    <t>171209002.S</t>
  </si>
  <si>
    <t>Poplatok za skladovanie - zemina a kamenivo (17 05) ostatné</t>
  </si>
  <si>
    <t>t</t>
  </si>
  <si>
    <t>-1366711526</t>
  </si>
  <si>
    <t>Zakladanie</t>
  </si>
  <si>
    <t>8</t>
  </si>
  <si>
    <t>275321312.S</t>
  </si>
  <si>
    <t>Betón základových pätiek, železový (bez výstuže), tr. C 20/25</t>
  </si>
  <si>
    <t>-1165910342</t>
  </si>
  <si>
    <t>9</t>
  </si>
  <si>
    <t>275351217.S</t>
  </si>
  <si>
    <t>Debnenie stien základových pätiek, zhotovenie-tradičné</t>
  </si>
  <si>
    <t>m2</t>
  </si>
  <si>
    <t>1249834963</t>
  </si>
  <si>
    <t>10</t>
  </si>
  <si>
    <t>275351218.S</t>
  </si>
  <si>
    <t>Debnenie stien základových pätiek, odstránenie-tradičné</t>
  </si>
  <si>
    <t>1890296963</t>
  </si>
  <si>
    <t>11</t>
  </si>
  <si>
    <t>275361821.S</t>
  </si>
  <si>
    <t>Výstuž základových pätiek z ocele B500 (10505)</t>
  </si>
  <si>
    <t>-785275693</t>
  </si>
  <si>
    <t>Zvislé a kompletné konštrukcie</t>
  </si>
  <si>
    <t>12</t>
  </si>
  <si>
    <t>311272561</t>
  </si>
  <si>
    <t>Murivo nosné (m3) z tvárnic YTONG Statik hr. 200 mm P4-550, na MVC a maltu YTONG (200x249x599)</t>
  </si>
  <si>
    <t>1000294737</t>
  </si>
  <si>
    <t>13</t>
  </si>
  <si>
    <t>317165303</t>
  </si>
  <si>
    <t>Nenosný preklad YTONG šírky 150 mm, výšky 249 mm, dĺžky 1250 mm</t>
  </si>
  <si>
    <t>ks</t>
  </si>
  <si>
    <t>149240473</t>
  </si>
  <si>
    <t>14</t>
  </si>
  <si>
    <t>342272102</t>
  </si>
  <si>
    <t>Priečky z tvárnic YTONG hr. 100 mm P2-500 hladkých, na MVC a maltu YTONG (100x249x599)</t>
  </si>
  <si>
    <t>170342658</t>
  </si>
  <si>
    <t>15</t>
  </si>
  <si>
    <t>342272104</t>
  </si>
  <si>
    <t>Priečky z tvárnic YTONG hr. 150 mm P2-500 hladkých, na MVC a maltu YTONG (150x249x599)</t>
  </si>
  <si>
    <t>-1817204329</t>
  </si>
  <si>
    <t>Úpravy povrchov, podlahy, osadenie</t>
  </si>
  <si>
    <t>16</t>
  </si>
  <si>
    <t>612460124.S</t>
  </si>
  <si>
    <t>Príprava vnútorného podkladu stien penetráciou pod omietky a nátery</t>
  </si>
  <si>
    <t>-1298398791</t>
  </si>
  <si>
    <t>17</t>
  </si>
  <si>
    <t>612460272.S</t>
  </si>
  <si>
    <t>Vnútorná omietka stien sadrová, hr. 10 mm</t>
  </si>
  <si>
    <t>1810642889</t>
  </si>
  <si>
    <t>18</t>
  </si>
  <si>
    <t>612481119.S</t>
  </si>
  <si>
    <t>Potiahnutie vnútorných stien sklotextilnou mriežkou s celoplošným prilepením</t>
  </si>
  <si>
    <t>-1524915929</t>
  </si>
  <si>
    <t>19</t>
  </si>
  <si>
    <t>622461033.S</t>
  </si>
  <si>
    <t>Vonkajšia omietka stien pastovitá silikátová roztieraná, hr. 2 mm</t>
  </si>
  <si>
    <t>-425012410</t>
  </si>
  <si>
    <t>625250715.S</t>
  </si>
  <si>
    <t>Kontaktný zatepľovací systém z minerálnej vlny hr. 230 mm, skrutkovacie kotvy</t>
  </si>
  <si>
    <t>1412591811</t>
  </si>
  <si>
    <t>21</t>
  </si>
  <si>
    <t>632452221.S</t>
  </si>
  <si>
    <t>Cementový poter, pevnosti v tlaku 20 MPa, hr. 60 mm</t>
  </si>
  <si>
    <t>-1647983597</t>
  </si>
  <si>
    <t>22</t>
  </si>
  <si>
    <t>632452222.S</t>
  </si>
  <si>
    <t>Cementový poter, pevnosti v tlaku 20 MPa, hr. 65 mm</t>
  </si>
  <si>
    <t>425389342</t>
  </si>
  <si>
    <t>Ostatné konštrukcie a práce-búranie</t>
  </si>
  <si>
    <t>23</t>
  </si>
  <si>
    <t>941941031.S</t>
  </si>
  <si>
    <t>Montáž lešenia ľahkého pracovného radového s podlahami šírky od 0,80 do 1,00 m, výšky do 10 m</t>
  </si>
  <si>
    <t>-23219925</t>
  </si>
  <si>
    <t>24</t>
  </si>
  <si>
    <t>941941191.S</t>
  </si>
  <si>
    <t>Príplatok za prvý a každý ďalší i začatý mesiac použitia lešenia ľahkého pracovného radového s podlahami šírky od 0,80 do 1,00 m, výšky do 10 m</t>
  </si>
  <si>
    <t>-112262662</t>
  </si>
  <si>
    <t>25</t>
  </si>
  <si>
    <t>941941841.S</t>
  </si>
  <si>
    <t>Demontáž lešenia ľahkého pracovného radového s podlahami šírky nad 1,00 do 1,20 m, výšky do 10 m</t>
  </si>
  <si>
    <t>1153099135</t>
  </si>
  <si>
    <t>26</t>
  </si>
  <si>
    <t>941955002.S</t>
  </si>
  <si>
    <t>Lešenie ľahké pracovné pomocné s výškou lešeňovej podlahy nad 1,20 do 1,90 m</t>
  </si>
  <si>
    <t>-737663670</t>
  </si>
  <si>
    <t>27</t>
  </si>
  <si>
    <t>952901111.S</t>
  </si>
  <si>
    <t>Vyčistenie budov pri výške podlaží do 4 m</t>
  </si>
  <si>
    <t>1123731172</t>
  </si>
  <si>
    <t>28</t>
  </si>
  <si>
    <t>953995406.S</t>
  </si>
  <si>
    <t>Okenný a dverový začisťovací profil</t>
  </si>
  <si>
    <t>m</t>
  </si>
  <si>
    <t>-1710817663</t>
  </si>
  <si>
    <t>29</t>
  </si>
  <si>
    <t>953995411.S</t>
  </si>
  <si>
    <t>Nadokenný profil so skrytou okapničkou</t>
  </si>
  <si>
    <t>514456854</t>
  </si>
  <si>
    <t>30</t>
  </si>
  <si>
    <t>953995421.S</t>
  </si>
  <si>
    <t>Rohový profil s integrovanou sieťovinou - pevný</t>
  </si>
  <si>
    <t>-683463209</t>
  </si>
  <si>
    <t>31</t>
  </si>
  <si>
    <t>968061125.S</t>
  </si>
  <si>
    <t>Vyvesenie dreveného dverného krídla do suti plochy do 2 m2, -0,02400t</t>
  </si>
  <si>
    <t>986760579</t>
  </si>
  <si>
    <t>32</t>
  </si>
  <si>
    <t>968072455.S</t>
  </si>
  <si>
    <t>Vybúranie kovových dverových zárubní plochy do 2 m2,  -0,07600t</t>
  </si>
  <si>
    <t>1201996277</t>
  </si>
  <si>
    <t>33</t>
  </si>
  <si>
    <t>978065021.S1</t>
  </si>
  <si>
    <t>Odstránenie kontaktného zateplenia vrátane povrchovej úpravy z polystyrénových dosiek hrúbky nad 150 mm,</t>
  </si>
  <si>
    <t>425733964</t>
  </si>
  <si>
    <t>34</t>
  </si>
  <si>
    <t>979011131.S</t>
  </si>
  <si>
    <t>Zvislá doprava sutiny po schodoch ručne do 3,5 m</t>
  </si>
  <si>
    <t>-1177814536</t>
  </si>
  <si>
    <t>35</t>
  </si>
  <si>
    <t>979011141.S</t>
  </si>
  <si>
    <t>Zvislá doprava sutiny po schodoch ručne, príplatok za každých ďalších 3,5 m</t>
  </si>
  <si>
    <t>-1311495992</t>
  </si>
  <si>
    <t>36</t>
  </si>
  <si>
    <t>979081111.S</t>
  </si>
  <si>
    <t>Odvoz sutiny a vybúraných hmôt na skládku do 1 km</t>
  </si>
  <si>
    <t>-1885907536</t>
  </si>
  <si>
    <t>37</t>
  </si>
  <si>
    <t>979081121.S</t>
  </si>
  <si>
    <t>Odvoz sutiny a vybúraných hmôt na skládku za každý ďalší 1 km</t>
  </si>
  <si>
    <t>-534271444</t>
  </si>
  <si>
    <t>38</t>
  </si>
  <si>
    <t>979082111.S</t>
  </si>
  <si>
    <t>Vnútrostavenisková doprava sutiny a vybúraných hmôt do 10 m</t>
  </si>
  <si>
    <t>-402509726</t>
  </si>
  <si>
    <t>39</t>
  </si>
  <si>
    <t>979082121.S</t>
  </si>
  <si>
    <t>Vnútrostavenisková doprava sutiny a vybúraných hmôt za každých ďalších 5 m</t>
  </si>
  <si>
    <t>-265474011</t>
  </si>
  <si>
    <t>40</t>
  </si>
  <si>
    <t>979089612.S</t>
  </si>
  <si>
    <t>Poplatok za skladovanie - iné odpady zo stavieb a demolácií (17 09), ostatné</t>
  </si>
  <si>
    <t>-968728515</t>
  </si>
  <si>
    <t>99</t>
  </si>
  <si>
    <t>Presun hmôt HSV</t>
  </si>
  <si>
    <t>41</t>
  </si>
  <si>
    <t>999281111.S</t>
  </si>
  <si>
    <t>Presun hmôt pre opravy a údržbu objektov vrátane vonkajších plášťov výšky do 25 m</t>
  </si>
  <si>
    <t>1644013773</t>
  </si>
  <si>
    <t>PSV</t>
  </si>
  <si>
    <t>Práce a dodávky PSV</t>
  </si>
  <si>
    <t>711</t>
  </si>
  <si>
    <t>Izolácie proti vode a vlhkosti</t>
  </si>
  <si>
    <t>42</t>
  </si>
  <si>
    <t>711210230.S</t>
  </si>
  <si>
    <t>Zhotovenie izolácie impregnáciou vodorovných povrchov keramických obkladov a dlažieb</t>
  </si>
  <si>
    <t>-1695676231</t>
  </si>
  <si>
    <t>43</t>
  </si>
  <si>
    <t>M</t>
  </si>
  <si>
    <t>1610095666</t>
  </si>
  <si>
    <t>Penetračný náter Sika Level 01 Primer (5 kg)</t>
  </si>
  <si>
    <t>kg</t>
  </si>
  <si>
    <t>-614269715</t>
  </si>
  <si>
    <t>44</t>
  </si>
  <si>
    <t>711211001.S.</t>
  </si>
  <si>
    <t>Jednozlož. hydroizolačná hmota  náter na vnútorne použitie vodorovná - Sikalastic 220W alebo alternatíva</t>
  </si>
  <si>
    <t>-131303378</t>
  </si>
  <si>
    <t>45</t>
  </si>
  <si>
    <t>998711202.S</t>
  </si>
  <si>
    <t>Presun hmôt pre izoláciu proti vode v objektoch výšky nad 6 do 12 m</t>
  </si>
  <si>
    <t>%</t>
  </si>
  <si>
    <t>-65789512</t>
  </si>
  <si>
    <t>713</t>
  </si>
  <si>
    <t>Izolácie tepelné</t>
  </si>
  <si>
    <t>46</t>
  </si>
  <si>
    <t>713120010.S</t>
  </si>
  <si>
    <t>Zakrývanie tepelnej izolácie podláh fóliou</t>
  </si>
  <si>
    <t>778597538</t>
  </si>
  <si>
    <t>47</t>
  </si>
  <si>
    <t>283230003000.S</t>
  </si>
  <si>
    <t>Fólia separačná  hr. 0,2 mm</t>
  </si>
  <si>
    <t>-2055536630</t>
  </si>
  <si>
    <t>48</t>
  </si>
  <si>
    <t>713121111.S</t>
  </si>
  <si>
    <t>Montáž tepelnej izolácie podláh minerálnou vlnou, kladená voľne v jednej vrstve</t>
  </si>
  <si>
    <t>-987314014</t>
  </si>
  <si>
    <t>49</t>
  </si>
  <si>
    <t>631440022000.S</t>
  </si>
  <si>
    <t>Doska z minerálnej vlny hr. 50 mm, izolácia vhodná pre ľahké aj ťažké plávajúce podlahy</t>
  </si>
  <si>
    <t>-554254246</t>
  </si>
  <si>
    <t>50</t>
  </si>
  <si>
    <t>-423612303</t>
  </si>
  <si>
    <t>51</t>
  </si>
  <si>
    <t>631440021900.S</t>
  </si>
  <si>
    <t>Doska z minerálnej vlny hr. 40 mm, izolácia vhodná pre ľahké aj ťažké plávajúce podlahy</t>
  </si>
  <si>
    <t>407734092</t>
  </si>
  <si>
    <t>52</t>
  </si>
  <si>
    <t>713121121.S</t>
  </si>
  <si>
    <t>Montáž tepelnej izolácie podláh minerálnou vlnou, kladená voľne v dvoch vrstvách</t>
  </si>
  <si>
    <t>6886877</t>
  </si>
  <si>
    <t>53</t>
  </si>
  <si>
    <t>631440022100.S</t>
  </si>
  <si>
    <t>Doska z minerálnej vlny hr. 60 mm, izolácia vhodná pre ľahké aj ťažké plávajúce podlahy</t>
  </si>
  <si>
    <t>704722783</t>
  </si>
  <si>
    <t>54</t>
  </si>
  <si>
    <t>631440022700.S</t>
  </si>
  <si>
    <t>Doska z minerálnej vlny hr. 70 mm, izolácia vhodná pre ľahké aj ťažké plávajúce podlahy</t>
  </si>
  <si>
    <t>-461427246</t>
  </si>
  <si>
    <t>55</t>
  </si>
  <si>
    <t>998713202.S</t>
  </si>
  <si>
    <t>Presun hmôt pre izolácie tepelné v objektoch výšky nad 6 m do 12 m</t>
  </si>
  <si>
    <t>-820991681</t>
  </si>
  <si>
    <t>763</t>
  </si>
  <si>
    <t>Konštrukcie - drevostavby</t>
  </si>
  <si>
    <t>56</t>
  </si>
  <si>
    <t>763129601</t>
  </si>
  <si>
    <t>Vybúranie otvoru v SDK stene vrátane úpravy pre otvor</t>
  </si>
  <si>
    <t>434697810</t>
  </si>
  <si>
    <t>57</t>
  </si>
  <si>
    <t>763129622.S</t>
  </si>
  <si>
    <t>Demontáž dosiek sadrokartónovej predsadenej alebo šachtovej steny, dvojité opláštenie, -0,02500t</t>
  </si>
  <si>
    <t>1633201321</t>
  </si>
  <si>
    <t>58</t>
  </si>
  <si>
    <t>763135020.S</t>
  </si>
  <si>
    <t>Kazetový podhľad 600 x 600 mm, hrana ostrá, konštrukcia viditeľná, doska sadrokartónová biela hr. 8 mm</t>
  </si>
  <si>
    <t>47019111</t>
  </si>
  <si>
    <t>59</t>
  </si>
  <si>
    <t>763135075.S</t>
  </si>
  <si>
    <t>Kazetový podhľad 600 x 600 mm, hrana ostrá, konštrukcia viditeľná, doska sadrokartónová hygienická biela hr. 9,5 mm</t>
  </si>
  <si>
    <t>1671027440</t>
  </si>
  <si>
    <t>60</t>
  </si>
  <si>
    <t>998763201.S</t>
  </si>
  <si>
    <t>Presun hmôt pre drevostavby v objektoch výšky do 12 m</t>
  </si>
  <si>
    <t>-1141656534</t>
  </si>
  <si>
    <t>766</t>
  </si>
  <si>
    <t>Konštrukcie stolárske</t>
  </si>
  <si>
    <t>61</t>
  </si>
  <si>
    <t>766662113.S</t>
  </si>
  <si>
    <t>Montáž dverového krídla otočného jednokrídlového bezpoldrážkového, do existujúcej zárubne, vrátane kovania</t>
  </si>
  <si>
    <t>-36526555</t>
  </si>
  <si>
    <t>62</t>
  </si>
  <si>
    <t>549150000600.S</t>
  </si>
  <si>
    <t>Kľučka dverová a rozeta 2x, nehrdzavejúca oceľ, povrch nerez brúsený</t>
  </si>
  <si>
    <t>1472387224</t>
  </si>
  <si>
    <t>63</t>
  </si>
  <si>
    <t>611610003600.S</t>
  </si>
  <si>
    <t>Dvere vnútorné jednokrídlové, šírka 600-900 mm, výplň DTD doska, povrch dýha, plné</t>
  </si>
  <si>
    <t>-1256453596</t>
  </si>
  <si>
    <t>64</t>
  </si>
  <si>
    <t>766702111.S</t>
  </si>
  <si>
    <t>Montáž zárubní obložkových pre dvere jednokrídlové</t>
  </si>
  <si>
    <t>-273790335</t>
  </si>
  <si>
    <t>65</t>
  </si>
  <si>
    <t>611810003200.S</t>
  </si>
  <si>
    <t>Zárubňa vnútorná obložková, šírka 600-900 mm, výška 1970 mm, DTD doska, povrch dýha, pre stenu hrúbky 60-170 mm, pre jednokrídlové dvere</t>
  </si>
  <si>
    <t>-356260635</t>
  </si>
  <si>
    <t>66</t>
  </si>
  <si>
    <t>611810003300.S</t>
  </si>
  <si>
    <t>Zárubňa vnútorná obložková, šírka 600-900 mm, výška 1970 mm, DTD doska, povrch dýha, pre stenu hrúbky 180-250 mm, pre jednokrídlové dvere</t>
  </si>
  <si>
    <t>-2049010850</t>
  </si>
  <si>
    <t>67</t>
  </si>
  <si>
    <t>766900900</t>
  </si>
  <si>
    <t>Montáž a dodávka hliníkovejj zasklenej steny 1330+900+700+1215x3400</t>
  </si>
  <si>
    <t>459360652</t>
  </si>
  <si>
    <t>68</t>
  </si>
  <si>
    <t>998766202.S</t>
  </si>
  <si>
    <t>Presun hmot pre konštrukcie stolárske v objektoch výšky nad 6 do 12 m</t>
  </si>
  <si>
    <t>513604483</t>
  </si>
  <si>
    <t>767</t>
  </si>
  <si>
    <t>Konštrukcie doplnkové kovové</t>
  </si>
  <si>
    <t>69</t>
  </si>
  <si>
    <t>767000001</t>
  </si>
  <si>
    <t>Montáž a dodávka oceľovej konštrukcie vonkajšieho schodiska vrátane antikorózneho náteru resp. galvanizácie a kotvenia</t>
  </si>
  <si>
    <t>-636312419</t>
  </si>
  <si>
    <t>70</t>
  </si>
  <si>
    <t>767000002</t>
  </si>
  <si>
    <t>Montáž a dodávka zábradlia exteriérového schodiska vrátane antikorózneho náteru resp. pozinkovanie a kotvenia</t>
  </si>
  <si>
    <t>780702770</t>
  </si>
  <si>
    <t>71</t>
  </si>
  <si>
    <t>767000003</t>
  </si>
  <si>
    <t>Montáž a dodávka pozinkovaného pororoštu hr. 30 mm exteriérového schodiska vrátane antikorózneho náteru resp. pozinkovanie</t>
  </si>
  <si>
    <t>-1103063728</t>
  </si>
  <si>
    <t>72</t>
  </si>
  <si>
    <t>76799510301</t>
  </si>
  <si>
    <t>Montáž ostatných atypických kovových stavebných doplnkových konštrukcií - kotviace prvky hliníkovej zasklenej steny vrátane prípadných potrebných náterov + chemické kotvenie</t>
  </si>
  <si>
    <t>1027702538</t>
  </si>
  <si>
    <t>73</t>
  </si>
  <si>
    <t>1455400000001</t>
  </si>
  <si>
    <t>Dodávka oceľových prvkov - kotviace prvky hliníkovej zasklenej steny vrátane prípadných potrebných náterov + chemické kotvenie</t>
  </si>
  <si>
    <t>497547637</t>
  </si>
  <si>
    <t>74</t>
  </si>
  <si>
    <t>7679953650</t>
  </si>
  <si>
    <t>Výroba oceľových prvkov - kotviace prvky hliníkovej zasklenej steny vrátane prípadných potrebných náterov + chemické kotvenie</t>
  </si>
  <si>
    <t>-569789325</t>
  </si>
  <si>
    <t>75</t>
  </si>
  <si>
    <t>998767202.S</t>
  </si>
  <si>
    <t>Presun hmôt pre kovové stavebné doplnkové konštrukcie v objektoch výšky nad 6 do 12 m</t>
  </si>
  <si>
    <t>-2056781536</t>
  </si>
  <si>
    <t>771</t>
  </si>
  <si>
    <t>Podlahy z dlaždíc</t>
  </si>
  <si>
    <t>76</t>
  </si>
  <si>
    <t>771415010.S</t>
  </si>
  <si>
    <t>Montáž soklíkov z obkladačiek do tmelu veľ. 100 x 100 mm</t>
  </si>
  <si>
    <t>955257927</t>
  </si>
  <si>
    <t>77</t>
  </si>
  <si>
    <t>597740000100.S</t>
  </si>
  <si>
    <t>Dlaždice keramické s hladkým povrchom lxvxhr 100x100x8 mm, jednofarebné</t>
  </si>
  <si>
    <t>-367716124</t>
  </si>
  <si>
    <t>78</t>
  </si>
  <si>
    <t>771541115.S</t>
  </si>
  <si>
    <t xml:space="preserve">Montáž podláh z dlaždíc gres kladených do tmelu </t>
  </si>
  <si>
    <t>902000532</t>
  </si>
  <si>
    <t>79</t>
  </si>
  <si>
    <t>597740001910.S</t>
  </si>
  <si>
    <t>Dlaždice keramické, lxvxhr 298x298x9 mm, gresové neglazované</t>
  </si>
  <si>
    <t>21691140</t>
  </si>
  <si>
    <t>80</t>
  </si>
  <si>
    <t>998771202.S</t>
  </si>
  <si>
    <t>Presun hmôt pre podlahy z dlaždíc v objektoch výšky nad 6 do 12 m</t>
  </si>
  <si>
    <t>-1682350561</t>
  </si>
  <si>
    <t>776</t>
  </si>
  <si>
    <t>Podlahy povlakové</t>
  </si>
  <si>
    <t>81</t>
  </si>
  <si>
    <t>776420010.S</t>
  </si>
  <si>
    <t>Lepenie podlahových soklov z PVC</t>
  </si>
  <si>
    <t>1021070878</t>
  </si>
  <si>
    <t>82</t>
  </si>
  <si>
    <t>284110002100.S</t>
  </si>
  <si>
    <t>Podlaha PVC  hrúbka do 2,5 mm</t>
  </si>
  <si>
    <t>-752997560</t>
  </si>
  <si>
    <t>83</t>
  </si>
  <si>
    <t>776521200.S</t>
  </si>
  <si>
    <t xml:space="preserve">Lepenie povlakových podláh PVC </t>
  </si>
  <si>
    <t>-1679179099</t>
  </si>
  <si>
    <t>84</t>
  </si>
  <si>
    <t>1026128040</t>
  </si>
  <si>
    <t>85</t>
  </si>
  <si>
    <t>776990100.S</t>
  </si>
  <si>
    <t>Zametanie podkladu pred kladením povlakovýck podláh</t>
  </si>
  <si>
    <t>-187145998</t>
  </si>
  <si>
    <t>86</t>
  </si>
  <si>
    <t>776990105.S</t>
  </si>
  <si>
    <t>Vysávanie podkladu pred kladením povlakovýck podláh</t>
  </si>
  <si>
    <t>630472036</t>
  </si>
  <si>
    <t>87</t>
  </si>
  <si>
    <t>776990110.S</t>
  </si>
  <si>
    <t>Penetrovanie podkladu pred kladením povlakových podláh</t>
  </si>
  <si>
    <t>-505064089</t>
  </si>
  <si>
    <t>88</t>
  </si>
  <si>
    <t>776992127.S</t>
  </si>
  <si>
    <t>Vyspravenie podkladu nivelačnou stierkou hr. 4 mm</t>
  </si>
  <si>
    <t>1995565697</t>
  </si>
  <si>
    <t>89</t>
  </si>
  <si>
    <t>998776202.S</t>
  </si>
  <si>
    <t>Presun hmôt pre podlahy povlakové v objektoch výšky nad 6 do 12 m</t>
  </si>
  <si>
    <t>611808156</t>
  </si>
  <si>
    <t>781</t>
  </si>
  <si>
    <t>Obklady</t>
  </si>
  <si>
    <t>90</t>
  </si>
  <si>
    <t>781445018.S</t>
  </si>
  <si>
    <t xml:space="preserve">Montáž obkladov vnútor. stien z obkladačiek kladených do tmelu </t>
  </si>
  <si>
    <t>-1609107461</t>
  </si>
  <si>
    <t>91</t>
  </si>
  <si>
    <t>597640000400.S</t>
  </si>
  <si>
    <t xml:space="preserve">Obkladačky keramické glazované jednofarebné </t>
  </si>
  <si>
    <t>140677998</t>
  </si>
  <si>
    <t>92</t>
  </si>
  <si>
    <t>998781202.S</t>
  </si>
  <si>
    <t>Presun hmôt pre obklady keramické v objektoch výšky nad 6 do 12 m</t>
  </si>
  <si>
    <t>1061259438</t>
  </si>
  <si>
    <t>784</t>
  </si>
  <si>
    <t>Maľby</t>
  </si>
  <si>
    <t>93</t>
  </si>
  <si>
    <t>784410100.S</t>
  </si>
  <si>
    <t>Penetrovanie jednonásobné jemnozrnných podkladov výšky do 3,80 m</t>
  </si>
  <si>
    <t>1711972860</t>
  </si>
  <si>
    <t>94</t>
  </si>
  <si>
    <t>784422271.S</t>
  </si>
  <si>
    <t>Maľby vápenné základné dvojnásobné, ručne nanášané na jemnozrnný podklad výšky do 3,80 m</t>
  </si>
  <si>
    <t>1690652803</t>
  </si>
  <si>
    <t>HZS</t>
  </si>
  <si>
    <t>Hodinové zúčtovacie sadzby</t>
  </si>
  <si>
    <t>95</t>
  </si>
  <si>
    <t>HZS000113.S</t>
  </si>
  <si>
    <t>Stavebno montážne práce náročné ucelené - odborné, tvorivé remeselné (Tr. 3) v rozsahu viac ako 8 hodín</t>
  </si>
  <si>
    <t>hod</t>
  </si>
  <si>
    <t>512</t>
  </si>
  <si>
    <t>-239317441</t>
  </si>
  <si>
    <t>02 - Zdravotechnika</t>
  </si>
  <si>
    <t xml:space="preserve">    721 - Zdravotech. vnútorná kanalizácia</t>
  </si>
  <si>
    <t xml:space="preserve">    722 - Zdravotechnika - vnútorný vodovod</t>
  </si>
  <si>
    <t xml:space="preserve">    724 - Zdravotechnika - strojné vybavenie</t>
  </si>
  <si>
    <t xml:space="preserve">    725 - Zdravotechnika - zariaď. predmety</t>
  </si>
  <si>
    <t>2837741523</t>
  </si>
  <si>
    <t>Izolácia Trubice Tubolit DN15/13-DG</t>
  </si>
  <si>
    <t>2837741540</t>
  </si>
  <si>
    <t>Izolácia Trubice Tubolit DN20/13-DG</t>
  </si>
  <si>
    <t>2837741550</t>
  </si>
  <si>
    <t>Izolácia Trubice Tubolit DN25/13-DG</t>
  </si>
  <si>
    <t>2837741566</t>
  </si>
  <si>
    <t>Izolácia Trubice Tubolit DN35/13-DG</t>
  </si>
  <si>
    <t>2837741570</t>
  </si>
  <si>
    <t>Izolácia Trubice Tubolit DN54/13-DG</t>
  </si>
  <si>
    <t>713482301</t>
  </si>
  <si>
    <t>Montaž izolácie  tepelnej</t>
  </si>
  <si>
    <t>998713101</t>
  </si>
  <si>
    <t>Presun hmôt pre izolácie tepelné v objektoch výšky do 6 m</t>
  </si>
  <si>
    <t>998713292</t>
  </si>
  <si>
    <t>Izolácie tepelné,prípl.za presun nad vymedz. najväčšiu dopravnú vzdial. do 100 m</t>
  </si>
  <si>
    <t>721</t>
  </si>
  <si>
    <t>Zdravotech. vnútorná kanalizácia</t>
  </si>
  <si>
    <t>230180020</t>
  </si>
  <si>
    <t>Montáž potrubia z plastických rúr do DN50</t>
  </si>
  <si>
    <t>230180029</t>
  </si>
  <si>
    <t>Montáž potrubia z plastických rúr do DN100</t>
  </si>
  <si>
    <t>2861110700</t>
  </si>
  <si>
    <t>HT rúry odpadové hrdlové DN32</t>
  </si>
  <si>
    <t>2861110900</t>
  </si>
  <si>
    <t>HT rúry odpadové hrdlové DN40</t>
  </si>
  <si>
    <t>2861111000</t>
  </si>
  <si>
    <t>HT rúry odpadové hrdlové DN50</t>
  </si>
  <si>
    <t>2861112000</t>
  </si>
  <si>
    <t>HT rúry odpadové hrdlové DN75</t>
  </si>
  <si>
    <t>2861113000</t>
  </si>
  <si>
    <t>HT rúry odpadové hrdlové DN100</t>
  </si>
  <si>
    <t>2864803900</t>
  </si>
  <si>
    <t>Plastové tvarovky (kolená, odbočky, redukcie, presuvky)</t>
  </si>
  <si>
    <t>sub</t>
  </si>
  <si>
    <t>721170953</t>
  </si>
  <si>
    <t>Oprava odpadového potrubia novodurového vsadenie odbočky do potrubia hrdlového D 75</t>
  </si>
  <si>
    <t>721170955</t>
  </si>
  <si>
    <t>Oprava odpadového potrubia novodurového vsadenie odbočky do potrubia hrdlového D 110</t>
  </si>
  <si>
    <t>721194104</t>
  </si>
  <si>
    <t>Zriadenie prípojky na potrubí vyvedenie a upevnenie odpadových výpustiek D 40x1,8</t>
  </si>
  <si>
    <t>721194105</t>
  </si>
  <si>
    <t>Zriadenie prípojky na potrubí vyvedenie a upevnenie odpadových výpustiek D 50x1,8</t>
  </si>
  <si>
    <t>721194109</t>
  </si>
  <si>
    <t>Zriadenie prípojky na potrubí vyvedenie a upevnenie odpadových výpustiek D 110x2,3</t>
  </si>
  <si>
    <t>721212401</t>
  </si>
  <si>
    <t>Montáž zariadení HL</t>
  </si>
  <si>
    <t>721290111</t>
  </si>
  <si>
    <t>Ostatné - skúška tesnosti kanalizácie v objektoch vodou do DN 150</t>
  </si>
  <si>
    <t>998721101</t>
  </si>
  <si>
    <t>Presun hmôt pre vnútornú kanalizáciu v objektoch výšky do 6 m</t>
  </si>
  <si>
    <t>721hl01</t>
  </si>
  <si>
    <t>Súprava privetracej hlavice HL900N</t>
  </si>
  <si>
    <t>721hl02</t>
  </si>
  <si>
    <t>Lievik DN32 s protizápachovým uzáverom HL21</t>
  </si>
  <si>
    <t>721hl03</t>
  </si>
  <si>
    <t>Zápachová uzávierka pre kondenz HL136N</t>
  </si>
  <si>
    <t>721hl04</t>
  </si>
  <si>
    <t>Zápachová uzávierka pre práčku alebo sušičku HL 406</t>
  </si>
  <si>
    <t>721pc01</t>
  </si>
  <si>
    <t>PREČERPÁVAČ SPLAŠKOV GRUNDFOS SOLOLIFT2 C-3, 640W, 230V, 3.1A</t>
  </si>
  <si>
    <t>721pc02</t>
  </si>
  <si>
    <t>PREČERPÁVAČ SPLAŠKOV GRUNDFOS SOLOLIFT2 CWC-3, 640W, 230V, 3.1A</t>
  </si>
  <si>
    <t>721pc03</t>
  </si>
  <si>
    <t>PREČERPÁVAČ KONDENZÁTU GRUNDFOS Conlift 1, 75W, 230V, 0.65A</t>
  </si>
  <si>
    <t>998721292</t>
  </si>
  <si>
    <t>Vnútorná kanalizácia,prípl.za presun nad vymedz. najväč. dopr. vzdial. do 100m</t>
  </si>
  <si>
    <t>722</t>
  </si>
  <si>
    <t>Zdravotechnika - vnútorný vodovod</t>
  </si>
  <si>
    <t>1414032000</t>
  </si>
  <si>
    <t>Rúrka závitová 5/4"</t>
  </si>
  <si>
    <t>1414032002</t>
  </si>
  <si>
    <t>Rúrka závitová 2"</t>
  </si>
  <si>
    <t>230010259</t>
  </si>
  <si>
    <t>Montáž potrubia z oceľových závitových rúr  do DN50</t>
  </si>
  <si>
    <t>230180017</t>
  </si>
  <si>
    <t>Montáž potrubia z plastických rúr do DN40</t>
  </si>
  <si>
    <t>2861730110</t>
  </si>
  <si>
    <t>OVENTROP tvarovky</t>
  </si>
  <si>
    <t>2861730380</t>
  </si>
  <si>
    <t>Rúrka COPIPE HS 18x2,0</t>
  </si>
  <si>
    <t>2861730440</t>
  </si>
  <si>
    <t>Rúrka COPIPE HS 26x3,0</t>
  </si>
  <si>
    <t>2861730450</t>
  </si>
  <si>
    <t>Rúrka COPIPE HS 32x3,0</t>
  </si>
  <si>
    <t>2861730460</t>
  </si>
  <si>
    <t>Rúrka COPIPE HS 40x3,5</t>
  </si>
  <si>
    <t>2863245410</t>
  </si>
  <si>
    <t>Sanitárna technika – trojcestný termostatický ventil R156 GIACOMINI</t>
  </si>
  <si>
    <t>4221102700</t>
  </si>
  <si>
    <t>Spätný ventil DN20</t>
  </si>
  <si>
    <t>4221102900</t>
  </si>
  <si>
    <t>Spätný ventil DN32</t>
  </si>
  <si>
    <t>4849210153</t>
  </si>
  <si>
    <t>Regulačné armatúry  pre cirkuláciu TV DN10</t>
  </si>
  <si>
    <t>4849210155</t>
  </si>
  <si>
    <t>Regulačné armatúry  pre cirkuláciu TV DN15</t>
  </si>
  <si>
    <t>5517300070</t>
  </si>
  <si>
    <t>Gulový kohút DN20</t>
  </si>
  <si>
    <t>5517300080</t>
  </si>
  <si>
    <t>Gulový kohút DN25</t>
  </si>
  <si>
    <t>96</t>
  </si>
  <si>
    <t>5517300090</t>
  </si>
  <si>
    <t>Gulový kohút DN32</t>
  </si>
  <si>
    <t>98</t>
  </si>
  <si>
    <t>5517300091</t>
  </si>
  <si>
    <t>Gulový kohút DN50</t>
  </si>
  <si>
    <t>100</t>
  </si>
  <si>
    <t>5517300095</t>
  </si>
  <si>
    <t>Oddeľovač vodného toku BA 295S-2A-DN50</t>
  </si>
  <si>
    <t>102</t>
  </si>
  <si>
    <t>5517301170</t>
  </si>
  <si>
    <t>Armatúry a príslušenstvo OVENTROP plniaci a vypúšťaci gulový kohút DN15</t>
  </si>
  <si>
    <t>104</t>
  </si>
  <si>
    <t>5517301180</t>
  </si>
  <si>
    <t>Armatúry a príslušenstvo OVENTROP poistný ventil DN15</t>
  </si>
  <si>
    <t>106</t>
  </si>
  <si>
    <t>5517400621</t>
  </si>
  <si>
    <t>Armatúry a príslušenstvo nezámrzný ventil KEMPER DN15</t>
  </si>
  <si>
    <t>108</t>
  </si>
  <si>
    <t>722130801</t>
  </si>
  <si>
    <t>Demontáž potrubia z oceľových rúrok závitových do DN 50</t>
  </si>
  <si>
    <t>110</t>
  </si>
  <si>
    <t>722131916</t>
  </si>
  <si>
    <t>Oprava vodovodného potrubia vsadenie odbočky do potrubia DN 50</t>
  </si>
  <si>
    <t>súb</t>
  </si>
  <si>
    <t>112</t>
  </si>
  <si>
    <t>722173001</t>
  </si>
  <si>
    <t>Montáž tvaroviek</t>
  </si>
  <si>
    <t>114</t>
  </si>
  <si>
    <t>722190401</t>
  </si>
  <si>
    <t>Vyvedenie a upevnenie výpustky   DN 15</t>
  </si>
  <si>
    <t>116</t>
  </si>
  <si>
    <t>722229101</t>
  </si>
  <si>
    <t>Montáž závitovej armatúry G 1/2</t>
  </si>
  <si>
    <t>118</t>
  </si>
  <si>
    <t>722229102</t>
  </si>
  <si>
    <t>Montáž závitovej armatúry G 3/4</t>
  </si>
  <si>
    <t>120</t>
  </si>
  <si>
    <t>722229106</t>
  </si>
  <si>
    <t>Montáž závitovej armatúry do  G 2</t>
  </si>
  <si>
    <t>122</t>
  </si>
  <si>
    <t>722290226</t>
  </si>
  <si>
    <t>Tlaková skúška vodovodného potrubia do DN 50</t>
  </si>
  <si>
    <t>124</t>
  </si>
  <si>
    <t>722290234</t>
  </si>
  <si>
    <t>Prepláchnutie a dezinfekcia vodovodného potrubia do DN 80</t>
  </si>
  <si>
    <t>126</t>
  </si>
  <si>
    <t>998722101</t>
  </si>
  <si>
    <t>Presun hmôt pre vnútorný vodovod v objektoch  výšky do 6 m</t>
  </si>
  <si>
    <t>128</t>
  </si>
  <si>
    <t>5514105000</t>
  </si>
  <si>
    <t>Ventil rohový T 67 1/2"  vršok  T 13</t>
  </si>
  <si>
    <t>130</t>
  </si>
  <si>
    <t>998722192</t>
  </si>
  <si>
    <t>Vodovod,prípl.za presun nad vymedz. najväčšiu dopravnú vzdialenosť do 100m</t>
  </si>
  <si>
    <t>132</t>
  </si>
  <si>
    <t>724</t>
  </si>
  <si>
    <t>Zdravotechnika - strojné vybavenie</t>
  </si>
  <si>
    <t>724149101</t>
  </si>
  <si>
    <t>Montáž cirkulačného čerpadla</t>
  </si>
  <si>
    <t>134</t>
  </si>
  <si>
    <t>724149102</t>
  </si>
  <si>
    <t>Montáž expanznej nádoby</t>
  </si>
  <si>
    <t>136</t>
  </si>
  <si>
    <t>724149103</t>
  </si>
  <si>
    <t>Montáž zásobníka teplej vody</t>
  </si>
  <si>
    <t>138</t>
  </si>
  <si>
    <t>724149pc1</t>
  </si>
  <si>
    <t>Cirkulačné čerpadlo GRUNDFOS UP 20-14 BXUT</t>
  </si>
  <si>
    <t>140</t>
  </si>
  <si>
    <t>724149pc2</t>
  </si>
  <si>
    <t>Expanzná nádoba REFLEX 8 litrov</t>
  </si>
  <si>
    <t>142</t>
  </si>
  <si>
    <t>724149pc3</t>
  </si>
  <si>
    <t>Zásobník TV VITOCELL 100-W, TYP CVAA 200L</t>
  </si>
  <si>
    <t>144</t>
  </si>
  <si>
    <t>725</t>
  </si>
  <si>
    <t>Zdravotechnika - zariaď. predmety</t>
  </si>
  <si>
    <t>5516757200 1</t>
  </si>
  <si>
    <t>Dvierka krycie  15x30cm</t>
  </si>
  <si>
    <t>146</t>
  </si>
  <si>
    <t>5516757200 2</t>
  </si>
  <si>
    <t>Dvierka krycie  20x20cm</t>
  </si>
  <si>
    <t>148</t>
  </si>
  <si>
    <t>5516757200 3</t>
  </si>
  <si>
    <t>Dvierka krycie  30x30cm</t>
  </si>
  <si>
    <t>150</t>
  </si>
  <si>
    <t>5514641930</t>
  </si>
  <si>
    <t>Výtokové armatúry  umývadlová batéria stojanková a drezová</t>
  </si>
  <si>
    <t>152</t>
  </si>
  <si>
    <t>5514641931</t>
  </si>
  <si>
    <t>Výtokové armatúry  umývadlová batéria stojanková pre telesne postihnutých</t>
  </si>
  <si>
    <t>154</t>
  </si>
  <si>
    <t>5514641932</t>
  </si>
  <si>
    <t>Výtokové armatúry  umývadlová batéria stojanková pre deti</t>
  </si>
  <si>
    <t>156</t>
  </si>
  <si>
    <t>5514641940</t>
  </si>
  <si>
    <t>Výtokové armatúry  sprchová batéria nastenná so sprchovou hlavicou</t>
  </si>
  <si>
    <t>158</t>
  </si>
  <si>
    <t>5514674190</t>
  </si>
  <si>
    <t>Drezová batéria nastenná rozteč 150 mm  Chróm    ( pre výlevku )</t>
  </si>
  <si>
    <t>160</t>
  </si>
  <si>
    <t>5516281051</t>
  </si>
  <si>
    <t>Uzáver zápachový umývadlový  a drezový</t>
  </si>
  <si>
    <t>162</t>
  </si>
  <si>
    <t>5519327500</t>
  </si>
  <si>
    <t>Mreža k výlevkám</t>
  </si>
  <si>
    <t>164</t>
  </si>
  <si>
    <t>6420137730</t>
  </si>
  <si>
    <t>Sanitárna keramika biele umývadlo</t>
  </si>
  <si>
    <t>166</t>
  </si>
  <si>
    <t>6420137731</t>
  </si>
  <si>
    <t>Sanitárna keramika biele umývadlo pre telesne postihnutých</t>
  </si>
  <si>
    <t>168</t>
  </si>
  <si>
    <t>6420137732</t>
  </si>
  <si>
    <t>Sanitárna keramika biele umývadlo pre deti</t>
  </si>
  <si>
    <t>170</t>
  </si>
  <si>
    <t>6420137930</t>
  </si>
  <si>
    <t>Sanitárna keramika  výlevka  s integrovaným záp. uzáverom</t>
  </si>
  <si>
    <t>172</t>
  </si>
  <si>
    <t>6420137932</t>
  </si>
  <si>
    <t>Drez kuchynský</t>
  </si>
  <si>
    <t>174</t>
  </si>
  <si>
    <t>6420137933</t>
  </si>
  <si>
    <t>Sprchová vanička</t>
  </si>
  <si>
    <t>176</t>
  </si>
  <si>
    <t>6420137934</t>
  </si>
  <si>
    <t>Sprchový žlab</t>
  </si>
  <si>
    <t>178</t>
  </si>
  <si>
    <t>6420139571</t>
  </si>
  <si>
    <t>Sanitárna keramika zavesné WC +sedátko pre telesne postihnutých</t>
  </si>
  <si>
    <t>180</t>
  </si>
  <si>
    <t>6420139572</t>
  </si>
  <si>
    <t>Sanitárna keramika zavesné WC +sedátko pre deti</t>
  </si>
  <si>
    <t>182</t>
  </si>
  <si>
    <t>725119711</t>
  </si>
  <si>
    <t>Montáž záchoda závesného do kombinovaných stien - GEBERIT</t>
  </si>
  <si>
    <t>184</t>
  </si>
  <si>
    <t>725119712</t>
  </si>
  <si>
    <t>Montáž umývadla do kombinovaných stien</t>
  </si>
  <si>
    <t>186</t>
  </si>
  <si>
    <t>725119713</t>
  </si>
  <si>
    <t>Montáž výlevky bez výtokovej armatúry a splachovacej nádrže, diturvitová</t>
  </si>
  <si>
    <t>188</t>
  </si>
  <si>
    <t>725119715</t>
  </si>
  <si>
    <t>Montáž sprchového kútu alebo žlabu</t>
  </si>
  <si>
    <t>190</t>
  </si>
  <si>
    <t>725119pc2</t>
  </si>
  <si>
    <t>Montážny prvok pre WC Geberit+ tlačidlo na splachovanie pre telesne postihnutých</t>
  </si>
  <si>
    <t>192</t>
  </si>
  <si>
    <t>97</t>
  </si>
  <si>
    <t>725119pc21</t>
  </si>
  <si>
    <t>Montážny prvok pre WC Geberit+ tlačidlo na splachovanie pre deti</t>
  </si>
  <si>
    <t>194</t>
  </si>
  <si>
    <t>725319101</t>
  </si>
  <si>
    <t>Montáž drezu jednoduchého komplet</t>
  </si>
  <si>
    <t>196</t>
  </si>
  <si>
    <t>03 - Vykurovanie</t>
  </si>
  <si>
    <t xml:space="preserve">    731 - Ústredné kúrenie, kotolne</t>
  </si>
  <si>
    <t xml:space="preserve">    733 - Ústredné kúrenie, rozvodné potrubie</t>
  </si>
  <si>
    <t xml:space="preserve">    734 - Ústredné kúrenie, armatúry.</t>
  </si>
  <si>
    <t xml:space="preserve">    735 - Ústredné kúrenie, vykurov. telesá</t>
  </si>
  <si>
    <t>OST - Ostatné</t>
  </si>
  <si>
    <t>713461111</t>
  </si>
  <si>
    <t>Montáž izolácie tepel.potrubia a ohybov</t>
  </si>
  <si>
    <t>2837710100</t>
  </si>
  <si>
    <t>Mirelon izolácia    18/13"</t>
  </si>
  <si>
    <t>2837710400</t>
  </si>
  <si>
    <t>Mirelon izolácia    22/13"</t>
  </si>
  <si>
    <t>2837710700</t>
  </si>
  <si>
    <t>Mirelon izolácia    28/19"</t>
  </si>
  <si>
    <t>2837711000</t>
  </si>
  <si>
    <t>Mirelon izolácia   35/19"</t>
  </si>
  <si>
    <t>2837711200</t>
  </si>
  <si>
    <t>Mirelon izolácia   42/19"</t>
  </si>
  <si>
    <t>998713202</t>
  </si>
  <si>
    <t>731</t>
  </si>
  <si>
    <t>Ústredné kúrenie, kotolne</t>
  </si>
  <si>
    <t>732211813</t>
  </si>
  <si>
    <t>Demontáž ohrievača zásobníkového objemu do 630 l</t>
  </si>
  <si>
    <t>731241031</t>
  </si>
  <si>
    <t>Montáž a spustenie zariadení VIESSMANN</t>
  </si>
  <si>
    <t>484716200000</t>
  </si>
  <si>
    <t>Vykurov.techn.VIESSMANN viď. príloha</t>
  </si>
  <si>
    <t>998731201</t>
  </si>
  <si>
    <t>Presun hmôt pre kotolne umiestnené vo výške (hĺbke) do 6 m</t>
  </si>
  <si>
    <t>998731293</t>
  </si>
  <si>
    <t>Kotolne, prípl.za presun nad vymedz. najväčšiu dopravnú vzdialenosť do 500 m</t>
  </si>
  <si>
    <t>733</t>
  </si>
  <si>
    <t>Ústredné kúrenie, rozvodné potrubie</t>
  </si>
  <si>
    <t>230081018</t>
  </si>
  <si>
    <t>Demontáž jestvujúceho potrubia vrátane izolácie</t>
  </si>
  <si>
    <t>722131933</t>
  </si>
  <si>
    <t>Oprava potrubia, prepojenie doterajšieho potrubia do DN 25</t>
  </si>
  <si>
    <t>722130913</t>
  </si>
  <si>
    <t>Oprava zazátkovanie jestvujúceho potrubia</t>
  </si>
  <si>
    <t>230180007</t>
  </si>
  <si>
    <t>Montáž potrubia z plasthliníkových rúr a tvaroviek do DN32</t>
  </si>
  <si>
    <t>5510900257</t>
  </si>
  <si>
    <t>Plast-hliníková rúrka COPIPE HS 16x2,0</t>
  </si>
  <si>
    <t>5510900260</t>
  </si>
  <si>
    <t>Plast-hliníková rúrka COPIPE HS 20x2,5</t>
  </si>
  <si>
    <t>5510900261</t>
  </si>
  <si>
    <t>Plast-hliníková rúrka COPIPE HS 26x3,0</t>
  </si>
  <si>
    <t>5510900262</t>
  </si>
  <si>
    <t>Plast-hliníková rúrka COPIPE HS 32x3,0</t>
  </si>
  <si>
    <t>5510900264</t>
  </si>
  <si>
    <t>Plast-hliníková rúrka COPIPE HS 40x3,5</t>
  </si>
  <si>
    <t>2861414451</t>
  </si>
  <si>
    <t>Rúrka COPIPE HS tvarovky</t>
  </si>
  <si>
    <t>733113113</t>
  </si>
  <si>
    <t>Príplatok k cene za zhotovenie prípojky z rúrok do DN25</t>
  </si>
  <si>
    <t>733113116</t>
  </si>
  <si>
    <t>Príplatok k cene za zhotovenie prípojky z rúrok do DN32</t>
  </si>
  <si>
    <t>733191301</t>
  </si>
  <si>
    <t>Tlaková skúška potrubia do DN32 vr. nastavenia regulačných prvkov.</t>
  </si>
  <si>
    <t>998733201</t>
  </si>
  <si>
    <t>Presun hmôt pre rozvody potrubia v objektoch výšky do 6 m</t>
  </si>
  <si>
    <t>998733293</t>
  </si>
  <si>
    <t>Rozvody potrubia,prípl.za presun nad vymedz. najväčšiu dopravnú vzdial. do 500 m</t>
  </si>
  <si>
    <t>734</t>
  </si>
  <si>
    <t>Ústredné kúrenie, armatúry.</t>
  </si>
  <si>
    <t>722220864</t>
  </si>
  <si>
    <t>Demontáž armatúry závitovej s dvomi závitmi do G 2</t>
  </si>
  <si>
    <t>734209101</t>
  </si>
  <si>
    <t>Montáž závitovej armatúry s 1 závitom do G 1/2</t>
  </si>
  <si>
    <t>4848906360</t>
  </si>
  <si>
    <t>Automatický odvzdušňovací ventil 1/2**</t>
  </si>
  <si>
    <t>Armatúry a príslušenstvo plniaci a vypúšťací gulový Kohút</t>
  </si>
  <si>
    <t>5517300790</t>
  </si>
  <si>
    <t>Armatúry a príslušenstvo OVENTROP  termostatická hlavica</t>
  </si>
  <si>
    <t>3884100000</t>
  </si>
  <si>
    <t>Tlakomer deformačný kruhový typ 03360</t>
  </si>
  <si>
    <t>3885000290</t>
  </si>
  <si>
    <t>Kohút tlakomerový 2 cestný</t>
  </si>
  <si>
    <t>734209115</t>
  </si>
  <si>
    <t>Montáž závitovej armatúry s 2 závitmi do G 2</t>
  </si>
  <si>
    <t>5517302330</t>
  </si>
  <si>
    <t>Kúpeľňový termostatický ventil Multiblock T rohový</t>
  </si>
  <si>
    <t>5517302200</t>
  </si>
  <si>
    <t>Multiflex F ZB rohový R 1/2"</t>
  </si>
  <si>
    <t>5517302300</t>
  </si>
  <si>
    <t>Combi 4 priamy DN 15- ventil</t>
  </si>
  <si>
    <t>5517302350</t>
  </si>
  <si>
    <t>A priamy DN 15 DV - šrobenie</t>
  </si>
  <si>
    <t>Armatúry a príslušenstvo  Guľový kohút 1"</t>
  </si>
  <si>
    <t>Armatúry a príslušenstvo  Guľový kohút 5/4"</t>
  </si>
  <si>
    <t>Armatúry a príslušenstvo  kohút 3/4" so zaistením</t>
  </si>
  <si>
    <t>4228461553</t>
  </si>
  <si>
    <t>1" filter, veľkosť oka 0,4mm</t>
  </si>
  <si>
    <t>4228461554</t>
  </si>
  <si>
    <t>1 1/4" filter, veľkosť oka sieťoviny 0,4 mm</t>
  </si>
  <si>
    <t>4221102600</t>
  </si>
  <si>
    <t>Ventil spätný, D 25 mm</t>
  </si>
  <si>
    <t>3882122500</t>
  </si>
  <si>
    <t>Vodomer vm3-5   3/4</t>
  </si>
  <si>
    <t>4849210148</t>
  </si>
  <si>
    <t>Regulačné a poistné armatúry  Poistný ventil pre kúrenie  1/2" x 3/4" KD-DN 15</t>
  </si>
  <si>
    <t>Regulačné a poistné armatúry  Poistný ventil pre SV  3/4" x 1" KB-DN 20</t>
  </si>
  <si>
    <t>998734201</t>
  </si>
  <si>
    <t>Presun hmôt pre armatúry v objektoch výšky do 6 m</t>
  </si>
  <si>
    <t>998734293</t>
  </si>
  <si>
    <t>Armatúry,prípl.za presun nad vymedz. najväčšiu dopravnú vzdialenosť do 500 m</t>
  </si>
  <si>
    <t>735</t>
  </si>
  <si>
    <t>Ústredné kúrenie, vykurov. telesá</t>
  </si>
  <si>
    <t>735158110</t>
  </si>
  <si>
    <t>Vykurovacie telesá , tlaková skúška telesa vodou</t>
  </si>
  <si>
    <t>735151811</t>
  </si>
  <si>
    <t>Demontáž vykurovacieho telesa</t>
  </si>
  <si>
    <t>735159220</t>
  </si>
  <si>
    <t>Montáž vykurovacieho telesa panelového do 1500mm</t>
  </si>
  <si>
    <t>4845368500</t>
  </si>
  <si>
    <t>Vykurovacie telesá doskové KORADO 20K 600x0600</t>
  </si>
  <si>
    <t>4845380450</t>
  </si>
  <si>
    <t>Vykurovacie telesá doskové KORADO 22K 600x0800</t>
  </si>
  <si>
    <t>4845404250</t>
  </si>
  <si>
    <t>Vykurovacie telesá doskové KORADO VKP 33K 600x0700</t>
  </si>
  <si>
    <t>735169111</t>
  </si>
  <si>
    <t>Montáž dekoračného vykurovacieho telesa KORADO</t>
  </si>
  <si>
    <t>4845503020</t>
  </si>
  <si>
    <t>Vykurovacie  rebríky  KORALUX LINEAR CLASSIC  1820/600</t>
  </si>
  <si>
    <t>735321112</t>
  </si>
  <si>
    <t>Montáž podlahového kúrenia</t>
  </si>
  <si>
    <t>2837643010</t>
  </si>
  <si>
    <t>Obvodový dilatačný pás samolepiaci s fóliou tl. 10 mm, š. 160 mm ( 50 / 250 m )</t>
  </si>
  <si>
    <t>2861730100</t>
  </si>
  <si>
    <t>Dilatačný pás samolepiaci s fóliou tl. 10 mm, š. 160 mm ( 50 / 250 m )</t>
  </si>
  <si>
    <t>2862313840</t>
  </si>
  <si>
    <t>Multidis SH 3 - zostava rozdeľovač / zberač - pre podlahové vykurovanie 3-cestný + skrinka</t>
  </si>
  <si>
    <t>2862313870</t>
  </si>
  <si>
    <t>Multidis SH 6 - zostava rozdeľovač / zberač - pre podlahové vykurovanie 6-cestný + skrinka</t>
  </si>
  <si>
    <t>2862313880</t>
  </si>
  <si>
    <t>Multidis SH 7 - zostava rozdeľovač / zberač - pre podlahové vykurovanie 7-cestný + skrinka</t>
  </si>
  <si>
    <t>2862313890</t>
  </si>
  <si>
    <t>Multidis SH 8 - zostava rozdeľovač / zberač - pre podlahové vykurovanie 8-cestný + skrinka</t>
  </si>
  <si>
    <t>2861730350</t>
  </si>
  <si>
    <t>Rúrka COPEX 16x2,0  (podlahové vykurovanie)</t>
  </si>
  <si>
    <t>2837643090</t>
  </si>
  <si>
    <t>Nopová doska OVENTROP NP</t>
  </si>
  <si>
    <t>2862312450</t>
  </si>
  <si>
    <t>Plastifikátor PL 10 BAKELITE MF ( 10 kg )</t>
  </si>
  <si>
    <t>998735201</t>
  </si>
  <si>
    <t>Presun hmôt pre vykurovacie telesá v objektoch výšky do 6 m</t>
  </si>
  <si>
    <t>998735293</t>
  </si>
  <si>
    <t>Vykurovacie telesá,prípl.za presun nad vymedz. najväčšiu dopr. vzdial. do 500 m</t>
  </si>
  <si>
    <t>767995101</t>
  </si>
  <si>
    <t>Montáž ostatných atypických  kovových stavebných doplnkových konštrukcií nad 5 kg</t>
  </si>
  <si>
    <t>2837731000</t>
  </si>
  <si>
    <t>Závesný systém radiátory a potrubia</t>
  </si>
  <si>
    <t>998767203</t>
  </si>
  <si>
    <t>Presun hmôt pre kovové stavebné doplnkové konštrukcie v objektoch výšky nad 12 do 24 m</t>
  </si>
  <si>
    <t>998767292</t>
  </si>
  <si>
    <t>Kovové stav.dopln.konštr.,prípl.za presun nad najväčšiu dopr. vzdial. do 100 m</t>
  </si>
  <si>
    <t>OST</t>
  </si>
  <si>
    <t>Ostatné</t>
  </si>
  <si>
    <t>979081111</t>
  </si>
  <si>
    <t>Odvoz a vynosenie sutiny a vybúraných hmôt</t>
  </si>
  <si>
    <t>262144</t>
  </si>
  <si>
    <t>HZS0001</t>
  </si>
  <si>
    <t>Hodinová zúčtovacia sadzba-vykurovacia skúška</t>
  </si>
  <si>
    <t>HZS000112</t>
  </si>
  <si>
    <t>Stavebno montážne práce náročnejšie (Tr 2) v rozsahu viac ako 8 hodín, búranie a vyspravenie vrátane materiálu</t>
  </si>
  <si>
    <t>230120015</t>
  </si>
  <si>
    <t>Po tlakovej skúške sa systém vypustí, prepláchne, odkalí. Naplní sa upravenou vodou a celý systém sa odvzdušní.</t>
  </si>
  <si>
    <t>04 - Plynoinštalácia</t>
  </si>
  <si>
    <t xml:space="preserve">    723 - Zdravotechnika - plynovod</t>
  </si>
  <si>
    <t xml:space="preserve">    783 - Dokončovacie práce - nátery</t>
  </si>
  <si>
    <t>723</t>
  </si>
  <si>
    <t>Zdravotechnika - plynovod</t>
  </si>
  <si>
    <t>723190901</t>
  </si>
  <si>
    <t>Oprava plynovodného potrubia uzatvorenie alebo otvorenie plynovodného potrubia pri opravách</t>
  </si>
  <si>
    <t>723190907</t>
  </si>
  <si>
    <t>Oprava plynovodného potrubia odvzdušnenie a napustenie potrubia</t>
  </si>
  <si>
    <t>230011047</t>
  </si>
  <si>
    <t>Montáž potrubia z oceľových rúr do DN50</t>
  </si>
  <si>
    <t>1411093100</t>
  </si>
  <si>
    <t>Rúrka oceľ DN20</t>
  </si>
  <si>
    <t>3195900763</t>
  </si>
  <si>
    <t>Pancierová hadica 3/4"IG x 3/4"IG L= 1000  mm</t>
  </si>
  <si>
    <t>723150365</t>
  </si>
  <si>
    <t>Potrubie z oceľových rúrok hladkých čiernych, chránička D 38/2,6</t>
  </si>
  <si>
    <t>723190909</t>
  </si>
  <si>
    <t>Tlaková skúška plynovodného potrubia</t>
  </si>
  <si>
    <t>úsek</t>
  </si>
  <si>
    <t>723190914</t>
  </si>
  <si>
    <t>Oprava plynovodného potrubia prepojenie na jestvujúce potrubie DN 25</t>
  </si>
  <si>
    <t>723232122</t>
  </si>
  <si>
    <t>Montáž armatúry závitovej s dvoma závitmi do DN25</t>
  </si>
  <si>
    <t>5517400870</t>
  </si>
  <si>
    <t>Armatúry a príslušenstvo     guľový kohút 3/4" plyn</t>
  </si>
  <si>
    <t>998723201</t>
  </si>
  <si>
    <t>Presun hmôt pre vnútorný plynovod v objektoch výšky do 6 m</t>
  </si>
  <si>
    <t>998723292</t>
  </si>
  <si>
    <t>Plynovod,prípl.za presun nad vymedz. najväčšiu dopravnú vzdialenosť do 100 m</t>
  </si>
  <si>
    <t>783</t>
  </si>
  <si>
    <t>Dokončovacie práce - nátery</t>
  </si>
  <si>
    <t>783424340</t>
  </si>
  <si>
    <t>Nátery kov.potr.a armatúr syntet. farby bielej dvojnás. 1x email a základný náter</t>
  </si>
  <si>
    <t>783424740</t>
  </si>
  <si>
    <t>Nátery kov.potr.a armatúr syntetické potrubie  farby žltej  základný</t>
  </si>
  <si>
    <t>950506119</t>
  </si>
  <si>
    <t>Nízkotlakové plynovody-revízie</t>
  </si>
  <si>
    <t>HZS000212</t>
  </si>
  <si>
    <t>Stavebno montážne práce náročnejšie (Tr 2) v rozsahu viac ako 4 a menej ako 8 hodín, búranie a vyspravenie vrátane materiálu</t>
  </si>
  <si>
    <t>120001102</t>
  </si>
  <si>
    <t>Režijné náklady (zabezpečenie staveniska, doprava)</t>
  </si>
  <si>
    <t>05 - Vzduchotechnika</t>
  </si>
  <si>
    <t>D1 - Zariadenie č.1 – vetranie tried,  jedálne</t>
  </si>
  <si>
    <t>D2 - Zariadenie č.2 – vetranie wc, upratovačky, šatne, chodby</t>
  </si>
  <si>
    <t>D3 - Zariadenie č.3 – vetranie šatne</t>
  </si>
  <si>
    <t>D4 - Zariadenie č.4 – odvod pachov od digestora</t>
  </si>
  <si>
    <t>D5 - Všeobecné</t>
  </si>
  <si>
    <t>D1</t>
  </si>
  <si>
    <t>Zariadenie č.1 – vetranie tried,  jedálne</t>
  </si>
  <si>
    <t>Pol40</t>
  </si>
  <si>
    <t>Inter. decen. vetracia jednot. s rekup. tepla, s protiprúd. výmen. (účinnosť 87/80%), ventilátory s EC motormi (prívod, odvod=800m3/h, 0,22kW/230V/50Hz) filtre vzduchu M5 (na prívode a odvode), vstav. el. ohrievač 0,9kw vstav. bypass-Atrea Duplex 850INTER</t>
  </si>
  <si>
    <t>Pol3</t>
  </si>
  <si>
    <t>Jednotka bude vybavená vlastnou MaR  - : regulácia množstva vzduchu , vstavaný sníma co2, regulácia tepltoy, protimrazová ochrana, hlásenie poruchových stavov</t>
  </si>
  <si>
    <t>Pol4</t>
  </si>
  <si>
    <t>Integrovaný dohrievač</t>
  </si>
  <si>
    <t>Pol5</t>
  </si>
  <si>
    <t>Prechod výstupu, samotahové klapky</t>
  </si>
  <si>
    <t>Pol6</t>
  </si>
  <si>
    <t>Oplechovanie jednotky (farbu dohodnut pred objednaním)</t>
  </si>
  <si>
    <t>Pol7</t>
  </si>
  <si>
    <t>Set potrubi na prepojenie  (farbu dodhodnut pred obejdaním)</t>
  </si>
  <si>
    <t>Pol8</t>
  </si>
  <si>
    <t>Oplaštenie potrubných prepojení</t>
  </si>
  <si>
    <t>Pol9</t>
  </si>
  <si>
    <t>Set -integrovaná mriežka na prívod čerstvého a výfuk znehodnoteného vzduchu</t>
  </si>
  <si>
    <t>Pol10</t>
  </si>
  <si>
    <t>Ovládač</t>
  </si>
  <si>
    <t>Pol11</t>
  </si>
  <si>
    <t>Antivibračné podložky</t>
  </si>
  <si>
    <t>sada</t>
  </si>
  <si>
    <t>Pol12</t>
  </si>
  <si>
    <t>Konzola</t>
  </si>
  <si>
    <t>Pol13</t>
  </si>
  <si>
    <t>Komunikačné káble</t>
  </si>
  <si>
    <t>kpl</t>
  </si>
  <si>
    <t>Pol14</t>
  </si>
  <si>
    <t>Montážny , závesný, spojovací  materiál  + komunikačné káble</t>
  </si>
  <si>
    <t>D2</t>
  </si>
  <si>
    <t>Zariadenie č.2 – vetranie wc, upratovačky, šatne, chodby</t>
  </si>
  <si>
    <t>Pol15</t>
  </si>
  <si>
    <t>Radiálný ventilátor so spätnou klapkou a časovým dobehom , 100m3/h,230V,35 W + inštalačná krabica - HELIOS ELS 100VN</t>
  </si>
  <si>
    <t>Pol16</t>
  </si>
  <si>
    <t>Radiálný ventilátor so spätnou klapkou a časovým dobehom , 60m3/h,230V,35 W + inštalačná krabica - HELIOS ELS 60VN</t>
  </si>
  <si>
    <t>Pol17</t>
  </si>
  <si>
    <t>Radiálný ventilátor so spätnou klapkou ainterval. prevádzkoum , 60m3/h,230V,35 W + inštalačná krabica - HELIOS ELS 60VNC</t>
  </si>
  <si>
    <t>Pol18</t>
  </si>
  <si>
    <t>Ventilátor so spätnou klapkou a interal. Prevádzkou ,60m3/h3, 230V, 15W. HELIOS MINIVENT 100NC</t>
  </si>
  <si>
    <t>Pol19</t>
  </si>
  <si>
    <t>Ventilátor so spätnou klapkou a čas. dobehomu ,60m3/h3, 230V, 15W. HELIOS MINIVENT 100N</t>
  </si>
  <si>
    <t>Pol20</t>
  </si>
  <si>
    <t>Stenová mriežka s upínacím rámikom  425x125 NOVA S 425x125 +UR</t>
  </si>
  <si>
    <t>Pol21</t>
  </si>
  <si>
    <t>Nnerezové dno</t>
  </si>
  <si>
    <t>Pol22</t>
  </si>
  <si>
    <t>Ohybné potrubie Ø80-100 Flexopotrubie</t>
  </si>
  <si>
    <t>bm</t>
  </si>
  <si>
    <t>Pol23</t>
  </si>
  <si>
    <t>Spiro potrubie (vrátane spojovacieho a tesniaceho materiálu) do priemeru Φ160/40% tvarovky</t>
  </si>
  <si>
    <t>Pol24</t>
  </si>
  <si>
    <t>Montážny , závesný, spojovací  materiál</t>
  </si>
  <si>
    <t>D3</t>
  </si>
  <si>
    <t>Zariadenie č.3 – vetranie šatne</t>
  </si>
  <si>
    <t>Pol25</t>
  </si>
  <si>
    <t>Vetracia jednotka s rekuperáciou tepla -kompakt- podstropné prevedenie   ,  s protiprúdovým výmenníkom (účinnosť 85%),  ventilátory s EC motormi   (prívod, odvod = 250m3/h) filtre vzduchu G4 ( na prívode a odvode) ATREA DUPLEX 300easy</t>
  </si>
  <si>
    <t>Pol26</t>
  </si>
  <si>
    <t>El. ohrievač  EPO PTC 160/0,7</t>
  </si>
  <si>
    <t>Pol27</t>
  </si>
  <si>
    <t>Konzola +antivibračné podložky</t>
  </si>
  <si>
    <t>Pol28</t>
  </si>
  <si>
    <t>Rýchloupínacie spony</t>
  </si>
  <si>
    <t>Pol29</t>
  </si>
  <si>
    <t>Spätné klapky DN160</t>
  </si>
  <si>
    <t>Pol30</t>
  </si>
  <si>
    <t>Tlmič hluku  flexibilný na kruhové potrubie s hrúbkou minerálnej vlny 50mm  Φ 160/1000 LINDAB</t>
  </si>
  <si>
    <t>Pol31</t>
  </si>
  <si>
    <t>Kombimriežka ( mriežka na sanie a výfuk vzduchu) DN2x160, farba podľa arch. HELIOS IFB</t>
  </si>
  <si>
    <t>Pol32</t>
  </si>
  <si>
    <t>Odvodný tanierový ventil s upínacím rámikom Ø125 SYSTEMAIIR EFF</t>
  </si>
  <si>
    <t>Pol33</t>
  </si>
  <si>
    <t>Prívodný tanierový ventil s upínacim rámikom Ø125 SYSTEMAIR TFF</t>
  </si>
  <si>
    <t>Pol34</t>
  </si>
  <si>
    <t>Ohybné izolované potrubie Ø125 SONOFLEX</t>
  </si>
  <si>
    <t>Pol35</t>
  </si>
  <si>
    <t>Potrubie pre rekuperáciu tzv. Isopipe (alt. Spiro s tep. izoláciou) Ø160, vrátane tvaroviek ISOPIPE</t>
  </si>
  <si>
    <t>D4</t>
  </si>
  <si>
    <t>Zariadenie č.4 – odvod pachov od digestora</t>
  </si>
  <si>
    <t>Pol36</t>
  </si>
  <si>
    <t>Protidažďová žalúzia s upínacím rámikom, so sitom protihmyzu 350x350, vrátane pripojovacej krabice 350x350-200/200 IMOS PZ ZNS 350x350 UR S</t>
  </si>
  <si>
    <t>Pol37</t>
  </si>
  <si>
    <t>Spiro potrubie (vrátane spojovacieho a tesniaceho materiálu) do priemeru Φ200/90% tvarovky</t>
  </si>
  <si>
    <t>D5</t>
  </si>
  <si>
    <t>Všeobecné</t>
  </si>
  <si>
    <t>Pol38</t>
  </si>
  <si>
    <t>Zaregulovanie, oživenie a spustenie systému</t>
  </si>
  <si>
    <t>Pol39</t>
  </si>
  <si>
    <t>Dopravné náklady</t>
  </si>
  <si>
    <t>06 - ELEKTROINŠTALÁCIA</t>
  </si>
  <si>
    <t>D1 - Svietidlá</t>
  </si>
  <si>
    <t>D2 - Rozvádzače</t>
  </si>
  <si>
    <t>D3 - Káble</t>
  </si>
  <si>
    <t xml:space="preserve">D4 - Konštrukcia nosného kablového systému </t>
  </si>
  <si>
    <t>D5 - Elektroinštalačný materiál</t>
  </si>
  <si>
    <t xml:space="preserve">D6 - Signalizácia vo WC imobilných </t>
  </si>
  <si>
    <t>D7 - HSZ, Ostatné</t>
  </si>
  <si>
    <t>Svietidlá</t>
  </si>
  <si>
    <t>Pol1</t>
  </si>
  <si>
    <t>L01 - LED svietidlo štvorcové, zapustené do kazetového SDK podhľadu, 31W, 230V AC, IP40, vrátane predradníka, prizmazický kryt, UGR max. 19, min. 3600 lm, 4000 K, CRI min. 80, biele (podľa knihy svietidiel - napr. napr. Trilux Siella G7 M73 PW19 36-840 ET</t>
  </si>
  <si>
    <t>Pol41</t>
  </si>
  <si>
    <t>L02 - LED svietidlo kruhové, zapustené do SDK podhľadu, 18W, 230V AC, IP20, vrátane predradníka, prizmatický PMMA difúzor, min. 2000 lm, 4000 K, CRI min. 80, biele (podľa knihy svietidiel - napr. Trilux Amatris G3 C07 WR 2000-840 ET 01)</t>
  </si>
  <si>
    <t>Pol42</t>
  </si>
  <si>
    <t>L03 - LED svietidlo kruhové, zapustené do SDK podhľadu, 18W, 230V AC, IP44, vrátane predradníka, prizmatický PMMA difúzor, min. 1400 lm, 4000 K, CRI min. 80, biele (podľa knihy svietidiel - napr. Trilux Amatris G3 C04 WR 1400-840 ET 01)</t>
  </si>
  <si>
    <t>Pol43</t>
  </si>
  <si>
    <t>L04 - LED svietidlo kruhové, zapustené do SDK podhľadu, 26W, 230V AC, IP44, vrátane predradníka, prizmatický PMMA difúzor, min. 2600 lm, 4000 K, CRI min. 80, biele (podľa knihy svietidiel - napr. Trilux Amatris G3 C07 WR 2600-840 ET 01)</t>
  </si>
  <si>
    <t>Pol44</t>
  </si>
  <si>
    <t>L05 - LED svietidlo priemyselné, nástenné/stropné, 22W, 230V AC, IP66, vrátane predradníka, kryt opálový, min 3130 lm, 4000 K, CRI min. 80, (podľa knihy svietidiel - napr. Thorn Lighting AQFPRO S LED2900-840 PC MB HF)</t>
  </si>
  <si>
    <t>Pol45</t>
  </si>
  <si>
    <t>L06 - LED svietidlo obdĺžnikové, závesné, 22W, 230V AC, IP20, vrátane predradníka, min 2600 lm, 4000 K, CRI min. 80, biele, (podľa knihy svietidiel - napr. Thorn Lighting IQ SUSP S LED2600-840 HFIX ML5)</t>
  </si>
  <si>
    <t>Pol46</t>
  </si>
  <si>
    <t>L07 - LED svietidlo obdĺžnikové, nástenné, 20W, 230V AC, IP65, vrátane predradníka, kryt opálový, min 2521 lm, 4000 K, CRI 80, grafitovo sivé (podľa knihy svietidiel - napr. BEGA- WALL LIGHT WALLWASHER LED 20W 2521 lm, 4000K, IP65, IK06)</t>
  </si>
  <si>
    <t>Pol47</t>
  </si>
  <si>
    <t>NO1 - Svietidlo núdzové antipanic open area, zapustené, biele, LED 2W, 230V AC, 333 lm, IP20, so vstavanou batériou na 1 hod., autonómny test (podľa knihy svietidiel)</t>
  </si>
  <si>
    <t>Pol48</t>
  </si>
  <si>
    <t>NO2 - Svietidlo núdzové antipanic coridor, zapustené, biele, LED 2W, 230V AC, 289 lm, IP20, so vstavanou batériou na 1 hod., , autonómny test (podľa knihy svietidiel)</t>
  </si>
  <si>
    <t>Pol49</t>
  </si>
  <si>
    <t>NO3 - Svietidlo núdzové s piktogramom  (viditeľnosť 25m), nástenné, biele, LED 1W, 230V AC, IP20, so vstavanou batériou na 1 hod., autonómny test (podľa knihy svietidiel)</t>
  </si>
  <si>
    <t>Pol50</t>
  </si>
  <si>
    <t>NO4 - Svietidlo núdzové s piktogramom  (viditeľnosť 25m), stropné prisadené, biele, LED 1.5W, 230V AC, IP20, so vstavanou batériou na 1 hod., autonómny test (podľa knihy svietidiel)</t>
  </si>
  <si>
    <t>Pol51</t>
  </si>
  <si>
    <t>NO5 - Svietidlo núdzové antipanic open area exteriér, nástenné, biele, LED 4,5W, 230V AC, 470 lm, IP65, so vstavanou batériou na 1 hod. (podľa knihy svietidiel)</t>
  </si>
  <si>
    <t>Pol52</t>
  </si>
  <si>
    <t>NO6 - Svietidlo núdzové asymetrické zapustené na osvetlenie požiarnotechnických zariadení, biele, LED 2W, 230V AC, IP20, so vstavanou batériou na 1 hod., autonómny test (podľa knihy svietidiel)</t>
  </si>
  <si>
    <t>Pol53</t>
  </si>
  <si>
    <t>Rámik na zapustenie</t>
  </si>
  <si>
    <t>Rozvádzače</t>
  </si>
  <si>
    <t>Pol54</t>
  </si>
  <si>
    <t>Rozvádzač  RS-06  - podľa výkresu, dodávka, osadenie, napojenie a montáž vrátane vodorovnej a zvislej dopravy, drobného spojovacieho materálu, odvozu a likvidácie odpadu a všetkých prác súvisiacich s realizovaním danej položky.</t>
  </si>
  <si>
    <t>Pol55</t>
  </si>
  <si>
    <t>Regulátor devireg 330 (-10°÷+10°C) + vonkajší snímač teploty IP44</t>
  </si>
  <si>
    <t>Pol56</t>
  </si>
  <si>
    <t>Skrinka s mulitifunčným rele´(asymetrický cyklovač)</t>
  </si>
  <si>
    <t>Pol57</t>
  </si>
  <si>
    <t>1x patch panelu 19" 24x RJ45 cat 6A, 1x vyväzovací panelu, rozvodný panel 230V</t>
  </si>
  <si>
    <t>Pol58</t>
  </si>
  <si>
    <t>Skrinka prepäťových ochrán FV  (2x FLP-12,5 V/2)</t>
  </si>
  <si>
    <t>Káble</t>
  </si>
  <si>
    <t>Pol59</t>
  </si>
  <si>
    <t>Kábel CYKY-O 2x1,5</t>
  </si>
  <si>
    <t>Pol60</t>
  </si>
  <si>
    <t>Kábel CYKY-J 3x1,5</t>
  </si>
  <si>
    <t>Pol61</t>
  </si>
  <si>
    <t>Kábel CYKY-O 3x1,5</t>
  </si>
  <si>
    <t>Pol62</t>
  </si>
  <si>
    <t>Kábel CYKY-J 3x2,5</t>
  </si>
  <si>
    <t>Pol63</t>
  </si>
  <si>
    <t>Kábel CYKY-J 5x1,5</t>
  </si>
  <si>
    <t>Pol64</t>
  </si>
  <si>
    <t>Kábel CYKY-J 5x2,5</t>
  </si>
  <si>
    <t>Pol65</t>
  </si>
  <si>
    <t>Kábel NHXH-J E90 3x1,5</t>
  </si>
  <si>
    <t>Pol66</t>
  </si>
  <si>
    <t>Vodič CYA 4žz</t>
  </si>
  <si>
    <t>Pol67</t>
  </si>
  <si>
    <t>Vodič CYA 6žz</t>
  </si>
  <si>
    <t>Pol68</t>
  </si>
  <si>
    <t>Vodič CYA 16žz</t>
  </si>
  <si>
    <t>Pol69</t>
  </si>
  <si>
    <t>Vodič CYA 25žz</t>
  </si>
  <si>
    <t>Pol70</t>
  </si>
  <si>
    <t>Kábel dátový FTP cat. 6a</t>
  </si>
  <si>
    <t>Pol71</t>
  </si>
  <si>
    <t>Vyhotovenie meracích protokolov pre 122 ks dátových prepojov</t>
  </si>
  <si>
    <t>Pol72</t>
  </si>
  <si>
    <t>Ukončenie kábla FTP v prepojovacom panely</t>
  </si>
  <si>
    <t>Pol73</t>
  </si>
  <si>
    <t>Ukončenie kábla FTP v RJ45</t>
  </si>
  <si>
    <t>Pol74</t>
  </si>
  <si>
    <t>Patch kábel RJ45 cat. 6A (rôzne dĺžky) vrátane šítkov</t>
  </si>
  <si>
    <t>Pol75</t>
  </si>
  <si>
    <t>Ukončenie vodičov v rozvádzačoch do 4mm</t>
  </si>
  <si>
    <t>Pol76</t>
  </si>
  <si>
    <t>Ukončenie vodičov v rozvádzačoch 16÷35mm</t>
  </si>
  <si>
    <t>Pol77</t>
  </si>
  <si>
    <t>Ukončenie vodičov v VZT</t>
  </si>
  <si>
    <t>Pol78</t>
  </si>
  <si>
    <t>Ukončenie vodičov v rekuperačnej jednotke</t>
  </si>
  <si>
    <t>Pol79</t>
  </si>
  <si>
    <t>Ukončenie vodičov v ohrievači pre rekup. Jednotku</t>
  </si>
  <si>
    <t>Pol80</t>
  </si>
  <si>
    <t>Bernard svorka ZS4</t>
  </si>
  <si>
    <t>Pol81</t>
  </si>
  <si>
    <t>Bernard svorka ZSA16</t>
  </si>
  <si>
    <t>Pol82</t>
  </si>
  <si>
    <t>Medenný pásik pre Bernard svorka ZSA (10m)</t>
  </si>
  <si>
    <t xml:space="preserve">Konštrukcia nosného kablového systému </t>
  </si>
  <si>
    <t>Pol83</t>
  </si>
  <si>
    <t>Zväzkový držiak Grip 2031 M 15 FS</t>
  </si>
  <si>
    <t>Pol84</t>
  </si>
  <si>
    <t>Zväzkový držiak Grip 2031 M 30 FS</t>
  </si>
  <si>
    <t>Pol85</t>
  </si>
  <si>
    <t>Káblová príchytka jednonásobná (do priemru 12mm)</t>
  </si>
  <si>
    <t>Pol86</t>
  </si>
  <si>
    <t>Káblová príchytka dvojnásobná (do priemru 12mm)</t>
  </si>
  <si>
    <t>Pol87</t>
  </si>
  <si>
    <t>Požiarne odolná príchytka E90 pre 1 kábel   (do priemeru 14mm) vrátane kotvy</t>
  </si>
  <si>
    <t>Pol88</t>
  </si>
  <si>
    <t>Chránička n25mm</t>
  </si>
  <si>
    <t>Pol89</t>
  </si>
  <si>
    <t>Chránička n25mm, do betónu</t>
  </si>
  <si>
    <t>Pol90</t>
  </si>
  <si>
    <t>Hmoždinka narážacia, klinec (plochá hlava), nylon, 5x40 mm, 100ks</t>
  </si>
  <si>
    <t>bal</t>
  </si>
  <si>
    <t>Pol91</t>
  </si>
  <si>
    <t>Páska izol. 0,13x15x10m biela</t>
  </si>
  <si>
    <t>Pol92</t>
  </si>
  <si>
    <t>Páska izol. 0,13x15x10m čierna</t>
  </si>
  <si>
    <t>Pol93</t>
  </si>
  <si>
    <t>Páska viazacia 280x3,5 (100ks)</t>
  </si>
  <si>
    <t>Pol94</t>
  </si>
  <si>
    <t>Páska viazacia 140x3,5 (100ks)</t>
  </si>
  <si>
    <t>Elektroinštalačný materiál</t>
  </si>
  <si>
    <t>Pol95</t>
  </si>
  <si>
    <t>Snímač pohybu 9m, 360°, stropný, montáž do podhľadu, 10A/230V, IP20</t>
  </si>
  <si>
    <t>Pol96</t>
  </si>
  <si>
    <t>Zásuvka jednonásobná, pod omietku, 16A/230V. IP20</t>
  </si>
  <si>
    <t>Pol97</t>
  </si>
  <si>
    <t>Zásuvka jednonásobná, pod omietku, 16A/230V, IP44</t>
  </si>
  <si>
    <t>Pol98</t>
  </si>
  <si>
    <t>Zásuvka jednonásobná, na povrch, 16A/230V. IP54</t>
  </si>
  <si>
    <t>Pol99</t>
  </si>
  <si>
    <t>Vypínač jednopólový rad. 1, zapustený, 10A/230V, IP20</t>
  </si>
  <si>
    <t>Pol100</t>
  </si>
  <si>
    <t>Sériový vypínač rad. 5, zapustený, 10A/230V, IP20</t>
  </si>
  <si>
    <t>Pol101</t>
  </si>
  <si>
    <t>Striedavý prepínač rad. 6, zapustený, 10A/230V, IP20</t>
  </si>
  <si>
    <t>Pol102</t>
  </si>
  <si>
    <t>Striedavý prepínač rad. 5B (6+6), zapustený, 10A/230V, IP20</t>
  </si>
  <si>
    <t>Pol103</t>
  </si>
  <si>
    <t>Kríźový prepínač rad. 7, zapustený, 10A/230V, IP20</t>
  </si>
  <si>
    <t>Pol104</t>
  </si>
  <si>
    <t>Vypínač rad. 1, 10A/230V, montáž na povrch, IP54</t>
  </si>
  <si>
    <t>Pol105</t>
  </si>
  <si>
    <t>Sporáková prípojka 20A/400V. IP20, zapustená</t>
  </si>
  <si>
    <t>Pol106</t>
  </si>
  <si>
    <t>Tlačidlo CENTRAL STOP s aretáciou v skrinke s ochranným sklom, 1NO+1NC 6A/230V, s aretáciou</t>
  </si>
  <si>
    <t>Pol107</t>
  </si>
  <si>
    <t>KELine Giga+ Toolless Keystone RJ45/s, Cat.6, kovová</t>
  </si>
  <si>
    <t>Pol108</t>
  </si>
  <si>
    <t>Strmeň pre konektory</t>
  </si>
  <si>
    <t>Pol109</t>
  </si>
  <si>
    <t>Kryt komunikacnej zásuvky</t>
  </si>
  <si>
    <t>Pol110</t>
  </si>
  <si>
    <t>1 rámik</t>
  </si>
  <si>
    <t>Pol111</t>
  </si>
  <si>
    <t>2 rámik</t>
  </si>
  <si>
    <t>Pol112</t>
  </si>
  <si>
    <t>3 rámik</t>
  </si>
  <si>
    <t>Pol113</t>
  </si>
  <si>
    <t>4 rámik</t>
  </si>
  <si>
    <t>Pol114</t>
  </si>
  <si>
    <t>Prístrojová krabica</t>
  </si>
  <si>
    <t>Pol115</t>
  </si>
  <si>
    <t>Rozbočovacia krabica</t>
  </si>
  <si>
    <t>Pol116</t>
  </si>
  <si>
    <t>Rozbočovacia krabica so zachovaním funkčnosti E90 (napr OBO BETTERMANN Fire Box T 100 E 4-5)</t>
  </si>
  <si>
    <t>Pol117</t>
  </si>
  <si>
    <t>Rozbočovacia krabica so zachovaním funkčnosti E90 a so zabudovanou poistkou 0,1A (napr OBO BETTERMANN Fire Box T100ED 6-6 AF)</t>
  </si>
  <si>
    <t>Pol118</t>
  </si>
  <si>
    <t>Vyrezanie otvoru do muriva, betónu, pre krabicu, sdk priečky</t>
  </si>
  <si>
    <t>Pol119</t>
  </si>
  <si>
    <t>Vysekanie dráźky do 29mm</t>
  </si>
  <si>
    <t>Pol120</t>
  </si>
  <si>
    <t>Svorka WAGO 3x0,5-2,5</t>
  </si>
  <si>
    <t>Pol121</t>
  </si>
  <si>
    <t>Samolepiaci štítok na označenie ochranného pospojovania</t>
  </si>
  <si>
    <t>Pol122</t>
  </si>
  <si>
    <t>Tabuľka výstražná  -----</t>
  </si>
  <si>
    <t>Pol123</t>
  </si>
  <si>
    <t>Štítok označovací - káblový štítok s popisom</t>
  </si>
  <si>
    <t>D6</t>
  </si>
  <si>
    <t xml:space="preserve">Signalizácia vo WC imobilných </t>
  </si>
  <si>
    <t>Pol124</t>
  </si>
  <si>
    <t>Sada pre núdzovú signalizáciu (kontrolný modul s alarmom, tlačidlo signálne ťahové, tlačidlo resetovacie, transformátor)</t>
  </si>
  <si>
    <t>Pol125</t>
  </si>
  <si>
    <t>Signálne svetlo</t>
  </si>
  <si>
    <t>D7</t>
  </si>
  <si>
    <t>HSZ, Ostatné</t>
  </si>
  <si>
    <t>Pol126</t>
  </si>
  <si>
    <t>Pomocné práce</t>
  </si>
  <si>
    <t>Pol127</t>
  </si>
  <si>
    <t>Preverenie existujúceho rozvodu elektroinštalácie, spájanie, odskúšanie</t>
  </si>
  <si>
    <t>Pol128</t>
  </si>
  <si>
    <t>Zabezpečenie pracoviska</t>
  </si>
  <si>
    <t>Pol129</t>
  </si>
  <si>
    <t>Koordinácia postupu prác s ostatnými profesiami</t>
  </si>
  <si>
    <t>Pol130</t>
  </si>
  <si>
    <t>Spolupráca s dodávateľmi pri zapojovaní a skúškach</t>
  </si>
  <si>
    <t>Pol131</t>
  </si>
  <si>
    <t>Odvoz a likvidácia odpadu</t>
  </si>
  <si>
    <t>kpl.</t>
  </si>
  <si>
    <t>Pol132</t>
  </si>
  <si>
    <t>Murárska výpomoc</t>
  </si>
  <si>
    <t>Pol133</t>
  </si>
  <si>
    <t>Podruž. mat / sádra,klince,štítky, pásky, natlkacie skrut.,vrtáky, kotúče.... /</t>
  </si>
  <si>
    <t>Pol134</t>
  </si>
  <si>
    <t>Podiel pridružných výkonov - zriadenie a zebezpečenie staveniska, ....</t>
  </si>
  <si>
    <t>Pol135</t>
  </si>
  <si>
    <t>Spracovanie projektovej dokumentácie skutkového vyhotovenia</t>
  </si>
  <si>
    <t>Pol136</t>
  </si>
  <si>
    <t>Foto-Videodokumentácia elektroinštalačných rozvodov pred omietaním</t>
  </si>
  <si>
    <t>Pol137</t>
  </si>
  <si>
    <t>Projektový manažment</t>
  </si>
  <si>
    <t>hod.</t>
  </si>
  <si>
    <t>Pol138</t>
  </si>
  <si>
    <t>Odborná prehliadka a odborná skúška, vypracovanie revíznej správy</t>
  </si>
  <si>
    <t>198</t>
  </si>
  <si>
    <t>07 - Oplotenie</t>
  </si>
  <si>
    <t>131211101.S</t>
  </si>
  <si>
    <t>Hĺbenie jám v  hornine tr.3 súdržných - ručným náradím</t>
  </si>
  <si>
    <t>1766066815</t>
  </si>
  <si>
    <t>131211119.S</t>
  </si>
  <si>
    <t>Príplatok za lepivosť pri hĺbení jám ručným náradím v hornine tr. 3</t>
  </si>
  <si>
    <t>569244874</t>
  </si>
  <si>
    <t>2049142112</t>
  </si>
  <si>
    <t>1944469137</t>
  </si>
  <si>
    <t>-1130647213</t>
  </si>
  <si>
    <t>-117066667</t>
  </si>
  <si>
    <t>494972768</t>
  </si>
  <si>
    <t>166326803</t>
  </si>
  <si>
    <t>271533001.S</t>
  </si>
  <si>
    <t>Násyp pod základové konštrukcie so zhutnením z  kameniva hrubého drveného fr.32-63 mm</t>
  </si>
  <si>
    <t>728381246</t>
  </si>
  <si>
    <t>275321411.S</t>
  </si>
  <si>
    <t>Betón základových pätiek, železový (bez výstuže), tr. C 25/30 - pre bránky</t>
  </si>
  <si>
    <t>398055090</t>
  </si>
  <si>
    <t>1906990170</t>
  </si>
  <si>
    <t>-1499284578</t>
  </si>
  <si>
    <t>927758167</t>
  </si>
  <si>
    <t>338171112.S</t>
  </si>
  <si>
    <t>Osadzovanie stĺpika oceľového plotového výšky do 2 m so zabetónovaním do vopred vykopaných dier</t>
  </si>
  <si>
    <t>-2092557504</t>
  </si>
  <si>
    <t>553510029800</t>
  </si>
  <si>
    <t>Stĺpik AXIS, výška 2 m, poplastovaný na pozinkovanej oceli, pre panelový plotový systém, DIRICKX</t>
  </si>
  <si>
    <t>-1882903328</t>
  </si>
  <si>
    <t>998151111.S</t>
  </si>
  <si>
    <t>Presun hmôt pre obj.8152, 8153,8159,zvislá nosná konštr.z tehál,tvárnic,blokov výšky do 10 m</t>
  </si>
  <si>
    <t>-834581727</t>
  </si>
  <si>
    <t>767914150.S</t>
  </si>
  <si>
    <t>Montáž oplotenia panelového z pletiva na stĺpiky výšky do 2,2 m</t>
  </si>
  <si>
    <t>170331676</t>
  </si>
  <si>
    <t>553510027000</t>
  </si>
  <si>
    <t>Panel AXIS C, veľkosť oka 200x50 mm, vxl 1,4x2,48 m, poplastovaný na pozinkovanej oceli, pre panelový plotový systém, DIRICKX</t>
  </si>
  <si>
    <t>814111827</t>
  </si>
  <si>
    <t>767920010.S</t>
  </si>
  <si>
    <t>Montáž vrát a vrátok k panelovému oploteniu osadzovaných na stĺpiky oceľové, s plochou jednotlivo do 2 m2</t>
  </si>
  <si>
    <t>1825177937</t>
  </si>
  <si>
    <t>553510010200</t>
  </si>
  <si>
    <t>Bránka ESPACE jednokrídlová, šxv 1,0x1,55 m, úprava epoxizinok + polyester, výplň zváraná sieť 50x50 mm, farba RAL 6005</t>
  </si>
  <si>
    <t>1090469000</t>
  </si>
  <si>
    <t>867454684</t>
  </si>
  <si>
    <t>Brána Espace dvojkrídla 2000x1550, Zn+PVC, zelená</t>
  </si>
  <si>
    <t>-40784024</t>
  </si>
  <si>
    <t>767920030.S</t>
  </si>
  <si>
    <t>Montáž vrát a vrátok k panelovému oploteniu osadzovaných na stĺpiky oceľové, s plochou jednotlivo nad 4 do 6 m2</t>
  </si>
  <si>
    <t>-1419055032</t>
  </si>
  <si>
    <t>Brána Espace dvojkrídla 3000x1550, Zn+PVC, zelená</t>
  </si>
  <si>
    <t>-1355816114</t>
  </si>
  <si>
    <t>998767201.S</t>
  </si>
  <si>
    <t>Presun hmôt pre kovové stavebné doplnkové konštrukcie v objektoch výšky do 6 m</t>
  </si>
  <si>
    <t>388613901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</si>
</sst>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
      <strike/>
      <sz val="9"/>
      <name val="Arial CE"/>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5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4" fillId="0" borderId="0" xfId="0" applyFont="1" applyAlignment="1">
      <alignment horizontal="left" vertical="center"/>
    </xf>
    <xf numFmtId="4" fontId="2" fillId="0" borderId="0" xfId="0" applyNumberFormat="1" applyFont="1" applyAlignment="1">
      <alignment vertical="center"/>
    </xf>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22" xfId="0" applyFont="1" applyBorder="1" applyAlignment="1">
      <alignment vertical="center"/>
    </xf>
    <xf numFmtId="4" fontId="7" fillId="3" borderId="0" xfId="0" applyNumberFormat="1" applyFont="1" applyFill="1" applyAlignment="1" applyProtection="1">
      <alignment vertical="center"/>
      <protection locked="0"/>
    </xf>
    <xf numFmtId="164" fontId="1" fillId="3" borderId="14" xfId="0" applyNumberFormat="1"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4" fontId="1" fillId="0" borderId="15" xfId="0" applyNumberFormat="1" applyFont="1" applyBorder="1" applyAlignment="1">
      <alignment vertical="center"/>
    </xf>
    <xf numFmtId="4" fontId="0" fillId="0" borderId="0" xfId="0" applyNumberFormat="1" applyFont="1" applyAlignment="1">
      <alignment vertical="center"/>
    </xf>
    <xf numFmtId="164" fontId="1" fillId="3" borderId="1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4" fontId="1" fillId="0" borderId="21" xfId="0" applyNumberFormat="1" applyFont="1" applyBorder="1" applyAlignment="1">
      <alignment vertical="center"/>
    </xf>
    <xf numFmtId="0" fontId="24" fillId="5" borderId="0" xfId="0" applyFont="1" applyFill="1" applyAlignment="1">
      <alignment horizontal="left" vertical="center"/>
    </xf>
    <xf numFmtId="0" fontId="0" fillId="5" borderId="0" xfId="0" applyFont="1" applyFill="1" applyAlignment="1">
      <alignment vertical="center"/>
    </xf>
    <xf numFmtId="4" fontId="24" fillId="5" borderId="0" xfId="0" applyNumberFormat="1" applyFont="1" applyFill="1" applyAlignment="1">
      <alignment vertical="center"/>
    </xf>
    <xf numFmtId="0" fontId="3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4" fontId="31" fillId="0" borderId="0" xfId="0" applyNumberFormat="1" applyFont="1" applyAlignment="1">
      <alignment vertical="center"/>
    </xf>
    <xf numFmtId="0" fontId="23" fillId="0" borderId="0" xfId="0" applyFont="1" applyAlignment="1">
      <alignment horizontal="center" vertical="center"/>
    </xf>
    <xf numFmtId="0" fontId="0" fillId="0" borderId="3" xfId="0" applyFont="1" applyBorder="1" applyAlignment="1" applyProtection="1">
      <alignment vertical="center"/>
      <protection locked="0"/>
    </xf>
    <xf numFmtId="0" fontId="0"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167"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167"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167"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167" fontId="8" fillId="0" borderId="0" xfId="0" applyNumberFormat="1" applyFont="1" applyAlignment="1">
      <alignment vertical="center"/>
    </xf>
    <xf numFmtId="0" fontId="7" fillId="0" borderId="0" xfId="0" applyFont="1" applyAlignment="1">
      <alignment horizontal="left"/>
    </xf>
    <xf numFmtId="167" fontId="7" fillId="0" borderId="0" xfId="0" applyNumberFormat="1" applyFont="1" applyAlignment="1"/>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167" fontId="22" fillId="3" borderId="23" xfId="0" applyNumberFormat="1" applyFont="1" applyFill="1" applyBorder="1" applyAlignment="1" applyProtection="1">
      <alignment vertical="center"/>
      <protection locked="0"/>
    </xf>
    <xf numFmtId="0" fontId="0" fillId="0" borderId="23" xfId="0"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167" fontId="0" fillId="0" borderId="0" xfId="0" applyNumberFormat="1" applyFont="1" applyAlignment="1">
      <alignment vertical="center"/>
    </xf>
    <xf numFmtId="0" fontId="34" fillId="0" borderId="23" xfId="0" applyFont="1" applyBorder="1" applyAlignment="1" applyProtection="1">
      <alignment horizontal="center" vertical="center"/>
      <protection locked="0"/>
    </xf>
    <xf numFmtId="49" fontId="34" fillId="0" borderId="23" xfId="0" applyNumberFormat="1"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3" xfId="0" applyFont="1" applyBorder="1" applyAlignment="1" applyProtection="1">
      <alignment horizontal="center" vertical="center" wrapText="1"/>
      <protection locked="0"/>
    </xf>
    <xf numFmtId="167" fontId="34" fillId="0" borderId="23" xfId="0" applyNumberFormat="1" applyFont="1" applyBorder="1" applyAlignment="1" applyProtection="1">
      <alignment vertical="center"/>
      <protection locked="0"/>
    </xf>
    <xf numFmtId="167" fontId="34" fillId="3" borderId="23" xfId="0" applyNumberFormat="1" applyFont="1" applyFill="1" applyBorder="1" applyAlignment="1" applyProtection="1">
      <alignment vertical="center"/>
      <protection locked="0"/>
    </xf>
    <xf numFmtId="0" fontId="35" fillId="0" borderId="23"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Border="1" applyAlignment="1">
      <alignment horizontal="center"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7" fillId="3" borderId="0" xfId="0" applyFont="1" applyFill="1" applyAlignment="1" applyProtection="1">
      <alignment horizontal="left" vertical="center"/>
      <protection locked="0"/>
    </xf>
    <xf numFmtId="0" fontId="7" fillId="0" borderId="0" xfId="0" applyFont="1" applyAlignment="1">
      <alignment horizontal="left" vertical="center"/>
    </xf>
    <xf numFmtId="0" fontId="27" fillId="0" borderId="0" xfId="0" applyFont="1" applyAlignment="1">
      <alignment horizontal="left" vertical="center" wrapText="1"/>
    </xf>
    <xf numFmtId="0" fontId="22" fillId="5"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4" fontId="24" fillId="5" borderId="0" xfId="0" applyNumberFormat="1" applyFont="1" applyFill="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2" fillId="0" borderId="0" xfId="0" applyNumberFormat="1" applyFont="1" applyAlignment="1">
      <alignment vertical="center"/>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6" fillId="0" borderId="0" xfId="0" applyFont="1" applyAlignment="1">
      <alignment vertical="center"/>
    </xf>
    <xf numFmtId="164" fontId="16" fillId="0" borderId="0" xfId="0" applyNumberFormat="1" applyFont="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0" fontId="10" fillId="2" borderId="0" xfId="0" applyFont="1" applyFill="1" applyAlignment="1">
      <alignment horizontal="center" vertical="center"/>
    </xf>
    <xf numFmtId="4" fontId="28" fillId="0" borderId="0" xfId="0" applyNumberFormat="1" applyFont="1" applyAlignment="1">
      <alignment vertical="center"/>
    </xf>
    <xf numFmtId="0" fontId="28" fillId="0" borderId="0" xfId="0" applyFont="1" applyAlignment="1">
      <alignment vertical="center"/>
    </xf>
    <xf numFmtId="4" fontId="7" fillId="3" borderId="0" xfId="0" applyNumberFormat="1" applyFont="1" applyFill="1" applyAlignment="1" applyProtection="1">
      <alignment vertical="center"/>
      <protection locked="0"/>
    </xf>
    <xf numFmtId="4" fontId="7" fillId="0" borderId="0" xfId="0" applyNumberFormat="1" applyFont="1" applyAlignment="1">
      <alignment vertical="center"/>
    </xf>
    <xf numFmtId="0" fontId="22" fillId="5" borderId="7"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0" fontId="22" fillId="5" borderId="8" xfId="0" applyFont="1" applyFill="1" applyBorder="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2" fillId="3" borderId="0" xfId="0"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37" fillId="0" borderId="23" xfId="0" applyFont="1" applyBorder="1" applyAlignment="1" applyProtection="1">
      <alignment horizontal="center" vertical="center"/>
      <protection locked="0"/>
    </xf>
    <xf numFmtId="49" fontId="37" fillId="0" borderId="23" xfId="0" applyNumberFormat="1"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7" fillId="0" borderId="23" xfId="0" applyFont="1" applyBorder="1" applyAlignment="1" applyProtection="1">
      <alignment horizontal="center" vertical="center" wrapText="1"/>
      <protection locked="0"/>
    </xf>
    <xf numFmtId="167" fontId="37" fillId="0" borderId="23" xfId="0" applyNumberFormat="1" applyFont="1" applyBorder="1" applyAlignment="1" applyProtection="1">
      <alignment vertical="center"/>
      <protection locked="0"/>
    </xf>
    <xf numFmtId="167" fontId="37" fillId="3" borderId="23" xfId="0" applyNumberFormat="1" applyFont="1" applyFill="1" applyBorder="1" applyAlignment="1" applyProtection="1">
      <alignmen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10"/>
  <sheetViews>
    <sheetView showGridLines="0" workbookViewId="0">
      <selection activeCell="E23" sqref="E23:AN23"/>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3" t="s">
        <v>0</v>
      </c>
      <c r="AZ1" s="13" t="s">
        <v>1</v>
      </c>
      <c r="BA1" s="13" t="s">
        <v>2</v>
      </c>
      <c r="BB1" s="13" t="s">
        <v>1</v>
      </c>
      <c r="BT1" s="13" t="s">
        <v>3</v>
      </c>
      <c r="BU1" s="13" t="s">
        <v>3</v>
      </c>
      <c r="BV1" s="13" t="s">
        <v>4</v>
      </c>
    </row>
    <row r="2" spans="1:74" s="1" customFormat="1" ht="36.950000000000003" customHeight="1">
      <c r="AR2" s="232" t="s">
        <v>5</v>
      </c>
      <c r="AS2" s="213"/>
      <c r="AT2" s="213"/>
      <c r="AU2" s="213"/>
      <c r="AV2" s="213"/>
      <c r="AW2" s="213"/>
      <c r="AX2" s="213"/>
      <c r="AY2" s="213"/>
      <c r="AZ2" s="213"/>
      <c r="BA2" s="213"/>
      <c r="BB2" s="213"/>
      <c r="BC2" s="213"/>
      <c r="BD2" s="213"/>
      <c r="BE2" s="213"/>
      <c r="BS2" s="14" t="s">
        <v>6</v>
      </c>
      <c r="BT2" s="14" t="s">
        <v>7</v>
      </c>
    </row>
    <row r="3" spans="1:74" s="1" customFormat="1"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7</v>
      </c>
    </row>
    <row r="4" spans="1:74" s="1" customFormat="1" ht="24.95" customHeight="1">
      <c r="B4" s="17"/>
      <c r="D4" s="18" t="s">
        <v>8</v>
      </c>
      <c r="AR4" s="17"/>
      <c r="AS4" s="19" t="s">
        <v>9</v>
      </c>
      <c r="BE4" s="20" t="s">
        <v>10</v>
      </c>
      <c r="BS4" s="14" t="s">
        <v>6</v>
      </c>
    </row>
    <row r="5" spans="1:74" s="1" customFormat="1" ht="12" customHeight="1">
      <c r="B5" s="17"/>
      <c r="D5" s="21" t="s">
        <v>11</v>
      </c>
      <c r="K5" s="212" t="s">
        <v>12</v>
      </c>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R5" s="17"/>
      <c r="BE5" s="209" t="s">
        <v>13</v>
      </c>
      <c r="BS5" s="14" t="s">
        <v>6</v>
      </c>
    </row>
    <row r="6" spans="1:74" s="1" customFormat="1" ht="36.950000000000003" customHeight="1">
      <c r="B6" s="17"/>
      <c r="D6" s="23" t="s">
        <v>14</v>
      </c>
      <c r="K6" s="214" t="s">
        <v>15</v>
      </c>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R6" s="17"/>
      <c r="BE6" s="210"/>
      <c r="BS6" s="14" t="s">
        <v>6</v>
      </c>
    </row>
    <row r="7" spans="1:74" s="1" customFormat="1" ht="12" customHeight="1">
      <c r="B7" s="17"/>
      <c r="D7" s="24" t="s">
        <v>16</v>
      </c>
      <c r="K7" s="22" t="s">
        <v>1</v>
      </c>
      <c r="AK7" s="24" t="s">
        <v>17</v>
      </c>
      <c r="AN7" s="22" t="s">
        <v>1</v>
      </c>
      <c r="AR7" s="17"/>
      <c r="BE7" s="210"/>
      <c r="BS7" s="14" t="s">
        <v>6</v>
      </c>
    </row>
    <row r="8" spans="1:74" s="1" customFormat="1" ht="12" customHeight="1">
      <c r="B8" s="17"/>
      <c r="D8" s="24" t="s">
        <v>18</v>
      </c>
      <c r="K8" s="22" t="s">
        <v>19</v>
      </c>
      <c r="AK8" s="24" t="s">
        <v>20</v>
      </c>
      <c r="AN8" s="25" t="s">
        <v>21</v>
      </c>
      <c r="AR8" s="17"/>
      <c r="BE8" s="210"/>
      <c r="BS8" s="14" t="s">
        <v>6</v>
      </c>
    </row>
    <row r="9" spans="1:74" s="1" customFormat="1" ht="14.45" customHeight="1">
      <c r="B9" s="17"/>
      <c r="AR9" s="17"/>
      <c r="BE9" s="210"/>
      <c r="BS9" s="14" t="s">
        <v>6</v>
      </c>
    </row>
    <row r="10" spans="1:74" s="1" customFormat="1" ht="12" customHeight="1">
      <c r="B10" s="17"/>
      <c r="D10" s="24" t="s">
        <v>22</v>
      </c>
      <c r="AK10" s="24" t="s">
        <v>23</v>
      </c>
      <c r="AN10" s="22" t="s">
        <v>1</v>
      </c>
      <c r="AR10" s="17"/>
      <c r="BE10" s="210"/>
      <c r="BS10" s="14" t="s">
        <v>6</v>
      </c>
    </row>
    <row r="11" spans="1:74" s="1" customFormat="1" ht="18.399999999999999" customHeight="1">
      <c r="B11" s="17"/>
      <c r="E11" s="22" t="s">
        <v>24</v>
      </c>
      <c r="AK11" s="24" t="s">
        <v>25</v>
      </c>
      <c r="AN11" s="22" t="s">
        <v>1</v>
      </c>
      <c r="AR11" s="17"/>
      <c r="BE11" s="210"/>
      <c r="BS11" s="14" t="s">
        <v>6</v>
      </c>
    </row>
    <row r="12" spans="1:74" s="1" customFormat="1" ht="6.95" customHeight="1">
      <c r="B12" s="17"/>
      <c r="AR12" s="17"/>
      <c r="BE12" s="210"/>
      <c r="BS12" s="14" t="s">
        <v>6</v>
      </c>
    </row>
    <row r="13" spans="1:74" s="1" customFormat="1" ht="12" customHeight="1">
      <c r="B13" s="17"/>
      <c r="D13" s="24" t="s">
        <v>26</v>
      </c>
      <c r="AK13" s="24" t="s">
        <v>23</v>
      </c>
      <c r="AN13" s="26" t="s">
        <v>27</v>
      </c>
      <c r="AR13" s="17"/>
      <c r="BE13" s="210"/>
      <c r="BS13" s="14" t="s">
        <v>6</v>
      </c>
    </row>
    <row r="14" spans="1:74" ht="12.75">
      <c r="B14" s="17"/>
      <c r="E14" s="215" t="s">
        <v>27</v>
      </c>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4" t="s">
        <v>25</v>
      </c>
      <c r="AN14" s="26" t="s">
        <v>27</v>
      </c>
      <c r="AR14" s="17"/>
      <c r="BE14" s="210"/>
      <c r="BS14" s="14" t="s">
        <v>6</v>
      </c>
    </row>
    <row r="15" spans="1:74" s="1" customFormat="1" ht="6.95" customHeight="1">
      <c r="B15" s="17"/>
      <c r="AR15" s="17"/>
      <c r="BE15" s="210"/>
      <c r="BS15" s="14" t="s">
        <v>3</v>
      </c>
    </row>
    <row r="16" spans="1:74" s="1" customFormat="1" ht="12" customHeight="1">
      <c r="B16" s="17"/>
      <c r="D16" s="24" t="s">
        <v>28</v>
      </c>
      <c r="AK16" s="24" t="s">
        <v>23</v>
      </c>
      <c r="AN16" s="22" t="s">
        <v>1</v>
      </c>
      <c r="AR16" s="17"/>
      <c r="BE16" s="210"/>
      <c r="BS16" s="14" t="s">
        <v>3</v>
      </c>
    </row>
    <row r="17" spans="1:71" s="1" customFormat="1" ht="18.399999999999999" customHeight="1">
      <c r="B17" s="17"/>
      <c r="E17" s="22" t="s">
        <v>29</v>
      </c>
      <c r="AK17" s="24" t="s">
        <v>25</v>
      </c>
      <c r="AN17" s="22" t="s">
        <v>1</v>
      </c>
      <c r="AR17" s="17"/>
      <c r="BE17" s="210"/>
      <c r="BS17" s="14" t="s">
        <v>30</v>
      </c>
    </row>
    <row r="18" spans="1:71" s="1" customFormat="1" ht="6.95" customHeight="1">
      <c r="B18" s="17"/>
      <c r="AR18" s="17"/>
      <c r="BE18" s="210"/>
      <c r="BS18" s="14" t="s">
        <v>31</v>
      </c>
    </row>
    <row r="19" spans="1:71" s="1" customFormat="1" ht="12" customHeight="1">
      <c r="B19" s="17"/>
      <c r="D19" s="24" t="s">
        <v>32</v>
      </c>
      <c r="AK19" s="24" t="s">
        <v>23</v>
      </c>
      <c r="AN19" s="22" t="s">
        <v>33</v>
      </c>
      <c r="AR19" s="17"/>
      <c r="BE19" s="210"/>
      <c r="BS19" s="14" t="s">
        <v>31</v>
      </c>
    </row>
    <row r="20" spans="1:71" s="1" customFormat="1" ht="18.399999999999999" customHeight="1">
      <c r="B20" s="17"/>
      <c r="E20" s="22" t="s">
        <v>34</v>
      </c>
      <c r="AK20" s="24" t="s">
        <v>25</v>
      </c>
      <c r="AN20" s="22" t="s">
        <v>1</v>
      </c>
      <c r="AR20" s="17"/>
      <c r="BE20" s="210"/>
      <c r="BS20" s="14" t="s">
        <v>30</v>
      </c>
    </row>
    <row r="21" spans="1:71" s="1" customFormat="1" ht="6.95" customHeight="1">
      <c r="B21" s="17"/>
      <c r="AR21" s="17"/>
      <c r="BE21" s="210"/>
    </row>
    <row r="22" spans="1:71" s="1" customFormat="1" ht="12" customHeight="1">
      <c r="B22" s="17"/>
      <c r="D22" s="24" t="s">
        <v>35</v>
      </c>
      <c r="AR22" s="17"/>
      <c r="BE22" s="210"/>
    </row>
    <row r="23" spans="1:71" s="1" customFormat="1" ht="26.25" customHeight="1">
      <c r="B23" s="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R23" s="17"/>
      <c r="BE23" s="210"/>
    </row>
    <row r="24" spans="1:71" s="1" customFormat="1" ht="6.95" customHeight="1">
      <c r="B24" s="17"/>
      <c r="AR24" s="17"/>
      <c r="BE24" s="210"/>
    </row>
    <row r="25" spans="1:71" s="1" customFormat="1" ht="6.95" customHeight="1">
      <c r="B25" s="1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17"/>
      <c r="BE25" s="210"/>
    </row>
    <row r="26" spans="1:71" s="1" customFormat="1" ht="14.45" customHeight="1">
      <c r="B26" s="17"/>
      <c r="D26" s="29" t="s">
        <v>36</v>
      </c>
      <c r="AK26" s="218">
        <f>ROUND(AG94,2)</f>
        <v>0</v>
      </c>
      <c r="AL26" s="213"/>
      <c r="AM26" s="213"/>
      <c r="AN26" s="213"/>
      <c r="AO26" s="213"/>
      <c r="AR26" s="17"/>
      <c r="BE26" s="210"/>
    </row>
    <row r="27" spans="1:71" s="1" customFormat="1" ht="14.45" customHeight="1">
      <c r="B27" s="17"/>
      <c r="D27" s="29" t="s">
        <v>37</v>
      </c>
      <c r="AK27" s="218">
        <f>ROUND(AG103, 2)</f>
        <v>0</v>
      </c>
      <c r="AL27" s="218"/>
      <c r="AM27" s="218"/>
      <c r="AN27" s="218"/>
      <c r="AO27" s="218"/>
      <c r="AR27" s="17"/>
      <c r="BE27" s="210"/>
    </row>
    <row r="28" spans="1:71" s="2" customFormat="1" ht="6.95" customHeight="1">
      <c r="A28" s="31"/>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2"/>
      <c r="BE28" s="210"/>
    </row>
    <row r="29" spans="1:71" s="2" customFormat="1" ht="25.9" customHeight="1">
      <c r="A29" s="31"/>
      <c r="B29" s="32"/>
      <c r="C29" s="31"/>
      <c r="D29" s="33" t="s">
        <v>38</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19">
        <f>ROUND(AK26 + AK27, 2)</f>
        <v>0</v>
      </c>
      <c r="AL29" s="220"/>
      <c r="AM29" s="220"/>
      <c r="AN29" s="220"/>
      <c r="AO29" s="220"/>
      <c r="AP29" s="31"/>
      <c r="AQ29" s="31"/>
      <c r="AR29" s="32"/>
      <c r="BE29" s="210"/>
    </row>
    <row r="30" spans="1:71" s="2" customFormat="1" ht="6.95" customHeight="1">
      <c r="A30" s="31"/>
      <c r="B30" s="32"/>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2"/>
      <c r="BE30" s="210"/>
    </row>
    <row r="31" spans="1:71" s="2" customFormat="1" ht="12.75">
      <c r="A31" s="31"/>
      <c r="B31" s="32"/>
      <c r="C31" s="31"/>
      <c r="D31" s="31"/>
      <c r="E31" s="31"/>
      <c r="F31" s="31"/>
      <c r="G31" s="31"/>
      <c r="H31" s="31"/>
      <c r="I31" s="31"/>
      <c r="J31" s="31"/>
      <c r="K31" s="31"/>
      <c r="L31" s="221" t="s">
        <v>39</v>
      </c>
      <c r="M31" s="221"/>
      <c r="N31" s="221"/>
      <c r="O31" s="221"/>
      <c r="P31" s="221"/>
      <c r="Q31" s="31"/>
      <c r="R31" s="31"/>
      <c r="S31" s="31"/>
      <c r="T31" s="31"/>
      <c r="U31" s="31"/>
      <c r="V31" s="31"/>
      <c r="W31" s="221" t="s">
        <v>40</v>
      </c>
      <c r="X31" s="221"/>
      <c r="Y31" s="221"/>
      <c r="Z31" s="221"/>
      <c r="AA31" s="221"/>
      <c r="AB31" s="221"/>
      <c r="AC31" s="221"/>
      <c r="AD31" s="221"/>
      <c r="AE31" s="221"/>
      <c r="AF31" s="31"/>
      <c r="AG31" s="31"/>
      <c r="AH31" s="31"/>
      <c r="AI31" s="31"/>
      <c r="AJ31" s="31"/>
      <c r="AK31" s="221" t="s">
        <v>41</v>
      </c>
      <c r="AL31" s="221"/>
      <c r="AM31" s="221"/>
      <c r="AN31" s="221"/>
      <c r="AO31" s="221"/>
      <c r="AP31" s="31"/>
      <c r="AQ31" s="31"/>
      <c r="AR31" s="32"/>
      <c r="BE31" s="210"/>
    </row>
    <row r="32" spans="1:71" s="3" customFormat="1" ht="14.45" customHeight="1">
      <c r="B32" s="36"/>
      <c r="D32" s="24" t="s">
        <v>42</v>
      </c>
      <c r="F32" s="37" t="s">
        <v>43</v>
      </c>
      <c r="L32" s="224">
        <v>0.2</v>
      </c>
      <c r="M32" s="223"/>
      <c r="N32" s="223"/>
      <c r="O32" s="223"/>
      <c r="P32" s="223"/>
      <c r="Q32" s="38"/>
      <c r="R32" s="38"/>
      <c r="S32" s="38"/>
      <c r="T32" s="38"/>
      <c r="U32" s="38"/>
      <c r="V32" s="38"/>
      <c r="W32" s="222">
        <f>ROUND(AZ94 + SUM(CD103:CD107), 2)</f>
        <v>0</v>
      </c>
      <c r="X32" s="223"/>
      <c r="Y32" s="223"/>
      <c r="Z32" s="223"/>
      <c r="AA32" s="223"/>
      <c r="AB32" s="223"/>
      <c r="AC32" s="223"/>
      <c r="AD32" s="223"/>
      <c r="AE32" s="223"/>
      <c r="AF32" s="38"/>
      <c r="AG32" s="38"/>
      <c r="AH32" s="38"/>
      <c r="AI32" s="38"/>
      <c r="AJ32" s="38"/>
      <c r="AK32" s="222">
        <f>ROUND(AV94 + SUM(BY103:BY107), 2)</f>
        <v>0</v>
      </c>
      <c r="AL32" s="223"/>
      <c r="AM32" s="223"/>
      <c r="AN32" s="223"/>
      <c r="AO32" s="223"/>
      <c r="AP32" s="38"/>
      <c r="AQ32" s="38"/>
      <c r="AR32" s="39"/>
      <c r="AS32" s="38"/>
      <c r="AT32" s="38"/>
      <c r="AU32" s="38"/>
      <c r="AV32" s="38"/>
      <c r="AW32" s="38"/>
      <c r="AX32" s="38"/>
      <c r="AY32" s="38"/>
      <c r="AZ32" s="38"/>
      <c r="BE32" s="211"/>
    </row>
    <row r="33" spans="1:57" s="3" customFormat="1" ht="14.45" customHeight="1">
      <c r="B33" s="36"/>
      <c r="F33" s="37" t="s">
        <v>44</v>
      </c>
      <c r="L33" s="224">
        <v>0.2</v>
      </c>
      <c r="M33" s="223"/>
      <c r="N33" s="223"/>
      <c r="O33" s="223"/>
      <c r="P33" s="223"/>
      <c r="Q33" s="38"/>
      <c r="R33" s="38"/>
      <c r="S33" s="38"/>
      <c r="T33" s="38"/>
      <c r="U33" s="38"/>
      <c r="V33" s="38"/>
      <c r="W33" s="222">
        <f>ROUND(BA94 + SUM(CE103:CE107), 2)</f>
        <v>0</v>
      </c>
      <c r="X33" s="223"/>
      <c r="Y33" s="223"/>
      <c r="Z33" s="223"/>
      <c r="AA33" s="223"/>
      <c r="AB33" s="223"/>
      <c r="AC33" s="223"/>
      <c r="AD33" s="223"/>
      <c r="AE33" s="223"/>
      <c r="AF33" s="38"/>
      <c r="AG33" s="38"/>
      <c r="AH33" s="38"/>
      <c r="AI33" s="38"/>
      <c r="AJ33" s="38"/>
      <c r="AK33" s="222">
        <f>ROUND(AW94 + SUM(BZ103:BZ107), 2)</f>
        <v>0</v>
      </c>
      <c r="AL33" s="223"/>
      <c r="AM33" s="223"/>
      <c r="AN33" s="223"/>
      <c r="AO33" s="223"/>
      <c r="AP33" s="38"/>
      <c r="AQ33" s="38"/>
      <c r="AR33" s="39"/>
      <c r="AS33" s="38"/>
      <c r="AT33" s="38"/>
      <c r="AU33" s="38"/>
      <c r="AV33" s="38"/>
      <c r="AW33" s="38"/>
      <c r="AX33" s="38"/>
      <c r="AY33" s="38"/>
      <c r="AZ33" s="38"/>
      <c r="BE33" s="211"/>
    </row>
    <row r="34" spans="1:57" s="3" customFormat="1" ht="14.45" hidden="1" customHeight="1">
      <c r="B34" s="36"/>
      <c r="F34" s="24" t="s">
        <v>45</v>
      </c>
      <c r="L34" s="227">
        <v>0.2</v>
      </c>
      <c r="M34" s="226"/>
      <c r="N34" s="226"/>
      <c r="O34" s="226"/>
      <c r="P34" s="226"/>
      <c r="W34" s="225">
        <f>ROUND(BB94 + SUM(CF103:CF107), 2)</f>
        <v>0</v>
      </c>
      <c r="X34" s="226"/>
      <c r="Y34" s="226"/>
      <c r="Z34" s="226"/>
      <c r="AA34" s="226"/>
      <c r="AB34" s="226"/>
      <c r="AC34" s="226"/>
      <c r="AD34" s="226"/>
      <c r="AE34" s="226"/>
      <c r="AK34" s="225">
        <v>0</v>
      </c>
      <c r="AL34" s="226"/>
      <c r="AM34" s="226"/>
      <c r="AN34" s="226"/>
      <c r="AO34" s="226"/>
      <c r="AR34" s="36"/>
      <c r="BE34" s="211"/>
    </row>
    <row r="35" spans="1:57" s="3" customFormat="1" ht="14.45" hidden="1" customHeight="1">
      <c r="B35" s="36"/>
      <c r="F35" s="24" t="s">
        <v>46</v>
      </c>
      <c r="L35" s="227">
        <v>0.2</v>
      </c>
      <c r="M35" s="226"/>
      <c r="N35" s="226"/>
      <c r="O35" s="226"/>
      <c r="P35" s="226"/>
      <c r="W35" s="225">
        <f>ROUND(BC94 + SUM(CG103:CG107), 2)</f>
        <v>0</v>
      </c>
      <c r="X35" s="226"/>
      <c r="Y35" s="226"/>
      <c r="Z35" s="226"/>
      <c r="AA35" s="226"/>
      <c r="AB35" s="226"/>
      <c r="AC35" s="226"/>
      <c r="AD35" s="226"/>
      <c r="AE35" s="226"/>
      <c r="AK35" s="225">
        <v>0</v>
      </c>
      <c r="AL35" s="226"/>
      <c r="AM35" s="226"/>
      <c r="AN35" s="226"/>
      <c r="AO35" s="226"/>
      <c r="AR35" s="36"/>
    </row>
    <row r="36" spans="1:57" s="3" customFormat="1" ht="14.45" hidden="1" customHeight="1">
      <c r="B36" s="36"/>
      <c r="F36" s="37" t="s">
        <v>47</v>
      </c>
      <c r="L36" s="224">
        <v>0</v>
      </c>
      <c r="M36" s="223"/>
      <c r="N36" s="223"/>
      <c r="O36" s="223"/>
      <c r="P36" s="223"/>
      <c r="Q36" s="38"/>
      <c r="R36" s="38"/>
      <c r="S36" s="38"/>
      <c r="T36" s="38"/>
      <c r="U36" s="38"/>
      <c r="V36" s="38"/>
      <c r="W36" s="222">
        <f>ROUND(BD94 + SUM(CH103:CH107), 2)</f>
        <v>0</v>
      </c>
      <c r="X36" s="223"/>
      <c r="Y36" s="223"/>
      <c r="Z36" s="223"/>
      <c r="AA36" s="223"/>
      <c r="AB36" s="223"/>
      <c r="AC36" s="223"/>
      <c r="AD36" s="223"/>
      <c r="AE36" s="223"/>
      <c r="AF36" s="38"/>
      <c r="AG36" s="38"/>
      <c r="AH36" s="38"/>
      <c r="AI36" s="38"/>
      <c r="AJ36" s="38"/>
      <c r="AK36" s="222">
        <v>0</v>
      </c>
      <c r="AL36" s="223"/>
      <c r="AM36" s="223"/>
      <c r="AN36" s="223"/>
      <c r="AO36" s="223"/>
      <c r="AP36" s="38"/>
      <c r="AQ36" s="38"/>
      <c r="AR36" s="39"/>
      <c r="AS36" s="38"/>
      <c r="AT36" s="38"/>
      <c r="AU36" s="38"/>
      <c r="AV36" s="38"/>
      <c r="AW36" s="38"/>
      <c r="AX36" s="38"/>
      <c r="AY36" s="38"/>
      <c r="AZ36" s="38"/>
    </row>
    <row r="37" spans="1:57" s="2" customFormat="1" ht="6.95" customHeight="1">
      <c r="A37" s="31"/>
      <c r="B37" s="32"/>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2"/>
      <c r="BE37" s="31"/>
    </row>
    <row r="38" spans="1:57" s="2" customFormat="1" ht="25.9" customHeight="1">
      <c r="A38" s="31"/>
      <c r="B38" s="32"/>
      <c r="C38" s="40"/>
      <c r="D38" s="41" t="s">
        <v>48</v>
      </c>
      <c r="E38" s="42"/>
      <c r="F38" s="42"/>
      <c r="G38" s="42"/>
      <c r="H38" s="42"/>
      <c r="I38" s="42"/>
      <c r="J38" s="42"/>
      <c r="K38" s="42"/>
      <c r="L38" s="42"/>
      <c r="M38" s="42"/>
      <c r="N38" s="42"/>
      <c r="O38" s="42"/>
      <c r="P38" s="42"/>
      <c r="Q38" s="42"/>
      <c r="R38" s="42"/>
      <c r="S38" s="42"/>
      <c r="T38" s="43" t="s">
        <v>49</v>
      </c>
      <c r="U38" s="42"/>
      <c r="V38" s="42"/>
      <c r="W38" s="42"/>
      <c r="X38" s="231" t="s">
        <v>50</v>
      </c>
      <c r="Y38" s="229"/>
      <c r="Z38" s="229"/>
      <c r="AA38" s="229"/>
      <c r="AB38" s="229"/>
      <c r="AC38" s="42"/>
      <c r="AD38" s="42"/>
      <c r="AE38" s="42"/>
      <c r="AF38" s="42"/>
      <c r="AG38" s="42"/>
      <c r="AH38" s="42"/>
      <c r="AI38" s="42"/>
      <c r="AJ38" s="42"/>
      <c r="AK38" s="228">
        <f>SUM(AK29:AK36)</f>
        <v>0</v>
      </c>
      <c r="AL38" s="229"/>
      <c r="AM38" s="229"/>
      <c r="AN38" s="229"/>
      <c r="AO38" s="230"/>
      <c r="AP38" s="40"/>
      <c r="AQ38" s="40"/>
      <c r="AR38" s="32"/>
      <c r="BE38" s="31"/>
    </row>
    <row r="39" spans="1:57" s="2" customFormat="1" ht="6.95" customHeight="1">
      <c r="A39" s="31"/>
      <c r="B39" s="3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c r="BE39" s="31"/>
    </row>
    <row r="40" spans="1:57" s="2" customFormat="1" ht="14.45" customHeight="1">
      <c r="A40" s="31"/>
      <c r="B40" s="3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c r="BE40" s="31"/>
    </row>
    <row r="41" spans="1:57" s="1" customFormat="1" ht="14.45" customHeight="1">
      <c r="B41" s="17"/>
      <c r="AR41" s="17"/>
    </row>
    <row r="42" spans="1:57" s="1" customFormat="1" ht="14.45" customHeight="1">
      <c r="B42" s="17"/>
      <c r="AR42" s="17"/>
    </row>
    <row r="43" spans="1:57" s="1" customFormat="1" ht="14.45" customHeight="1">
      <c r="B43" s="17"/>
      <c r="AR43" s="17"/>
    </row>
    <row r="44" spans="1:57" s="1" customFormat="1" ht="14.45" customHeight="1">
      <c r="B44" s="17"/>
      <c r="AR44" s="17"/>
    </row>
    <row r="45" spans="1:57" s="1" customFormat="1" ht="14.45" customHeight="1">
      <c r="B45" s="17"/>
      <c r="AR45" s="17"/>
    </row>
    <row r="46" spans="1:57" s="1" customFormat="1" ht="14.45" customHeight="1">
      <c r="B46" s="17"/>
      <c r="AR46" s="17"/>
    </row>
    <row r="47" spans="1:57" s="1" customFormat="1" ht="14.45" customHeight="1">
      <c r="B47" s="17"/>
      <c r="AR47" s="17"/>
    </row>
    <row r="48" spans="1:57" s="1" customFormat="1" ht="14.45" customHeight="1">
      <c r="B48" s="17"/>
      <c r="AR48" s="17"/>
    </row>
    <row r="49" spans="1:57" s="2" customFormat="1" ht="14.45" customHeight="1">
      <c r="B49" s="44"/>
      <c r="D49" s="45" t="s">
        <v>51</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5" t="s">
        <v>52</v>
      </c>
      <c r="AI49" s="46"/>
      <c r="AJ49" s="46"/>
      <c r="AK49" s="46"/>
      <c r="AL49" s="46"/>
      <c r="AM49" s="46"/>
      <c r="AN49" s="46"/>
      <c r="AO49" s="46"/>
      <c r="AR49" s="44"/>
    </row>
    <row r="50" spans="1:57" ht="11.25">
      <c r="B50" s="17"/>
      <c r="AR50" s="17"/>
    </row>
    <row r="51" spans="1:57" ht="11.25">
      <c r="B51" s="17"/>
      <c r="AR51" s="17"/>
    </row>
    <row r="52" spans="1:57" ht="11.25">
      <c r="B52" s="17"/>
      <c r="AR52" s="17"/>
    </row>
    <row r="53" spans="1:57" ht="11.25">
      <c r="B53" s="17"/>
      <c r="AR53" s="17"/>
    </row>
    <row r="54" spans="1:57" ht="11.25">
      <c r="B54" s="17"/>
      <c r="AR54" s="17"/>
    </row>
    <row r="55" spans="1:57" ht="11.25">
      <c r="B55" s="17"/>
      <c r="AR55" s="17"/>
    </row>
    <row r="56" spans="1:57" ht="11.25">
      <c r="B56" s="17"/>
      <c r="AR56" s="17"/>
    </row>
    <row r="57" spans="1:57" ht="11.25">
      <c r="B57" s="17"/>
      <c r="AR57" s="17"/>
    </row>
    <row r="58" spans="1:57" ht="11.25">
      <c r="B58" s="17"/>
      <c r="AR58" s="17"/>
    </row>
    <row r="59" spans="1:57" ht="11.25">
      <c r="B59" s="17"/>
      <c r="AR59" s="17"/>
    </row>
    <row r="60" spans="1:57" s="2" customFormat="1" ht="12.75">
      <c r="A60" s="31"/>
      <c r="B60" s="32"/>
      <c r="C60" s="31"/>
      <c r="D60" s="47" t="s">
        <v>53</v>
      </c>
      <c r="E60" s="34"/>
      <c r="F60" s="34"/>
      <c r="G60" s="34"/>
      <c r="H60" s="34"/>
      <c r="I60" s="34"/>
      <c r="J60" s="34"/>
      <c r="K60" s="34"/>
      <c r="L60" s="34"/>
      <c r="M60" s="34"/>
      <c r="N60" s="34"/>
      <c r="O60" s="34"/>
      <c r="P60" s="34"/>
      <c r="Q60" s="34"/>
      <c r="R60" s="34"/>
      <c r="S60" s="34"/>
      <c r="T60" s="34"/>
      <c r="U60" s="34"/>
      <c r="V60" s="47" t="s">
        <v>54</v>
      </c>
      <c r="W60" s="34"/>
      <c r="X60" s="34"/>
      <c r="Y60" s="34"/>
      <c r="Z60" s="34"/>
      <c r="AA60" s="34"/>
      <c r="AB60" s="34"/>
      <c r="AC60" s="34"/>
      <c r="AD60" s="34"/>
      <c r="AE60" s="34"/>
      <c r="AF60" s="34"/>
      <c r="AG60" s="34"/>
      <c r="AH60" s="47" t="s">
        <v>53</v>
      </c>
      <c r="AI60" s="34"/>
      <c r="AJ60" s="34"/>
      <c r="AK60" s="34"/>
      <c r="AL60" s="34"/>
      <c r="AM60" s="47" t="s">
        <v>54</v>
      </c>
      <c r="AN60" s="34"/>
      <c r="AO60" s="34"/>
      <c r="AP60" s="31"/>
      <c r="AQ60" s="31"/>
      <c r="AR60" s="32"/>
      <c r="BE60" s="31"/>
    </row>
    <row r="61" spans="1:57" ht="11.25">
      <c r="B61" s="17"/>
      <c r="AR61" s="17"/>
    </row>
    <row r="62" spans="1:57" ht="11.25">
      <c r="B62" s="17"/>
      <c r="AR62" s="17"/>
    </row>
    <row r="63" spans="1:57" ht="11.25">
      <c r="B63" s="17"/>
      <c r="AR63" s="17"/>
    </row>
    <row r="64" spans="1:57" s="2" customFormat="1" ht="12.75">
      <c r="A64" s="31"/>
      <c r="B64" s="32"/>
      <c r="C64" s="31"/>
      <c r="D64" s="45" t="s">
        <v>55</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5" t="s">
        <v>56</v>
      </c>
      <c r="AI64" s="48"/>
      <c r="AJ64" s="48"/>
      <c r="AK64" s="48"/>
      <c r="AL64" s="48"/>
      <c r="AM64" s="48"/>
      <c r="AN64" s="48"/>
      <c r="AO64" s="48"/>
      <c r="AP64" s="31"/>
      <c r="AQ64" s="31"/>
      <c r="AR64" s="32"/>
      <c r="BE64" s="31"/>
    </row>
    <row r="65" spans="1:57" ht="11.25">
      <c r="B65" s="17"/>
      <c r="AR65" s="17"/>
    </row>
    <row r="66" spans="1:57" ht="11.25">
      <c r="B66" s="17"/>
      <c r="AR66" s="17"/>
    </row>
    <row r="67" spans="1:57" ht="11.25">
      <c r="B67" s="17"/>
      <c r="AR67" s="17"/>
    </row>
    <row r="68" spans="1:57" ht="11.25">
      <c r="B68" s="17"/>
      <c r="AR68" s="17"/>
    </row>
    <row r="69" spans="1:57" ht="11.25">
      <c r="B69" s="17"/>
      <c r="AR69" s="17"/>
    </row>
    <row r="70" spans="1:57" ht="11.25">
      <c r="B70" s="17"/>
      <c r="AR70" s="17"/>
    </row>
    <row r="71" spans="1:57" ht="11.25">
      <c r="B71" s="17"/>
      <c r="AR71" s="17"/>
    </row>
    <row r="72" spans="1:57" ht="11.25">
      <c r="B72" s="17"/>
      <c r="AR72" s="17"/>
    </row>
    <row r="73" spans="1:57" ht="11.25">
      <c r="B73" s="17"/>
      <c r="AR73" s="17"/>
    </row>
    <row r="74" spans="1:57" ht="11.25">
      <c r="B74" s="17"/>
      <c r="AR74" s="17"/>
    </row>
    <row r="75" spans="1:57" s="2" customFormat="1" ht="12.75">
      <c r="A75" s="31"/>
      <c r="B75" s="32"/>
      <c r="C75" s="31"/>
      <c r="D75" s="47" t="s">
        <v>53</v>
      </c>
      <c r="E75" s="34"/>
      <c r="F75" s="34"/>
      <c r="G75" s="34"/>
      <c r="H75" s="34"/>
      <c r="I75" s="34"/>
      <c r="J75" s="34"/>
      <c r="K75" s="34"/>
      <c r="L75" s="34"/>
      <c r="M75" s="34"/>
      <c r="N75" s="34"/>
      <c r="O75" s="34"/>
      <c r="P75" s="34"/>
      <c r="Q75" s="34"/>
      <c r="R75" s="34"/>
      <c r="S75" s="34"/>
      <c r="T75" s="34"/>
      <c r="U75" s="34"/>
      <c r="V75" s="47" t="s">
        <v>54</v>
      </c>
      <c r="W75" s="34"/>
      <c r="X75" s="34"/>
      <c r="Y75" s="34"/>
      <c r="Z75" s="34"/>
      <c r="AA75" s="34"/>
      <c r="AB75" s="34"/>
      <c r="AC75" s="34"/>
      <c r="AD75" s="34"/>
      <c r="AE75" s="34"/>
      <c r="AF75" s="34"/>
      <c r="AG75" s="34"/>
      <c r="AH75" s="47" t="s">
        <v>53</v>
      </c>
      <c r="AI75" s="34"/>
      <c r="AJ75" s="34"/>
      <c r="AK75" s="34"/>
      <c r="AL75" s="34"/>
      <c r="AM75" s="47" t="s">
        <v>54</v>
      </c>
      <c r="AN75" s="34"/>
      <c r="AO75" s="34"/>
      <c r="AP75" s="31"/>
      <c r="AQ75" s="31"/>
      <c r="AR75" s="32"/>
      <c r="BE75" s="31"/>
    </row>
    <row r="76" spans="1:57" s="2" customFormat="1" ht="11.25">
      <c r="A76" s="31"/>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2"/>
      <c r="BE76" s="31"/>
    </row>
    <row r="77" spans="1:57" s="2" customFormat="1" ht="6.95" customHeight="1">
      <c r="A77" s="31"/>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32"/>
      <c r="BE77" s="31"/>
    </row>
    <row r="81" spans="1:91" s="2" customFormat="1" ht="6.95" customHeight="1">
      <c r="A81" s="31"/>
      <c r="B81" s="51"/>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32"/>
      <c r="BE81" s="31"/>
    </row>
    <row r="82" spans="1:91" s="2" customFormat="1" ht="24.95" customHeight="1">
      <c r="A82" s="31"/>
      <c r="B82" s="32"/>
      <c r="C82" s="18" t="s">
        <v>57</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2"/>
      <c r="BE82" s="31"/>
    </row>
    <row r="83" spans="1:91" s="2" customFormat="1" ht="6.95" customHeight="1">
      <c r="A83" s="31"/>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2"/>
      <c r="BE83" s="31"/>
    </row>
    <row r="84" spans="1:91" s="4" customFormat="1" ht="12" customHeight="1">
      <c r="B84" s="53"/>
      <c r="C84" s="24" t="s">
        <v>11</v>
      </c>
      <c r="L84" s="4" t="str">
        <f>K5</f>
        <v>D011</v>
      </c>
      <c r="AR84" s="53"/>
    </row>
    <row r="85" spans="1:91" s="5" customFormat="1" ht="36.950000000000003" customHeight="1">
      <c r="B85" s="54"/>
      <c r="C85" s="55" t="s">
        <v>14</v>
      </c>
      <c r="L85" s="204" t="str">
        <f>K6</f>
        <v>MŠ Slnečnica</v>
      </c>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R85" s="54"/>
    </row>
    <row r="86" spans="1:91" s="2" customFormat="1" ht="6.95" customHeight="1">
      <c r="A86" s="31"/>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2"/>
      <c r="BE86" s="31"/>
    </row>
    <row r="87" spans="1:91" s="2" customFormat="1" ht="12" customHeight="1">
      <c r="A87" s="31"/>
      <c r="B87" s="32"/>
      <c r="C87" s="24" t="s">
        <v>18</v>
      </c>
      <c r="D87" s="31"/>
      <c r="E87" s="31"/>
      <c r="F87" s="31"/>
      <c r="G87" s="31"/>
      <c r="H87" s="31"/>
      <c r="I87" s="31"/>
      <c r="J87" s="31"/>
      <c r="K87" s="31"/>
      <c r="L87" s="56" t="str">
        <f>IF(K8="","",K8)</f>
        <v>Fialová 12, Bratislava</v>
      </c>
      <c r="M87" s="31"/>
      <c r="N87" s="31"/>
      <c r="O87" s="31"/>
      <c r="P87" s="31"/>
      <c r="Q87" s="31"/>
      <c r="R87" s="31"/>
      <c r="S87" s="31"/>
      <c r="T87" s="31"/>
      <c r="U87" s="31"/>
      <c r="V87" s="31"/>
      <c r="W87" s="31"/>
      <c r="X87" s="31"/>
      <c r="Y87" s="31"/>
      <c r="Z87" s="31"/>
      <c r="AA87" s="31"/>
      <c r="AB87" s="31"/>
      <c r="AC87" s="31"/>
      <c r="AD87" s="31"/>
      <c r="AE87" s="31"/>
      <c r="AF87" s="31"/>
      <c r="AG87" s="31"/>
      <c r="AH87" s="31"/>
      <c r="AI87" s="24" t="s">
        <v>20</v>
      </c>
      <c r="AJ87" s="31"/>
      <c r="AK87" s="31"/>
      <c r="AL87" s="31"/>
      <c r="AM87" s="240" t="str">
        <f>IF(AN8= "","",AN8)</f>
        <v>4. 5. 2022</v>
      </c>
      <c r="AN87" s="240"/>
      <c r="AO87" s="31"/>
      <c r="AP87" s="31"/>
      <c r="AQ87" s="31"/>
      <c r="AR87" s="32"/>
      <c r="BE87" s="31"/>
    </row>
    <row r="88" spans="1:91" s="2" customFormat="1" ht="6.95" customHeight="1">
      <c r="A88" s="31"/>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2"/>
      <c r="BE88" s="31"/>
    </row>
    <row r="89" spans="1:91" s="2" customFormat="1" ht="25.7" customHeight="1">
      <c r="A89" s="31"/>
      <c r="B89" s="32"/>
      <c r="C89" s="24" t="s">
        <v>22</v>
      </c>
      <c r="D89" s="31"/>
      <c r="E89" s="31"/>
      <c r="F89" s="31"/>
      <c r="G89" s="31"/>
      <c r="H89" s="31"/>
      <c r="I89" s="31"/>
      <c r="J89" s="31"/>
      <c r="K89" s="31"/>
      <c r="L89" s="4" t="str">
        <f>IF(E11= "","",E11)</f>
        <v>Mestská časť Bratislava - Petržalka</v>
      </c>
      <c r="M89" s="31"/>
      <c r="N89" s="31"/>
      <c r="O89" s="31"/>
      <c r="P89" s="31"/>
      <c r="Q89" s="31"/>
      <c r="R89" s="31"/>
      <c r="S89" s="31"/>
      <c r="T89" s="31"/>
      <c r="U89" s="31"/>
      <c r="V89" s="31"/>
      <c r="W89" s="31"/>
      <c r="X89" s="31"/>
      <c r="Y89" s="31"/>
      <c r="Z89" s="31"/>
      <c r="AA89" s="31"/>
      <c r="AB89" s="31"/>
      <c r="AC89" s="31"/>
      <c r="AD89" s="31"/>
      <c r="AE89" s="31"/>
      <c r="AF89" s="31"/>
      <c r="AG89" s="31"/>
      <c r="AH89" s="31"/>
      <c r="AI89" s="24" t="s">
        <v>28</v>
      </c>
      <c r="AJ89" s="31"/>
      <c r="AK89" s="31"/>
      <c r="AL89" s="31"/>
      <c r="AM89" s="238" t="str">
        <f>IF(E17="","",E17)</f>
        <v>Ing. arch. Ľubomír Novák, Ing. arch. Peter Sány</v>
      </c>
      <c r="AN89" s="239"/>
      <c r="AO89" s="239"/>
      <c r="AP89" s="239"/>
      <c r="AQ89" s="31"/>
      <c r="AR89" s="32"/>
      <c r="AS89" s="242" t="s">
        <v>58</v>
      </c>
      <c r="AT89" s="243"/>
      <c r="AU89" s="58"/>
      <c r="AV89" s="58"/>
      <c r="AW89" s="58"/>
      <c r="AX89" s="58"/>
      <c r="AY89" s="58"/>
      <c r="AZ89" s="58"/>
      <c r="BA89" s="58"/>
      <c r="BB89" s="58"/>
      <c r="BC89" s="58"/>
      <c r="BD89" s="59"/>
      <c r="BE89" s="31"/>
    </row>
    <row r="90" spans="1:91" s="2" customFormat="1" ht="25.7" customHeight="1">
      <c r="A90" s="31"/>
      <c r="B90" s="32"/>
      <c r="C90" s="24" t="s">
        <v>26</v>
      </c>
      <c r="D90" s="31"/>
      <c r="E90" s="31"/>
      <c r="F90" s="31"/>
      <c r="G90" s="31"/>
      <c r="H90" s="31"/>
      <c r="I90" s="31"/>
      <c r="J90" s="31"/>
      <c r="K90" s="31"/>
      <c r="L90" s="4" t="str">
        <f>IF(E14= "Vyplň údaj","",E14)</f>
        <v/>
      </c>
      <c r="M90" s="31"/>
      <c r="N90" s="31"/>
      <c r="O90" s="31"/>
      <c r="P90" s="31"/>
      <c r="Q90" s="31"/>
      <c r="R90" s="31"/>
      <c r="S90" s="31"/>
      <c r="T90" s="31"/>
      <c r="U90" s="31"/>
      <c r="V90" s="31"/>
      <c r="W90" s="31"/>
      <c r="X90" s="31"/>
      <c r="Y90" s="31"/>
      <c r="Z90" s="31"/>
      <c r="AA90" s="31"/>
      <c r="AB90" s="31"/>
      <c r="AC90" s="31"/>
      <c r="AD90" s="31"/>
      <c r="AE90" s="31"/>
      <c r="AF90" s="31"/>
      <c r="AG90" s="31"/>
      <c r="AH90" s="31"/>
      <c r="AI90" s="24" t="s">
        <v>32</v>
      </c>
      <c r="AJ90" s="31"/>
      <c r="AK90" s="31"/>
      <c r="AL90" s="31"/>
      <c r="AM90" s="238" t="str">
        <f>IF(E20="","",E20)</f>
        <v>Erik Kytka - stavebné rozpočty</v>
      </c>
      <c r="AN90" s="239"/>
      <c r="AO90" s="239"/>
      <c r="AP90" s="239"/>
      <c r="AQ90" s="31"/>
      <c r="AR90" s="32"/>
      <c r="AS90" s="244"/>
      <c r="AT90" s="245"/>
      <c r="AU90" s="60"/>
      <c r="AV90" s="60"/>
      <c r="AW90" s="60"/>
      <c r="AX90" s="60"/>
      <c r="AY90" s="60"/>
      <c r="AZ90" s="60"/>
      <c r="BA90" s="60"/>
      <c r="BB90" s="60"/>
      <c r="BC90" s="60"/>
      <c r="BD90" s="61"/>
      <c r="BE90" s="31"/>
    </row>
    <row r="91" spans="1:91" s="2" customFormat="1" ht="10.9" customHeight="1">
      <c r="A91" s="31"/>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2"/>
      <c r="AS91" s="244"/>
      <c r="AT91" s="245"/>
      <c r="AU91" s="60"/>
      <c r="AV91" s="60"/>
      <c r="AW91" s="60"/>
      <c r="AX91" s="60"/>
      <c r="AY91" s="60"/>
      <c r="AZ91" s="60"/>
      <c r="BA91" s="60"/>
      <c r="BB91" s="60"/>
      <c r="BC91" s="60"/>
      <c r="BD91" s="61"/>
      <c r="BE91" s="31"/>
    </row>
    <row r="92" spans="1:91" s="2" customFormat="1" ht="29.25" customHeight="1">
      <c r="A92" s="31"/>
      <c r="B92" s="32"/>
      <c r="C92" s="198" t="s">
        <v>59</v>
      </c>
      <c r="D92" s="199"/>
      <c r="E92" s="199"/>
      <c r="F92" s="199"/>
      <c r="G92" s="199"/>
      <c r="H92" s="62"/>
      <c r="I92" s="203" t="s">
        <v>60</v>
      </c>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237" t="s">
        <v>61</v>
      </c>
      <c r="AH92" s="199"/>
      <c r="AI92" s="199"/>
      <c r="AJ92" s="199"/>
      <c r="AK92" s="199"/>
      <c r="AL92" s="199"/>
      <c r="AM92" s="199"/>
      <c r="AN92" s="203" t="s">
        <v>62</v>
      </c>
      <c r="AO92" s="199"/>
      <c r="AP92" s="241"/>
      <c r="AQ92" s="63" t="s">
        <v>63</v>
      </c>
      <c r="AR92" s="32"/>
      <c r="AS92" s="64" t="s">
        <v>64</v>
      </c>
      <c r="AT92" s="65" t="s">
        <v>65</v>
      </c>
      <c r="AU92" s="65" t="s">
        <v>66</v>
      </c>
      <c r="AV92" s="65" t="s">
        <v>67</v>
      </c>
      <c r="AW92" s="65" t="s">
        <v>68</v>
      </c>
      <c r="AX92" s="65" t="s">
        <v>69</v>
      </c>
      <c r="AY92" s="65" t="s">
        <v>70</v>
      </c>
      <c r="AZ92" s="65" t="s">
        <v>71</v>
      </c>
      <c r="BA92" s="65" t="s">
        <v>72</v>
      </c>
      <c r="BB92" s="65" t="s">
        <v>73</v>
      </c>
      <c r="BC92" s="65" t="s">
        <v>74</v>
      </c>
      <c r="BD92" s="66" t="s">
        <v>75</v>
      </c>
      <c r="BE92" s="31"/>
    </row>
    <row r="93" spans="1:91" s="2" customFormat="1" ht="10.9" customHeight="1">
      <c r="A93" s="31"/>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c r="AS93" s="67"/>
      <c r="AT93" s="68"/>
      <c r="AU93" s="68"/>
      <c r="AV93" s="68"/>
      <c r="AW93" s="68"/>
      <c r="AX93" s="68"/>
      <c r="AY93" s="68"/>
      <c r="AZ93" s="68"/>
      <c r="BA93" s="68"/>
      <c r="BB93" s="68"/>
      <c r="BC93" s="68"/>
      <c r="BD93" s="69"/>
      <c r="BE93" s="31"/>
    </row>
    <row r="94" spans="1:91" s="6" customFormat="1" ht="32.450000000000003" customHeight="1">
      <c r="B94" s="70"/>
      <c r="C94" s="71" t="s">
        <v>76</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206">
        <f>ROUND(SUM(AG95:AG101),2)</f>
        <v>0</v>
      </c>
      <c r="AH94" s="206"/>
      <c r="AI94" s="206"/>
      <c r="AJ94" s="206"/>
      <c r="AK94" s="206"/>
      <c r="AL94" s="206"/>
      <c r="AM94" s="206"/>
      <c r="AN94" s="207">
        <f t="shared" ref="AN94:AN101" si="0">SUM(AG94,AT94)</f>
        <v>0</v>
      </c>
      <c r="AO94" s="207"/>
      <c r="AP94" s="207"/>
      <c r="AQ94" s="74" t="s">
        <v>1</v>
      </c>
      <c r="AR94" s="70"/>
      <c r="AS94" s="75">
        <f>ROUND(SUM(AS95:AS101),2)</f>
        <v>0</v>
      </c>
      <c r="AT94" s="76">
        <f t="shared" ref="AT94:AT101" si="1">ROUND(SUM(AV94:AW94),2)</f>
        <v>0</v>
      </c>
      <c r="AU94" s="77">
        <f>ROUND(SUM(AU95:AU101),5)</f>
        <v>0</v>
      </c>
      <c r="AV94" s="76">
        <f>ROUND(AZ94*L32,2)</f>
        <v>0</v>
      </c>
      <c r="AW94" s="76">
        <f>ROUND(BA94*L33,2)</f>
        <v>0</v>
      </c>
      <c r="AX94" s="76">
        <f>ROUND(BB94*L32,2)</f>
        <v>0</v>
      </c>
      <c r="AY94" s="76">
        <f>ROUND(BC94*L33,2)</f>
        <v>0</v>
      </c>
      <c r="AZ94" s="76">
        <f>ROUND(SUM(AZ95:AZ101),2)</f>
        <v>0</v>
      </c>
      <c r="BA94" s="76">
        <f>ROUND(SUM(BA95:BA101),2)</f>
        <v>0</v>
      </c>
      <c r="BB94" s="76">
        <f>ROUND(SUM(BB95:BB101),2)</f>
        <v>0</v>
      </c>
      <c r="BC94" s="76">
        <f>ROUND(SUM(BC95:BC101),2)</f>
        <v>0</v>
      </c>
      <c r="BD94" s="78">
        <f>ROUND(SUM(BD95:BD101),2)</f>
        <v>0</v>
      </c>
      <c r="BS94" s="79" t="s">
        <v>77</v>
      </c>
      <c r="BT94" s="79" t="s">
        <v>78</v>
      </c>
      <c r="BU94" s="80" t="s">
        <v>79</v>
      </c>
      <c r="BV94" s="79" t="s">
        <v>80</v>
      </c>
      <c r="BW94" s="79" t="s">
        <v>4</v>
      </c>
      <c r="BX94" s="79" t="s">
        <v>81</v>
      </c>
      <c r="CL94" s="79" t="s">
        <v>1</v>
      </c>
    </row>
    <row r="95" spans="1:91" s="7" customFormat="1" ht="16.5" customHeight="1">
      <c r="A95" s="81" t="s">
        <v>82</v>
      </c>
      <c r="B95" s="82"/>
      <c r="C95" s="83"/>
      <c r="D95" s="202" t="s">
        <v>83</v>
      </c>
      <c r="E95" s="202"/>
      <c r="F95" s="202"/>
      <c r="G95" s="202"/>
      <c r="H95" s="202"/>
      <c r="I95" s="84"/>
      <c r="J95" s="202" t="s">
        <v>84</v>
      </c>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33">
        <f>'01 - Stavebná časť'!J32</f>
        <v>0</v>
      </c>
      <c r="AH95" s="234"/>
      <c r="AI95" s="234"/>
      <c r="AJ95" s="234"/>
      <c r="AK95" s="234"/>
      <c r="AL95" s="234"/>
      <c r="AM95" s="234"/>
      <c r="AN95" s="233">
        <f t="shared" si="0"/>
        <v>0</v>
      </c>
      <c r="AO95" s="234"/>
      <c r="AP95" s="234"/>
      <c r="AQ95" s="85" t="s">
        <v>85</v>
      </c>
      <c r="AR95" s="82"/>
      <c r="AS95" s="86">
        <v>0</v>
      </c>
      <c r="AT95" s="87">
        <f t="shared" si="1"/>
        <v>0</v>
      </c>
      <c r="AU95" s="88">
        <f>'01 - Stavebná časť'!P144</f>
        <v>0</v>
      </c>
      <c r="AV95" s="87">
        <f>'01 - Stavebná časť'!J35</f>
        <v>0</v>
      </c>
      <c r="AW95" s="87">
        <f>'01 - Stavebná časť'!J36</f>
        <v>0</v>
      </c>
      <c r="AX95" s="87">
        <f>'01 - Stavebná časť'!J37</f>
        <v>0</v>
      </c>
      <c r="AY95" s="87">
        <f>'01 - Stavebná časť'!J38</f>
        <v>0</v>
      </c>
      <c r="AZ95" s="87">
        <f>'01 - Stavebná časť'!F35</f>
        <v>0</v>
      </c>
      <c r="BA95" s="87">
        <f>'01 - Stavebná časť'!F36</f>
        <v>0</v>
      </c>
      <c r="BB95" s="87">
        <f>'01 - Stavebná časť'!F37</f>
        <v>0</v>
      </c>
      <c r="BC95" s="87">
        <f>'01 - Stavebná časť'!F38</f>
        <v>0</v>
      </c>
      <c r="BD95" s="89">
        <f>'01 - Stavebná časť'!F39</f>
        <v>0</v>
      </c>
      <c r="BT95" s="90" t="s">
        <v>86</v>
      </c>
      <c r="BV95" s="90" t="s">
        <v>80</v>
      </c>
      <c r="BW95" s="90" t="s">
        <v>87</v>
      </c>
      <c r="BX95" s="90" t="s">
        <v>4</v>
      </c>
      <c r="CL95" s="90" t="s">
        <v>1</v>
      </c>
      <c r="CM95" s="90" t="s">
        <v>78</v>
      </c>
    </row>
    <row r="96" spans="1:91" s="7" customFormat="1" ht="16.5" customHeight="1">
      <c r="A96" s="81" t="s">
        <v>82</v>
      </c>
      <c r="B96" s="82"/>
      <c r="C96" s="83"/>
      <c r="D96" s="202" t="s">
        <v>88</v>
      </c>
      <c r="E96" s="202"/>
      <c r="F96" s="202"/>
      <c r="G96" s="202"/>
      <c r="H96" s="202"/>
      <c r="I96" s="84"/>
      <c r="J96" s="202" t="s">
        <v>89</v>
      </c>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33">
        <f>'02 - Zdravotechnika'!J32</f>
        <v>0</v>
      </c>
      <c r="AH96" s="234"/>
      <c r="AI96" s="234"/>
      <c r="AJ96" s="234"/>
      <c r="AK96" s="234"/>
      <c r="AL96" s="234"/>
      <c r="AM96" s="234"/>
      <c r="AN96" s="233">
        <f t="shared" si="0"/>
        <v>0</v>
      </c>
      <c r="AO96" s="234"/>
      <c r="AP96" s="234"/>
      <c r="AQ96" s="85" t="s">
        <v>85</v>
      </c>
      <c r="AR96" s="82"/>
      <c r="AS96" s="86">
        <v>0</v>
      </c>
      <c r="AT96" s="87">
        <f t="shared" si="1"/>
        <v>0</v>
      </c>
      <c r="AU96" s="88">
        <f>'02 - Zdravotechnika'!P133</f>
        <v>0</v>
      </c>
      <c r="AV96" s="87">
        <f>'02 - Zdravotechnika'!J35</f>
        <v>0</v>
      </c>
      <c r="AW96" s="87">
        <f>'02 - Zdravotechnika'!J36</f>
        <v>0</v>
      </c>
      <c r="AX96" s="87">
        <f>'02 - Zdravotechnika'!J37</f>
        <v>0</v>
      </c>
      <c r="AY96" s="87">
        <f>'02 - Zdravotechnika'!J38</f>
        <v>0</v>
      </c>
      <c r="AZ96" s="87">
        <f>'02 - Zdravotechnika'!F35</f>
        <v>0</v>
      </c>
      <c r="BA96" s="87">
        <f>'02 - Zdravotechnika'!F36</f>
        <v>0</v>
      </c>
      <c r="BB96" s="87">
        <f>'02 - Zdravotechnika'!F37</f>
        <v>0</v>
      </c>
      <c r="BC96" s="87">
        <f>'02 - Zdravotechnika'!F38</f>
        <v>0</v>
      </c>
      <c r="BD96" s="89">
        <f>'02 - Zdravotechnika'!F39</f>
        <v>0</v>
      </c>
      <c r="BT96" s="90" t="s">
        <v>86</v>
      </c>
      <c r="BV96" s="90" t="s">
        <v>80</v>
      </c>
      <c r="BW96" s="90" t="s">
        <v>90</v>
      </c>
      <c r="BX96" s="90" t="s">
        <v>4</v>
      </c>
      <c r="CL96" s="90" t="s">
        <v>1</v>
      </c>
      <c r="CM96" s="90" t="s">
        <v>78</v>
      </c>
    </row>
    <row r="97" spans="1:91" s="7" customFormat="1" ht="16.5" customHeight="1">
      <c r="A97" s="81" t="s">
        <v>82</v>
      </c>
      <c r="B97" s="82"/>
      <c r="C97" s="83"/>
      <c r="D97" s="202" t="s">
        <v>91</v>
      </c>
      <c r="E97" s="202"/>
      <c r="F97" s="202"/>
      <c r="G97" s="202"/>
      <c r="H97" s="202"/>
      <c r="I97" s="84"/>
      <c r="J97" s="202" t="s">
        <v>92</v>
      </c>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33">
        <f>'03 - Vykurovanie'!J32</f>
        <v>0</v>
      </c>
      <c r="AH97" s="234"/>
      <c r="AI97" s="234"/>
      <c r="AJ97" s="234"/>
      <c r="AK97" s="234"/>
      <c r="AL97" s="234"/>
      <c r="AM97" s="234"/>
      <c r="AN97" s="233">
        <f t="shared" si="0"/>
        <v>0</v>
      </c>
      <c r="AO97" s="234"/>
      <c r="AP97" s="234"/>
      <c r="AQ97" s="85" t="s">
        <v>85</v>
      </c>
      <c r="AR97" s="82"/>
      <c r="AS97" s="86">
        <v>0</v>
      </c>
      <c r="AT97" s="87">
        <f t="shared" si="1"/>
        <v>0</v>
      </c>
      <c r="AU97" s="88">
        <f>'03 - Vykurovanie'!P134</f>
        <v>0</v>
      </c>
      <c r="AV97" s="87">
        <f>'03 - Vykurovanie'!J35</f>
        <v>0</v>
      </c>
      <c r="AW97" s="87">
        <f>'03 - Vykurovanie'!J36</f>
        <v>0</v>
      </c>
      <c r="AX97" s="87">
        <f>'03 - Vykurovanie'!J37</f>
        <v>0</v>
      </c>
      <c r="AY97" s="87">
        <f>'03 - Vykurovanie'!J38</f>
        <v>0</v>
      </c>
      <c r="AZ97" s="87">
        <f>'03 - Vykurovanie'!F35</f>
        <v>0</v>
      </c>
      <c r="BA97" s="87">
        <f>'03 - Vykurovanie'!F36</f>
        <v>0</v>
      </c>
      <c r="BB97" s="87">
        <f>'03 - Vykurovanie'!F37</f>
        <v>0</v>
      </c>
      <c r="BC97" s="87">
        <f>'03 - Vykurovanie'!F38</f>
        <v>0</v>
      </c>
      <c r="BD97" s="89">
        <f>'03 - Vykurovanie'!F39</f>
        <v>0</v>
      </c>
      <c r="BT97" s="90" t="s">
        <v>86</v>
      </c>
      <c r="BV97" s="90" t="s">
        <v>80</v>
      </c>
      <c r="BW97" s="90" t="s">
        <v>93</v>
      </c>
      <c r="BX97" s="90" t="s">
        <v>4</v>
      </c>
      <c r="CL97" s="90" t="s">
        <v>1</v>
      </c>
      <c r="CM97" s="90" t="s">
        <v>78</v>
      </c>
    </row>
    <row r="98" spans="1:91" s="7" customFormat="1" ht="16.5" customHeight="1">
      <c r="A98" s="81" t="s">
        <v>82</v>
      </c>
      <c r="B98" s="82"/>
      <c r="C98" s="83"/>
      <c r="D98" s="202" t="s">
        <v>94</v>
      </c>
      <c r="E98" s="202"/>
      <c r="F98" s="202"/>
      <c r="G98" s="202"/>
      <c r="H98" s="202"/>
      <c r="I98" s="84"/>
      <c r="J98" s="202" t="s">
        <v>95</v>
      </c>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33">
        <f>'04 - Plynoinštalácia'!J32</f>
        <v>0</v>
      </c>
      <c r="AH98" s="234"/>
      <c r="AI98" s="234"/>
      <c r="AJ98" s="234"/>
      <c r="AK98" s="234"/>
      <c r="AL98" s="234"/>
      <c r="AM98" s="234"/>
      <c r="AN98" s="233">
        <f t="shared" si="0"/>
        <v>0</v>
      </c>
      <c r="AO98" s="234"/>
      <c r="AP98" s="234"/>
      <c r="AQ98" s="85" t="s">
        <v>85</v>
      </c>
      <c r="AR98" s="82"/>
      <c r="AS98" s="86">
        <v>0</v>
      </c>
      <c r="AT98" s="87">
        <f t="shared" si="1"/>
        <v>0</v>
      </c>
      <c r="AU98" s="88">
        <f>'04 - Plynoinštalácia'!P130</f>
        <v>0</v>
      </c>
      <c r="AV98" s="87">
        <f>'04 - Plynoinštalácia'!J35</f>
        <v>0</v>
      </c>
      <c r="AW98" s="87">
        <f>'04 - Plynoinštalácia'!J36</f>
        <v>0</v>
      </c>
      <c r="AX98" s="87">
        <f>'04 - Plynoinštalácia'!J37</f>
        <v>0</v>
      </c>
      <c r="AY98" s="87">
        <f>'04 - Plynoinštalácia'!J38</f>
        <v>0</v>
      </c>
      <c r="AZ98" s="87">
        <f>'04 - Plynoinštalácia'!F35</f>
        <v>0</v>
      </c>
      <c r="BA98" s="87">
        <f>'04 - Plynoinštalácia'!F36</f>
        <v>0</v>
      </c>
      <c r="BB98" s="87">
        <f>'04 - Plynoinštalácia'!F37</f>
        <v>0</v>
      </c>
      <c r="BC98" s="87">
        <f>'04 - Plynoinštalácia'!F38</f>
        <v>0</v>
      </c>
      <c r="BD98" s="89">
        <f>'04 - Plynoinštalácia'!F39</f>
        <v>0</v>
      </c>
      <c r="BT98" s="90" t="s">
        <v>86</v>
      </c>
      <c r="BV98" s="90" t="s">
        <v>80</v>
      </c>
      <c r="BW98" s="90" t="s">
        <v>96</v>
      </c>
      <c r="BX98" s="90" t="s">
        <v>4</v>
      </c>
      <c r="CL98" s="90" t="s">
        <v>1</v>
      </c>
      <c r="CM98" s="90" t="s">
        <v>78</v>
      </c>
    </row>
    <row r="99" spans="1:91" s="7" customFormat="1" ht="16.5" customHeight="1">
      <c r="A99" s="81" t="s">
        <v>82</v>
      </c>
      <c r="B99" s="82"/>
      <c r="C99" s="83"/>
      <c r="D99" s="202" t="s">
        <v>97</v>
      </c>
      <c r="E99" s="202"/>
      <c r="F99" s="202"/>
      <c r="G99" s="202"/>
      <c r="H99" s="202"/>
      <c r="I99" s="84"/>
      <c r="J99" s="202" t="s">
        <v>98</v>
      </c>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33">
        <f>'05 - Vzduchotechnika'!J32</f>
        <v>0</v>
      </c>
      <c r="AH99" s="234"/>
      <c r="AI99" s="234"/>
      <c r="AJ99" s="234"/>
      <c r="AK99" s="234"/>
      <c r="AL99" s="234"/>
      <c r="AM99" s="234"/>
      <c r="AN99" s="233">
        <f t="shared" si="0"/>
        <v>0</v>
      </c>
      <c r="AO99" s="234"/>
      <c r="AP99" s="234"/>
      <c r="AQ99" s="85" t="s">
        <v>85</v>
      </c>
      <c r="AR99" s="82"/>
      <c r="AS99" s="86">
        <v>0</v>
      </c>
      <c r="AT99" s="87">
        <f t="shared" si="1"/>
        <v>0</v>
      </c>
      <c r="AU99" s="88">
        <f>'05 - Vzduchotechnika'!P131</f>
        <v>0</v>
      </c>
      <c r="AV99" s="87">
        <f>'05 - Vzduchotechnika'!J35</f>
        <v>0</v>
      </c>
      <c r="AW99" s="87">
        <f>'05 - Vzduchotechnika'!J36</f>
        <v>0</v>
      </c>
      <c r="AX99" s="87">
        <f>'05 - Vzduchotechnika'!J37</f>
        <v>0</v>
      </c>
      <c r="AY99" s="87">
        <f>'05 - Vzduchotechnika'!J38</f>
        <v>0</v>
      </c>
      <c r="AZ99" s="87">
        <f>'05 - Vzduchotechnika'!F35</f>
        <v>0</v>
      </c>
      <c r="BA99" s="87">
        <f>'05 - Vzduchotechnika'!F36</f>
        <v>0</v>
      </c>
      <c r="BB99" s="87">
        <f>'05 - Vzduchotechnika'!F37</f>
        <v>0</v>
      </c>
      <c r="BC99" s="87">
        <f>'05 - Vzduchotechnika'!F38</f>
        <v>0</v>
      </c>
      <c r="BD99" s="89">
        <f>'05 - Vzduchotechnika'!F39</f>
        <v>0</v>
      </c>
      <c r="BT99" s="90" t="s">
        <v>86</v>
      </c>
      <c r="BV99" s="90" t="s">
        <v>80</v>
      </c>
      <c r="BW99" s="90" t="s">
        <v>99</v>
      </c>
      <c r="BX99" s="90" t="s">
        <v>4</v>
      </c>
      <c r="CL99" s="90" t="s">
        <v>1</v>
      </c>
      <c r="CM99" s="90" t="s">
        <v>78</v>
      </c>
    </row>
    <row r="100" spans="1:91" s="7" customFormat="1" ht="16.5" customHeight="1">
      <c r="A100" s="81" t="s">
        <v>82</v>
      </c>
      <c r="B100" s="82"/>
      <c r="C100" s="83"/>
      <c r="D100" s="202" t="s">
        <v>100</v>
      </c>
      <c r="E100" s="202"/>
      <c r="F100" s="202"/>
      <c r="G100" s="202"/>
      <c r="H100" s="202"/>
      <c r="I100" s="84"/>
      <c r="J100" s="202" t="s">
        <v>101</v>
      </c>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33">
        <f>'06 - ELEKTROINŠTALÁCIA'!J32</f>
        <v>0</v>
      </c>
      <c r="AH100" s="234"/>
      <c r="AI100" s="234"/>
      <c r="AJ100" s="234"/>
      <c r="AK100" s="234"/>
      <c r="AL100" s="234"/>
      <c r="AM100" s="234"/>
      <c r="AN100" s="233">
        <f t="shared" si="0"/>
        <v>0</v>
      </c>
      <c r="AO100" s="234"/>
      <c r="AP100" s="234"/>
      <c r="AQ100" s="85" t="s">
        <v>85</v>
      </c>
      <c r="AR100" s="82"/>
      <c r="AS100" s="86">
        <v>0</v>
      </c>
      <c r="AT100" s="87">
        <f t="shared" si="1"/>
        <v>0</v>
      </c>
      <c r="AU100" s="88">
        <f>'06 - ELEKTROINŠTALÁCIA'!P133</f>
        <v>0</v>
      </c>
      <c r="AV100" s="87">
        <f>'06 - ELEKTROINŠTALÁCIA'!J35</f>
        <v>0</v>
      </c>
      <c r="AW100" s="87">
        <f>'06 - ELEKTROINŠTALÁCIA'!J36</f>
        <v>0</v>
      </c>
      <c r="AX100" s="87">
        <f>'06 - ELEKTROINŠTALÁCIA'!J37</f>
        <v>0</v>
      </c>
      <c r="AY100" s="87">
        <f>'06 - ELEKTROINŠTALÁCIA'!J38</f>
        <v>0</v>
      </c>
      <c r="AZ100" s="87">
        <f>'06 - ELEKTROINŠTALÁCIA'!F35</f>
        <v>0</v>
      </c>
      <c r="BA100" s="87">
        <f>'06 - ELEKTROINŠTALÁCIA'!F36</f>
        <v>0</v>
      </c>
      <c r="BB100" s="87">
        <f>'06 - ELEKTROINŠTALÁCIA'!F37</f>
        <v>0</v>
      </c>
      <c r="BC100" s="87">
        <f>'06 - ELEKTROINŠTALÁCIA'!F38</f>
        <v>0</v>
      </c>
      <c r="BD100" s="89">
        <f>'06 - ELEKTROINŠTALÁCIA'!F39</f>
        <v>0</v>
      </c>
      <c r="BT100" s="90" t="s">
        <v>86</v>
      </c>
      <c r="BV100" s="90" t="s">
        <v>80</v>
      </c>
      <c r="BW100" s="90" t="s">
        <v>102</v>
      </c>
      <c r="BX100" s="90" t="s">
        <v>4</v>
      </c>
      <c r="CL100" s="90" t="s">
        <v>1</v>
      </c>
      <c r="CM100" s="90" t="s">
        <v>78</v>
      </c>
    </row>
    <row r="101" spans="1:91" s="7" customFormat="1" ht="16.5" customHeight="1">
      <c r="A101" s="81" t="s">
        <v>82</v>
      </c>
      <c r="B101" s="82"/>
      <c r="C101" s="83"/>
      <c r="D101" s="202" t="s">
        <v>103</v>
      </c>
      <c r="E101" s="202"/>
      <c r="F101" s="202"/>
      <c r="G101" s="202"/>
      <c r="H101" s="202"/>
      <c r="I101" s="84"/>
      <c r="J101" s="202" t="s">
        <v>104</v>
      </c>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33">
        <f>'07 - Oplotenie'!J32</f>
        <v>0</v>
      </c>
      <c r="AH101" s="234"/>
      <c r="AI101" s="234"/>
      <c r="AJ101" s="234"/>
      <c r="AK101" s="234"/>
      <c r="AL101" s="234"/>
      <c r="AM101" s="234"/>
      <c r="AN101" s="233">
        <f t="shared" si="0"/>
        <v>0</v>
      </c>
      <c r="AO101" s="234"/>
      <c r="AP101" s="234"/>
      <c r="AQ101" s="85" t="s">
        <v>85</v>
      </c>
      <c r="AR101" s="82"/>
      <c r="AS101" s="91">
        <v>0</v>
      </c>
      <c r="AT101" s="92">
        <f t="shared" si="1"/>
        <v>0</v>
      </c>
      <c r="AU101" s="93">
        <f>'07 - Oplotenie'!P133</f>
        <v>0</v>
      </c>
      <c r="AV101" s="92">
        <f>'07 - Oplotenie'!J35</f>
        <v>0</v>
      </c>
      <c r="AW101" s="92">
        <f>'07 - Oplotenie'!J36</f>
        <v>0</v>
      </c>
      <c r="AX101" s="92">
        <f>'07 - Oplotenie'!J37</f>
        <v>0</v>
      </c>
      <c r="AY101" s="92">
        <f>'07 - Oplotenie'!J38</f>
        <v>0</v>
      </c>
      <c r="AZ101" s="92">
        <f>'07 - Oplotenie'!F35</f>
        <v>0</v>
      </c>
      <c r="BA101" s="92">
        <f>'07 - Oplotenie'!F36</f>
        <v>0</v>
      </c>
      <c r="BB101" s="92">
        <f>'07 - Oplotenie'!F37</f>
        <v>0</v>
      </c>
      <c r="BC101" s="92">
        <f>'07 - Oplotenie'!F38</f>
        <v>0</v>
      </c>
      <c r="BD101" s="94">
        <f>'07 - Oplotenie'!F39</f>
        <v>0</v>
      </c>
      <c r="BT101" s="90" t="s">
        <v>86</v>
      </c>
      <c r="BV101" s="90" t="s">
        <v>80</v>
      </c>
      <c r="BW101" s="90" t="s">
        <v>105</v>
      </c>
      <c r="BX101" s="90" t="s">
        <v>4</v>
      </c>
      <c r="CL101" s="90" t="s">
        <v>1</v>
      </c>
      <c r="CM101" s="90" t="s">
        <v>78</v>
      </c>
    </row>
    <row r="102" spans="1:91" ht="11.25">
      <c r="B102" s="17"/>
      <c r="AR102" s="17"/>
    </row>
    <row r="103" spans="1:91" s="2" customFormat="1" ht="30" customHeight="1">
      <c r="A103" s="31"/>
      <c r="B103" s="32"/>
      <c r="C103" s="71" t="s">
        <v>106</v>
      </c>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207">
        <f>ROUND(SUM(AG104:AG107), 2)</f>
        <v>0</v>
      </c>
      <c r="AH103" s="207"/>
      <c r="AI103" s="207"/>
      <c r="AJ103" s="207"/>
      <c r="AK103" s="207"/>
      <c r="AL103" s="207"/>
      <c r="AM103" s="207"/>
      <c r="AN103" s="207">
        <f>ROUND(SUM(AN104:AN107), 2)</f>
        <v>0</v>
      </c>
      <c r="AO103" s="207"/>
      <c r="AP103" s="207"/>
      <c r="AQ103" s="95"/>
      <c r="AR103" s="32"/>
      <c r="AS103" s="64" t="s">
        <v>107</v>
      </c>
      <c r="AT103" s="65" t="s">
        <v>108</v>
      </c>
      <c r="AU103" s="65" t="s">
        <v>42</v>
      </c>
      <c r="AV103" s="66" t="s">
        <v>65</v>
      </c>
      <c r="AW103" s="31"/>
      <c r="AX103" s="31"/>
      <c r="AY103" s="31"/>
      <c r="AZ103" s="31"/>
      <c r="BA103" s="31"/>
      <c r="BB103" s="31"/>
      <c r="BC103" s="31"/>
      <c r="BD103" s="31"/>
      <c r="BE103" s="31"/>
    </row>
    <row r="104" spans="1:91" s="2" customFormat="1" ht="19.899999999999999" customHeight="1">
      <c r="A104" s="31"/>
      <c r="B104" s="32"/>
      <c r="C104" s="31"/>
      <c r="D104" s="201" t="s">
        <v>109</v>
      </c>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31"/>
      <c r="AD104" s="31"/>
      <c r="AE104" s="31"/>
      <c r="AF104" s="31"/>
      <c r="AG104" s="235">
        <f>ROUND(AG94 * AS104, 2)</f>
        <v>0</v>
      </c>
      <c r="AH104" s="236"/>
      <c r="AI104" s="236"/>
      <c r="AJ104" s="236"/>
      <c r="AK104" s="236"/>
      <c r="AL104" s="236"/>
      <c r="AM104" s="236"/>
      <c r="AN104" s="236">
        <f>ROUND(AG104 + AV104, 2)</f>
        <v>0</v>
      </c>
      <c r="AO104" s="236"/>
      <c r="AP104" s="236"/>
      <c r="AQ104" s="31"/>
      <c r="AR104" s="32"/>
      <c r="AS104" s="97">
        <v>0</v>
      </c>
      <c r="AT104" s="98" t="s">
        <v>110</v>
      </c>
      <c r="AU104" s="98" t="s">
        <v>43</v>
      </c>
      <c r="AV104" s="99">
        <f>ROUND(IF(AU104="základná",AG104*L32,IF(AU104="znížená",AG104*L33,0)), 2)</f>
        <v>0</v>
      </c>
      <c r="AW104" s="31"/>
      <c r="AX104" s="31"/>
      <c r="AY104" s="31"/>
      <c r="AZ104" s="31"/>
      <c r="BA104" s="31"/>
      <c r="BB104" s="31"/>
      <c r="BC104" s="31"/>
      <c r="BD104" s="31"/>
      <c r="BE104" s="31"/>
      <c r="BV104" s="14" t="s">
        <v>111</v>
      </c>
      <c r="BY104" s="100">
        <f>IF(AU104="základná",AV104,0)</f>
        <v>0</v>
      </c>
      <c r="BZ104" s="100">
        <f>IF(AU104="znížená",AV104,0)</f>
        <v>0</v>
      </c>
      <c r="CA104" s="100">
        <v>0</v>
      </c>
      <c r="CB104" s="100">
        <v>0</v>
      </c>
      <c r="CC104" s="100">
        <v>0</v>
      </c>
      <c r="CD104" s="100">
        <f>IF(AU104="základná",AG104,0)</f>
        <v>0</v>
      </c>
      <c r="CE104" s="100">
        <f>IF(AU104="znížená",AG104,0)</f>
        <v>0</v>
      </c>
      <c r="CF104" s="100">
        <f>IF(AU104="zákl. prenesená",AG104,0)</f>
        <v>0</v>
      </c>
      <c r="CG104" s="100">
        <f>IF(AU104="zníž. prenesená",AG104,0)</f>
        <v>0</v>
      </c>
      <c r="CH104" s="100">
        <f>IF(AU104="nulová",AG104,0)</f>
        <v>0</v>
      </c>
      <c r="CI104" s="14">
        <f>IF(AU104="základná",1,IF(AU104="znížená",2,IF(AU104="zákl. prenesená",4,IF(AU104="zníž. prenesená",5,3))))</f>
        <v>1</v>
      </c>
      <c r="CJ104" s="14">
        <f>IF(AT104="stavebná časť",1,IF(AT104="investičná časť",2,3))</f>
        <v>1</v>
      </c>
      <c r="CK104" s="14" t="str">
        <f>IF(D104="Vyplň vlastné","","x")</f>
        <v>x</v>
      </c>
    </row>
    <row r="105" spans="1:91" s="2" customFormat="1" ht="19.899999999999999" customHeight="1">
      <c r="A105" s="31"/>
      <c r="B105" s="32"/>
      <c r="C105" s="31"/>
      <c r="D105" s="200" t="s">
        <v>112</v>
      </c>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31"/>
      <c r="AD105" s="31"/>
      <c r="AE105" s="31"/>
      <c r="AF105" s="31"/>
      <c r="AG105" s="235">
        <f>ROUND(AG94 * AS105, 2)</f>
        <v>0</v>
      </c>
      <c r="AH105" s="236"/>
      <c r="AI105" s="236"/>
      <c r="AJ105" s="236"/>
      <c r="AK105" s="236"/>
      <c r="AL105" s="236"/>
      <c r="AM105" s="236"/>
      <c r="AN105" s="236">
        <f>ROUND(AG105 + AV105, 2)</f>
        <v>0</v>
      </c>
      <c r="AO105" s="236"/>
      <c r="AP105" s="236"/>
      <c r="AQ105" s="31"/>
      <c r="AR105" s="32"/>
      <c r="AS105" s="97">
        <v>0</v>
      </c>
      <c r="AT105" s="98" t="s">
        <v>110</v>
      </c>
      <c r="AU105" s="98" t="s">
        <v>43</v>
      </c>
      <c r="AV105" s="99">
        <f>ROUND(IF(AU105="základná",AG105*L32,IF(AU105="znížená",AG105*L33,0)), 2)</f>
        <v>0</v>
      </c>
      <c r="AW105" s="31"/>
      <c r="AX105" s="31"/>
      <c r="AY105" s="31"/>
      <c r="AZ105" s="31"/>
      <c r="BA105" s="31"/>
      <c r="BB105" s="31"/>
      <c r="BC105" s="31"/>
      <c r="BD105" s="31"/>
      <c r="BE105" s="31"/>
      <c r="BV105" s="14" t="s">
        <v>113</v>
      </c>
      <c r="BY105" s="100">
        <f>IF(AU105="základná",AV105,0)</f>
        <v>0</v>
      </c>
      <c r="BZ105" s="100">
        <f>IF(AU105="znížená",AV105,0)</f>
        <v>0</v>
      </c>
      <c r="CA105" s="100">
        <v>0</v>
      </c>
      <c r="CB105" s="100">
        <v>0</v>
      </c>
      <c r="CC105" s="100">
        <v>0</v>
      </c>
      <c r="CD105" s="100">
        <f>IF(AU105="základná",AG105,0)</f>
        <v>0</v>
      </c>
      <c r="CE105" s="100">
        <f>IF(AU105="znížená",AG105,0)</f>
        <v>0</v>
      </c>
      <c r="CF105" s="100">
        <f>IF(AU105="zákl. prenesená",AG105,0)</f>
        <v>0</v>
      </c>
      <c r="CG105" s="100">
        <f>IF(AU105="zníž. prenesená",AG105,0)</f>
        <v>0</v>
      </c>
      <c r="CH105" s="100">
        <f>IF(AU105="nulová",AG105,0)</f>
        <v>0</v>
      </c>
      <c r="CI105" s="14">
        <f>IF(AU105="základná",1,IF(AU105="znížená",2,IF(AU105="zákl. prenesená",4,IF(AU105="zníž. prenesená",5,3))))</f>
        <v>1</v>
      </c>
      <c r="CJ105" s="14">
        <f>IF(AT105="stavebná časť",1,IF(AT105="investičná časť",2,3))</f>
        <v>1</v>
      </c>
      <c r="CK105" s="14" t="str">
        <f>IF(D105="Vyplň vlastné","","x")</f>
        <v/>
      </c>
    </row>
    <row r="106" spans="1:91" s="2" customFormat="1" ht="19.899999999999999" customHeight="1">
      <c r="A106" s="31"/>
      <c r="B106" s="32"/>
      <c r="C106" s="31"/>
      <c r="D106" s="200" t="s">
        <v>112</v>
      </c>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31"/>
      <c r="AD106" s="31"/>
      <c r="AE106" s="31"/>
      <c r="AF106" s="31"/>
      <c r="AG106" s="235">
        <f>ROUND(AG94 * AS106, 2)</f>
        <v>0</v>
      </c>
      <c r="AH106" s="236"/>
      <c r="AI106" s="236"/>
      <c r="AJ106" s="236"/>
      <c r="AK106" s="236"/>
      <c r="AL106" s="236"/>
      <c r="AM106" s="236"/>
      <c r="AN106" s="236">
        <f>ROUND(AG106 + AV106, 2)</f>
        <v>0</v>
      </c>
      <c r="AO106" s="236"/>
      <c r="AP106" s="236"/>
      <c r="AQ106" s="31"/>
      <c r="AR106" s="32"/>
      <c r="AS106" s="97">
        <v>0</v>
      </c>
      <c r="AT106" s="98" t="s">
        <v>110</v>
      </c>
      <c r="AU106" s="98" t="s">
        <v>43</v>
      </c>
      <c r="AV106" s="99">
        <f>ROUND(IF(AU106="základná",AG106*L32,IF(AU106="znížená",AG106*L33,0)), 2)</f>
        <v>0</v>
      </c>
      <c r="AW106" s="31"/>
      <c r="AX106" s="31"/>
      <c r="AY106" s="31"/>
      <c r="AZ106" s="31"/>
      <c r="BA106" s="31"/>
      <c r="BB106" s="31"/>
      <c r="BC106" s="31"/>
      <c r="BD106" s="31"/>
      <c r="BE106" s="31"/>
      <c r="BV106" s="14" t="s">
        <v>113</v>
      </c>
      <c r="BY106" s="100">
        <f>IF(AU106="základná",AV106,0)</f>
        <v>0</v>
      </c>
      <c r="BZ106" s="100">
        <f>IF(AU106="znížená",AV106,0)</f>
        <v>0</v>
      </c>
      <c r="CA106" s="100">
        <v>0</v>
      </c>
      <c r="CB106" s="100">
        <v>0</v>
      </c>
      <c r="CC106" s="100">
        <v>0</v>
      </c>
      <c r="CD106" s="100">
        <f>IF(AU106="základná",AG106,0)</f>
        <v>0</v>
      </c>
      <c r="CE106" s="100">
        <f>IF(AU106="znížená",AG106,0)</f>
        <v>0</v>
      </c>
      <c r="CF106" s="100">
        <f>IF(AU106="zákl. prenesená",AG106,0)</f>
        <v>0</v>
      </c>
      <c r="CG106" s="100">
        <f>IF(AU106="zníž. prenesená",AG106,0)</f>
        <v>0</v>
      </c>
      <c r="CH106" s="100">
        <f>IF(AU106="nulová",AG106,0)</f>
        <v>0</v>
      </c>
      <c r="CI106" s="14">
        <f>IF(AU106="základná",1,IF(AU106="znížená",2,IF(AU106="zákl. prenesená",4,IF(AU106="zníž. prenesená",5,3))))</f>
        <v>1</v>
      </c>
      <c r="CJ106" s="14">
        <f>IF(AT106="stavebná časť",1,IF(AT106="investičná časť",2,3))</f>
        <v>1</v>
      </c>
      <c r="CK106" s="14" t="str">
        <f>IF(D106="Vyplň vlastné","","x")</f>
        <v/>
      </c>
    </row>
    <row r="107" spans="1:91" s="2" customFormat="1" ht="19.899999999999999" customHeight="1">
      <c r="A107" s="31"/>
      <c r="B107" s="32"/>
      <c r="C107" s="31"/>
      <c r="D107" s="200" t="s">
        <v>112</v>
      </c>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31"/>
      <c r="AD107" s="31"/>
      <c r="AE107" s="31"/>
      <c r="AF107" s="31"/>
      <c r="AG107" s="235">
        <f>ROUND(AG94 * AS107, 2)</f>
        <v>0</v>
      </c>
      <c r="AH107" s="236"/>
      <c r="AI107" s="236"/>
      <c r="AJ107" s="236"/>
      <c r="AK107" s="236"/>
      <c r="AL107" s="236"/>
      <c r="AM107" s="236"/>
      <c r="AN107" s="236">
        <f>ROUND(AG107 + AV107, 2)</f>
        <v>0</v>
      </c>
      <c r="AO107" s="236"/>
      <c r="AP107" s="236"/>
      <c r="AQ107" s="31"/>
      <c r="AR107" s="32"/>
      <c r="AS107" s="101">
        <v>0</v>
      </c>
      <c r="AT107" s="102" t="s">
        <v>110</v>
      </c>
      <c r="AU107" s="102" t="s">
        <v>43</v>
      </c>
      <c r="AV107" s="103">
        <f>ROUND(IF(AU107="základná",AG107*L32,IF(AU107="znížená",AG107*L33,0)), 2)</f>
        <v>0</v>
      </c>
      <c r="AW107" s="31"/>
      <c r="AX107" s="31"/>
      <c r="AY107" s="31"/>
      <c r="AZ107" s="31"/>
      <c r="BA107" s="31"/>
      <c r="BB107" s="31"/>
      <c r="BC107" s="31"/>
      <c r="BD107" s="31"/>
      <c r="BE107" s="31"/>
      <c r="BV107" s="14" t="s">
        <v>113</v>
      </c>
      <c r="BY107" s="100">
        <f>IF(AU107="základná",AV107,0)</f>
        <v>0</v>
      </c>
      <c r="BZ107" s="100">
        <f>IF(AU107="znížená",AV107,0)</f>
        <v>0</v>
      </c>
      <c r="CA107" s="100">
        <v>0</v>
      </c>
      <c r="CB107" s="100">
        <v>0</v>
      </c>
      <c r="CC107" s="100">
        <v>0</v>
      </c>
      <c r="CD107" s="100">
        <f>IF(AU107="základná",AG107,0)</f>
        <v>0</v>
      </c>
      <c r="CE107" s="100">
        <f>IF(AU107="znížená",AG107,0)</f>
        <v>0</v>
      </c>
      <c r="CF107" s="100">
        <f>IF(AU107="zákl. prenesená",AG107,0)</f>
        <v>0</v>
      </c>
      <c r="CG107" s="100">
        <f>IF(AU107="zníž. prenesená",AG107,0)</f>
        <v>0</v>
      </c>
      <c r="CH107" s="100">
        <f>IF(AU107="nulová",AG107,0)</f>
        <v>0</v>
      </c>
      <c r="CI107" s="14">
        <f>IF(AU107="základná",1,IF(AU107="znížená",2,IF(AU107="zákl. prenesená",4,IF(AU107="zníž. prenesená",5,3))))</f>
        <v>1</v>
      </c>
      <c r="CJ107" s="14">
        <f>IF(AT107="stavebná časť",1,IF(AT107="investičná časť",2,3))</f>
        <v>1</v>
      </c>
      <c r="CK107" s="14" t="str">
        <f>IF(D107="Vyplň vlastné","","x")</f>
        <v/>
      </c>
    </row>
    <row r="108" spans="1:91" s="2" customFormat="1" ht="10.9" customHeight="1">
      <c r="A108" s="31"/>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2"/>
      <c r="AS108" s="31"/>
      <c r="AT108" s="31"/>
      <c r="AU108" s="31"/>
      <c r="AV108" s="31"/>
      <c r="AW108" s="31"/>
      <c r="AX108" s="31"/>
      <c r="AY108" s="31"/>
      <c r="AZ108" s="31"/>
      <c r="BA108" s="31"/>
      <c r="BB108" s="31"/>
      <c r="BC108" s="31"/>
      <c r="BD108" s="31"/>
      <c r="BE108" s="31"/>
    </row>
    <row r="109" spans="1:91" s="2" customFormat="1" ht="30" customHeight="1">
      <c r="A109" s="31"/>
      <c r="B109" s="32"/>
      <c r="C109" s="104" t="s">
        <v>114</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208">
        <f>ROUND(AG94 + AG103, 2)</f>
        <v>0</v>
      </c>
      <c r="AH109" s="208"/>
      <c r="AI109" s="208"/>
      <c r="AJ109" s="208"/>
      <c r="AK109" s="208"/>
      <c r="AL109" s="208"/>
      <c r="AM109" s="208"/>
      <c r="AN109" s="208">
        <f>ROUND(AN94 + AN103, 2)</f>
        <v>0</v>
      </c>
      <c r="AO109" s="208"/>
      <c r="AP109" s="208"/>
      <c r="AQ109" s="105"/>
      <c r="AR109" s="32"/>
      <c r="AS109" s="31"/>
      <c r="AT109" s="31"/>
      <c r="AU109" s="31"/>
      <c r="AV109" s="31"/>
      <c r="AW109" s="31"/>
      <c r="AX109" s="31"/>
      <c r="AY109" s="31"/>
      <c r="AZ109" s="31"/>
      <c r="BA109" s="31"/>
      <c r="BB109" s="31"/>
      <c r="BC109" s="31"/>
      <c r="BD109" s="31"/>
      <c r="BE109" s="31"/>
    </row>
    <row r="110" spans="1:91" s="2" customFormat="1" ht="6.95" customHeight="1">
      <c r="A110" s="31"/>
      <c r="B110" s="49"/>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32"/>
      <c r="AS110" s="31"/>
      <c r="AT110" s="31"/>
      <c r="AU110" s="31"/>
      <c r="AV110" s="31"/>
      <c r="AW110" s="31"/>
      <c r="AX110" s="31"/>
      <c r="AY110" s="31"/>
      <c r="AZ110" s="31"/>
      <c r="BA110" s="31"/>
      <c r="BB110" s="31"/>
      <c r="BC110" s="31"/>
      <c r="BD110" s="31"/>
      <c r="BE110" s="31"/>
    </row>
  </sheetData>
  <mergeCells count="84">
    <mergeCell ref="AN109:AP109"/>
    <mergeCell ref="AN106:AP106"/>
    <mergeCell ref="AN105:AP105"/>
    <mergeCell ref="AN107:AP107"/>
    <mergeCell ref="AN97:AP97"/>
    <mergeCell ref="AN92:AP92"/>
    <mergeCell ref="AN101:AP101"/>
    <mergeCell ref="AN100:AP100"/>
    <mergeCell ref="AN99:AP99"/>
    <mergeCell ref="AN95:AP95"/>
    <mergeCell ref="AN96:AP96"/>
    <mergeCell ref="AN104:AP104"/>
    <mergeCell ref="AN98:AP98"/>
    <mergeCell ref="AN94:AP94"/>
    <mergeCell ref="AN103:AP103"/>
    <mergeCell ref="AG106:AM106"/>
    <mergeCell ref="AG104:AM104"/>
    <mergeCell ref="AG95:AM95"/>
    <mergeCell ref="AG107:AM107"/>
    <mergeCell ref="AG98:AM98"/>
    <mergeCell ref="AG96:AM96"/>
    <mergeCell ref="AK38:AO38"/>
    <mergeCell ref="X38:AB38"/>
    <mergeCell ref="AR2:BE2"/>
    <mergeCell ref="AG99:AM99"/>
    <mergeCell ref="AG105:AM105"/>
    <mergeCell ref="AG101:AM101"/>
    <mergeCell ref="AG97:AM97"/>
    <mergeCell ref="AG92:AM92"/>
    <mergeCell ref="AG100:AM100"/>
    <mergeCell ref="AM89:AP89"/>
    <mergeCell ref="AM90:AP90"/>
    <mergeCell ref="AM87:AN87"/>
    <mergeCell ref="AS89:AT91"/>
    <mergeCell ref="W35:AE35"/>
    <mergeCell ref="L35:P35"/>
    <mergeCell ref="AK35:AO35"/>
    <mergeCell ref="AK36:AO36"/>
    <mergeCell ref="W36:AE36"/>
    <mergeCell ref="L36:P36"/>
    <mergeCell ref="W33:AE33"/>
    <mergeCell ref="AK33:AO33"/>
    <mergeCell ref="L33:P33"/>
    <mergeCell ref="AK34:AO34"/>
    <mergeCell ref="L34:P34"/>
    <mergeCell ref="W34:AE34"/>
    <mergeCell ref="AG103:AM103"/>
    <mergeCell ref="AG109:AM109"/>
    <mergeCell ref="BE5:BE34"/>
    <mergeCell ref="K5:AO5"/>
    <mergeCell ref="K6:AO6"/>
    <mergeCell ref="E14:AJ14"/>
    <mergeCell ref="E23:AN23"/>
    <mergeCell ref="AK26:AO26"/>
    <mergeCell ref="AK27:AO27"/>
    <mergeCell ref="AK29:AO29"/>
    <mergeCell ref="AK31:AO31"/>
    <mergeCell ref="W31:AE31"/>
    <mergeCell ref="L31:P31"/>
    <mergeCell ref="AK32:AO32"/>
    <mergeCell ref="L32:P32"/>
    <mergeCell ref="W32:AE32"/>
    <mergeCell ref="J95:AF95"/>
    <mergeCell ref="J98:AF98"/>
    <mergeCell ref="J97:AF97"/>
    <mergeCell ref="J100:AF100"/>
    <mergeCell ref="L85:AO85"/>
    <mergeCell ref="AG94:AM94"/>
    <mergeCell ref="C92:G92"/>
    <mergeCell ref="D107:AB107"/>
    <mergeCell ref="D96:H96"/>
    <mergeCell ref="D98:H98"/>
    <mergeCell ref="D95:H95"/>
    <mergeCell ref="D99:H99"/>
    <mergeCell ref="D100:H100"/>
    <mergeCell ref="D101:H101"/>
    <mergeCell ref="D104:AB104"/>
    <mergeCell ref="D105:AB105"/>
    <mergeCell ref="D106:AB106"/>
    <mergeCell ref="D97:H97"/>
    <mergeCell ref="I92:AF92"/>
    <mergeCell ref="J96:AF96"/>
    <mergeCell ref="J99:AF99"/>
    <mergeCell ref="J101:AF101"/>
  </mergeCells>
  <dataValidations count="2">
    <dataValidation type="list" allowBlank="1" showInputMessage="1" showErrorMessage="1" error="Povolené sú hodnoty základná, znížená, nulová." sqref="AU103:AU107">
      <formula1>"základná, znížená, nulová"</formula1>
    </dataValidation>
    <dataValidation type="list" allowBlank="1" showInputMessage="1" showErrorMessage="1" error="Povolené sú hodnoty stavebná časť, technologická časť, investičná časť." sqref="AT103:AT107">
      <formula1>"stavebná časť, technologická časť, investičná časť"</formula1>
    </dataValidation>
  </dataValidations>
  <hyperlinks>
    <hyperlink ref="A95" location="'01 - Stavebná časť'!C2" display="/"/>
    <hyperlink ref="A96" location="'02 - Zdravotechnika'!C2" display="/"/>
    <hyperlink ref="A97" location="'03 - Vykurovanie'!C2" display="/"/>
    <hyperlink ref="A98" location="'04 - Plynoinštalácia'!C2" display="/"/>
    <hyperlink ref="A99" location="'05 - Vzduchotechnika'!C2" display="/"/>
    <hyperlink ref="A100" location="'06 - ELEKTROINŠTALÁCIA'!C2" display="/"/>
    <hyperlink ref="A101" location="'07 - Oplotenie'!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58"/>
  <sheetViews>
    <sheetView showGridLines="0" workbookViewId="0">
      <selection activeCell="E27" sqref="E27:H27"/>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87</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117</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36.75"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J117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ROUND((SUM(BE117:BE124) + SUM(BE144:BE257)),  2)</f>
        <v>0</v>
      </c>
      <c r="G35" s="114"/>
      <c r="H35" s="114"/>
      <c r="I35" s="115">
        <v>0.2</v>
      </c>
      <c r="J35" s="113">
        <f>ROUND(((SUM(BE117:BE124) + SUM(BE144:BE257))*I35),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ROUND((SUM(BF117:BF124) + SUM(BF144:BF257)),  2)</f>
        <v>0</v>
      </c>
      <c r="G36" s="114"/>
      <c r="H36" s="114"/>
      <c r="I36" s="115">
        <v>0.2</v>
      </c>
      <c r="J36" s="113">
        <f>ROUND(((SUM(BF117:BF124) + SUM(BF144:BF257))*I36),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ROUND((SUM(BG117:BG124) + SUM(BG144:BG257)),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ROUND((SUM(BH117:BH124) + SUM(BH144:BH257)),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ROUND((SUM(BI117:BI124) + SUM(BI144:BI257)),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01 - Stavebná časť</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J144</f>
        <v>0</v>
      </c>
      <c r="K96" s="31"/>
      <c r="L96" s="44"/>
      <c r="S96" s="31"/>
      <c r="T96" s="31"/>
      <c r="U96" s="31"/>
      <c r="V96" s="31"/>
      <c r="W96" s="31"/>
      <c r="X96" s="31"/>
      <c r="Y96" s="31"/>
      <c r="Z96" s="31"/>
      <c r="AA96" s="31"/>
      <c r="AB96" s="31"/>
      <c r="AC96" s="31"/>
      <c r="AD96" s="31"/>
      <c r="AE96" s="31"/>
      <c r="AU96" s="14" t="s">
        <v>123</v>
      </c>
    </row>
    <row r="97" spans="2:12" s="9" customFormat="1" ht="24.95" customHeight="1">
      <c r="B97" s="128"/>
      <c r="D97" s="129" t="s">
        <v>124</v>
      </c>
      <c r="E97" s="130"/>
      <c r="F97" s="130"/>
      <c r="G97" s="130"/>
      <c r="H97" s="130"/>
      <c r="I97" s="130"/>
      <c r="J97" s="131">
        <f>J145</f>
        <v>0</v>
      </c>
      <c r="L97" s="128"/>
    </row>
    <row r="98" spans="2:12" s="10" customFormat="1" ht="19.899999999999999" customHeight="1">
      <c r="B98" s="132"/>
      <c r="D98" s="133" t="s">
        <v>125</v>
      </c>
      <c r="E98" s="134"/>
      <c r="F98" s="134"/>
      <c r="G98" s="134"/>
      <c r="H98" s="134"/>
      <c r="I98" s="134"/>
      <c r="J98" s="135">
        <f>J146</f>
        <v>0</v>
      </c>
      <c r="L98" s="132"/>
    </row>
    <row r="99" spans="2:12" s="10" customFormat="1" ht="19.899999999999999" customHeight="1">
      <c r="B99" s="132"/>
      <c r="D99" s="133" t="s">
        <v>126</v>
      </c>
      <c r="E99" s="134"/>
      <c r="F99" s="134"/>
      <c r="G99" s="134"/>
      <c r="H99" s="134"/>
      <c r="I99" s="134"/>
      <c r="J99" s="135">
        <f>J154</f>
        <v>0</v>
      </c>
      <c r="L99" s="132"/>
    </row>
    <row r="100" spans="2:12" s="10" customFormat="1" ht="19.899999999999999" customHeight="1">
      <c r="B100" s="132"/>
      <c r="D100" s="133" t="s">
        <v>127</v>
      </c>
      <c r="E100" s="134"/>
      <c r="F100" s="134"/>
      <c r="G100" s="134"/>
      <c r="H100" s="134"/>
      <c r="I100" s="134"/>
      <c r="J100" s="135">
        <f>J159</f>
        <v>0</v>
      </c>
      <c r="L100" s="132"/>
    </row>
    <row r="101" spans="2:12" s="10" customFormat="1" ht="19.899999999999999" customHeight="1">
      <c r="B101" s="132"/>
      <c r="D101" s="133" t="s">
        <v>128</v>
      </c>
      <c r="E101" s="134"/>
      <c r="F101" s="134"/>
      <c r="G101" s="134"/>
      <c r="H101" s="134"/>
      <c r="I101" s="134"/>
      <c r="J101" s="135">
        <f>J164</f>
        <v>0</v>
      </c>
      <c r="L101" s="132"/>
    </row>
    <row r="102" spans="2:12" s="10" customFormat="1" ht="19.899999999999999" customHeight="1">
      <c r="B102" s="132"/>
      <c r="D102" s="133" t="s">
        <v>129</v>
      </c>
      <c r="E102" s="134"/>
      <c r="F102" s="134"/>
      <c r="G102" s="134"/>
      <c r="H102" s="134"/>
      <c r="I102" s="134"/>
      <c r="J102" s="135">
        <f>J172</f>
        <v>0</v>
      </c>
      <c r="L102" s="132"/>
    </row>
    <row r="103" spans="2:12" s="10" customFormat="1" ht="19.899999999999999" customHeight="1">
      <c r="B103" s="132"/>
      <c r="D103" s="133" t="s">
        <v>130</v>
      </c>
      <c r="E103" s="134"/>
      <c r="F103" s="134"/>
      <c r="G103" s="134"/>
      <c r="H103" s="134"/>
      <c r="I103" s="134"/>
      <c r="J103" s="135">
        <f>J191</f>
        <v>0</v>
      </c>
      <c r="L103" s="132"/>
    </row>
    <row r="104" spans="2:12" s="9" customFormat="1" ht="24.95" customHeight="1">
      <c r="B104" s="128"/>
      <c r="D104" s="129" t="s">
        <v>131</v>
      </c>
      <c r="E104" s="130"/>
      <c r="F104" s="130"/>
      <c r="G104" s="130"/>
      <c r="H104" s="130"/>
      <c r="I104" s="130"/>
      <c r="J104" s="131">
        <f>J193</f>
        <v>0</v>
      </c>
      <c r="L104" s="128"/>
    </row>
    <row r="105" spans="2:12" s="10" customFormat="1" ht="19.899999999999999" customHeight="1">
      <c r="B105" s="132"/>
      <c r="D105" s="133" t="s">
        <v>132</v>
      </c>
      <c r="E105" s="134"/>
      <c r="F105" s="134"/>
      <c r="G105" s="134"/>
      <c r="H105" s="134"/>
      <c r="I105" s="134"/>
      <c r="J105" s="135">
        <f>J194</f>
        <v>0</v>
      </c>
      <c r="L105" s="132"/>
    </row>
    <row r="106" spans="2:12" s="10" customFormat="1" ht="19.899999999999999" customHeight="1">
      <c r="B106" s="132"/>
      <c r="D106" s="133" t="s">
        <v>133</v>
      </c>
      <c r="E106" s="134"/>
      <c r="F106" s="134"/>
      <c r="G106" s="134"/>
      <c r="H106" s="134"/>
      <c r="I106" s="134"/>
      <c r="J106" s="135">
        <f>J199</f>
        <v>0</v>
      </c>
      <c r="L106" s="132"/>
    </row>
    <row r="107" spans="2:12" s="10" customFormat="1" ht="19.899999999999999" customHeight="1">
      <c r="B107" s="132"/>
      <c r="D107" s="133" t="s">
        <v>134</v>
      </c>
      <c r="E107" s="134"/>
      <c r="F107" s="134"/>
      <c r="G107" s="134"/>
      <c r="H107" s="134"/>
      <c r="I107" s="134"/>
      <c r="J107" s="135">
        <f>J210</f>
        <v>0</v>
      </c>
      <c r="L107" s="132"/>
    </row>
    <row r="108" spans="2:12" s="10" customFormat="1" ht="19.899999999999999" customHeight="1">
      <c r="B108" s="132"/>
      <c r="D108" s="133" t="s">
        <v>135</v>
      </c>
      <c r="E108" s="134"/>
      <c r="F108" s="134"/>
      <c r="G108" s="134"/>
      <c r="H108" s="134"/>
      <c r="I108" s="134"/>
      <c r="J108" s="135">
        <f>J216</f>
        <v>0</v>
      </c>
      <c r="L108" s="132"/>
    </row>
    <row r="109" spans="2:12" s="10" customFormat="1" ht="19.899999999999999" customHeight="1">
      <c r="B109" s="132"/>
      <c r="D109" s="133" t="s">
        <v>136</v>
      </c>
      <c r="E109" s="134"/>
      <c r="F109" s="134"/>
      <c r="G109" s="134"/>
      <c r="H109" s="134"/>
      <c r="I109" s="134"/>
      <c r="J109" s="135">
        <f>J225</f>
        <v>0</v>
      </c>
      <c r="L109" s="132"/>
    </row>
    <row r="110" spans="2:12" s="10" customFormat="1" ht="19.899999999999999" customHeight="1">
      <c r="B110" s="132"/>
      <c r="D110" s="133" t="s">
        <v>137</v>
      </c>
      <c r="E110" s="134"/>
      <c r="F110" s="134"/>
      <c r="G110" s="134"/>
      <c r="H110" s="134"/>
      <c r="I110" s="134"/>
      <c r="J110" s="135">
        <f>J233</f>
        <v>0</v>
      </c>
      <c r="L110" s="132"/>
    </row>
    <row r="111" spans="2:12" s="10" customFormat="1" ht="19.899999999999999" customHeight="1">
      <c r="B111" s="132"/>
      <c r="D111" s="133" t="s">
        <v>138</v>
      </c>
      <c r="E111" s="134"/>
      <c r="F111" s="134"/>
      <c r="G111" s="134"/>
      <c r="H111" s="134"/>
      <c r="I111" s="134"/>
      <c r="J111" s="135">
        <f>J239</f>
        <v>0</v>
      </c>
      <c r="L111" s="132"/>
    </row>
    <row r="112" spans="2:12" s="10" customFormat="1" ht="19.899999999999999" customHeight="1">
      <c r="B112" s="132"/>
      <c r="D112" s="133" t="s">
        <v>139</v>
      </c>
      <c r="E112" s="134"/>
      <c r="F112" s="134"/>
      <c r="G112" s="134"/>
      <c r="H112" s="134"/>
      <c r="I112" s="134"/>
      <c r="J112" s="135">
        <f>J249</f>
        <v>0</v>
      </c>
      <c r="L112" s="132"/>
    </row>
    <row r="113" spans="1:65" s="10" customFormat="1" ht="19.899999999999999" customHeight="1">
      <c r="B113" s="132"/>
      <c r="D113" s="133" t="s">
        <v>140</v>
      </c>
      <c r="E113" s="134"/>
      <c r="F113" s="134"/>
      <c r="G113" s="134"/>
      <c r="H113" s="134"/>
      <c r="I113" s="134"/>
      <c r="J113" s="135">
        <f>J253</f>
        <v>0</v>
      </c>
      <c r="L113" s="132"/>
    </row>
    <row r="114" spans="1:65" s="9" customFormat="1" ht="24.95" customHeight="1">
      <c r="B114" s="128"/>
      <c r="D114" s="129" t="s">
        <v>141</v>
      </c>
      <c r="E114" s="130"/>
      <c r="F114" s="130"/>
      <c r="G114" s="130"/>
      <c r="H114" s="130"/>
      <c r="I114" s="130"/>
      <c r="J114" s="131">
        <f>J256</f>
        <v>0</v>
      </c>
      <c r="L114" s="128"/>
    </row>
    <row r="115" spans="1:65" s="2" customFormat="1" ht="21.75" customHeight="1">
      <c r="A115" s="31"/>
      <c r="B115" s="32"/>
      <c r="C115" s="31"/>
      <c r="D115" s="31"/>
      <c r="E115" s="31"/>
      <c r="F115" s="31"/>
      <c r="G115" s="31"/>
      <c r="H115" s="31"/>
      <c r="I115" s="31"/>
      <c r="J115" s="31"/>
      <c r="K115" s="31"/>
      <c r="L115" s="44"/>
      <c r="S115" s="31"/>
      <c r="T115" s="31"/>
      <c r="U115" s="31"/>
      <c r="V115" s="31"/>
      <c r="W115" s="31"/>
      <c r="X115" s="31"/>
      <c r="Y115" s="31"/>
      <c r="Z115" s="31"/>
      <c r="AA115" s="31"/>
      <c r="AB115" s="31"/>
      <c r="AC115" s="31"/>
      <c r="AD115" s="31"/>
      <c r="AE115" s="31"/>
    </row>
    <row r="116" spans="1:65" s="2" customFormat="1" ht="6.95" customHeight="1">
      <c r="A116" s="31"/>
      <c r="B116" s="32"/>
      <c r="C116" s="31"/>
      <c r="D116" s="31"/>
      <c r="E116" s="31"/>
      <c r="F116" s="31"/>
      <c r="G116" s="31"/>
      <c r="H116" s="31"/>
      <c r="I116" s="31"/>
      <c r="J116" s="31"/>
      <c r="K116" s="31"/>
      <c r="L116" s="44"/>
      <c r="S116" s="31"/>
      <c r="T116" s="31"/>
      <c r="U116" s="31"/>
      <c r="V116" s="31"/>
      <c r="W116" s="31"/>
      <c r="X116" s="31"/>
      <c r="Y116" s="31"/>
      <c r="Z116" s="31"/>
      <c r="AA116" s="31"/>
      <c r="AB116" s="31"/>
      <c r="AC116" s="31"/>
      <c r="AD116" s="31"/>
      <c r="AE116" s="31"/>
    </row>
    <row r="117" spans="1:65" s="2" customFormat="1" ht="29.25" customHeight="1">
      <c r="A117" s="31"/>
      <c r="B117" s="32"/>
      <c r="C117" s="127" t="s">
        <v>142</v>
      </c>
      <c r="D117" s="31"/>
      <c r="E117" s="31"/>
      <c r="F117" s="31"/>
      <c r="G117" s="31"/>
      <c r="H117" s="31"/>
      <c r="I117" s="31"/>
      <c r="J117" s="136">
        <f>ROUND(J118 + J119 + J120 + J121 + J122 + J123,2)</f>
        <v>0</v>
      </c>
      <c r="K117" s="31"/>
      <c r="L117" s="44"/>
      <c r="N117" s="137" t="s">
        <v>42</v>
      </c>
      <c r="S117" s="31"/>
      <c r="T117" s="31"/>
      <c r="U117" s="31"/>
      <c r="V117" s="31"/>
      <c r="W117" s="31"/>
      <c r="X117" s="31"/>
      <c r="Y117" s="31"/>
      <c r="Z117" s="31"/>
      <c r="AA117" s="31"/>
      <c r="AB117" s="31"/>
      <c r="AC117" s="31"/>
      <c r="AD117" s="31"/>
      <c r="AE117" s="31"/>
    </row>
    <row r="118" spans="1:65" s="2" customFormat="1" ht="18" customHeight="1">
      <c r="A118" s="31"/>
      <c r="B118" s="138"/>
      <c r="C118" s="139"/>
      <c r="D118" s="200" t="s">
        <v>143</v>
      </c>
      <c r="E118" s="250"/>
      <c r="F118" s="250"/>
      <c r="G118" s="139"/>
      <c r="H118" s="139"/>
      <c r="I118" s="139"/>
      <c r="J118" s="96">
        <v>0</v>
      </c>
      <c r="K118" s="139"/>
      <c r="L118" s="141"/>
      <c r="M118" s="142"/>
      <c r="N118" s="143" t="s">
        <v>44</v>
      </c>
      <c r="O118" s="142"/>
      <c r="P118" s="142"/>
      <c r="Q118" s="142"/>
      <c r="R118" s="142"/>
      <c r="S118" s="139"/>
      <c r="T118" s="139"/>
      <c r="U118" s="139"/>
      <c r="V118" s="139"/>
      <c r="W118" s="139"/>
      <c r="X118" s="139"/>
      <c r="Y118" s="139"/>
      <c r="Z118" s="139"/>
      <c r="AA118" s="139"/>
      <c r="AB118" s="139"/>
      <c r="AC118" s="139"/>
      <c r="AD118" s="139"/>
      <c r="AE118" s="139"/>
      <c r="AF118" s="142"/>
      <c r="AG118" s="142"/>
      <c r="AH118" s="142"/>
      <c r="AI118" s="142"/>
      <c r="AJ118" s="142"/>
      <c r="AK118" s="142"/>
      <c r="AL118" s="142"/>
      <c r="AM118" s="142"/>
      <c r="AN118" s="142"/>
      <c r="AO118" s="142"/>
      <c r="AP118" s="142"/>
      <c r="AQ118" s="142"/>
      <c r="AR118" s="142"/>
      <c r="AS118" s="142"/>
      <c r="AT118" s="142"/>
      <c r="AU118" s="142"/>
      <c r="AV118" s="142"/>
      <c r="AW118" s="142"/>
      <c r="AX118" s="142"/>
      <c r="AY118" s="144" t="s">
        <v>144</v>
      </c>
      <c r="AZ118" s="142"/>
      <c r="BA118" s="142"/>
      <c r="BB118" s="142"/>
      <c r="BC118" s="142"/>
      <c r="BD118" s="142"/>
      <c r="BE118" s="145">
        <f t="shared" ref="BE118:BE123" si="0">IF(N118="základná",J118,0)</f>
        <v>0</v>
      </c>
      <c r="BF118" s="145">
        <f t="shared" ref="BF118:BF123" si="1">IF(N118="znížená",J118,0)</f>
        <v>0</v>
      </c>
      <c r="BG118" s="145">
        <f t="shared" ref="BG118:BG123" si="2">IF(N118="zákl. prenesená",J118,0)</f>
        <v>0</v>
      </c>
      <c r="BH118" s="145">
        <f t="shared" ref="BH118:BH123" si="3">IF(N118="zníž. prenesená",J118,0)</f>
        <v>0</v>
      </c>
      <c r="BI118" s="145">
        <f t="shared" ref="BI118:BI123" si="4">IF(N118="nulová",J118,0)</f>
        <v>0</v>
      </c>
      <c r="BJ118" s="144" t="s">
        <v>145</v>
      </c>
      <c r="BK118" s="142"/>
      <c r="BL118" s="142"/>
      <c r="BM118" s="142"/>
    </row>
    <row r="119" spans="1:65" s="2" customFormat="1" ht="18" customHeight="1">
      <c r="A119" s="31"/>
      <c r="B119" s="138"/>
      <c r="C119" s="139"/>
      <c r="D119" s="200" t="s">
        <v>146</v>
      </c>
      <c r="E119" s="250"/>
      <c r="F119" s="250"/>
      <c r="G119" s="139"/>
      <c r="H119" s="139"/>
      <c r="I119" s="139"/>
      <c r="J119" s="96">
        <v>0</v>
      </c>
      <c r="K119" s="139"/>
      <c r="L119" s="141"/>
      <c r="M119" s="142"/>
      <c r="N119" s="143" t="s">
        <v>44</v>
      </c>
      <c r="O119" s="142"/>
      <c r="P119" s="142"/>
      <c r="Q119" s="142"/>
      <c r="R119" s="142"/>
      <c r="S119" s="139"/>
      <c r="T119" s="139"/>
      <c r="U119" s="139"/>
      <c r="V119" s="139"/>
      <c r="W119" s="139"/>
      <c r="X119" s="139"/>
      <c r="Y119" s="139"/>
      <c r="Z119" s="139"/>
      <c r="AA119" s="139"/>
      <c r="AB119" s="139"/>
      <c r="AC119" s="139"/>
      <c r="AD119" s="139"/>
      <c r="AE119" s="139"/>
      <c r="AF119" s="142"/>
      <c r="AG119" s="142"/>
      <c r="AH119" s="142"/>
      <c r="AI119" s="142"/>
      <c r="AJ119" s="142"/>
      <c r="AK119" s="142"/>
      <c r="AL119" s="142"/>
      <c r="AM119" s="142"/>
      <c r="AN119" s="142"/>
      <c r="AO119" s="142"/>
      <c r="AP119" s="142"/>
      <c r="AQ119" s="142"/>
      <c r="AR119" s="142"/>
      <c r="AS119" s="142"/>
      <c r="AT119" s="142"/>
      <c r="AU119" s="142"/>
      <c r="AV119" s="142"/>
      <c r="AW119" s="142"/>
      <c r="AX119" s="142"/>
      <c r="AY119" s="144" t="s">
        <v>144</v>
      </c>
      <c r="AZ119" s="142"/>
      <c r="BA119" s="142"/>
      <c r="BB119" s="142"/>
      <c r="BC119" s="142"/>
      <c r="BD119" s="142"/>
      <c r="BE119" s="145">
        <f t="shared" si="0"/>
        <v>0</v>
      </c>
      <c r="BF119" s="145">
        <f t="shared" si="1"/>
        <v>0</v>
      </c>
      <c r="BG119" s="145">
        <f t="shared" si="2"/>
        <v>0</v>
      </c>
      <c r="BH119" s="145">
        <f t="shared" si="3"/>
        <v>0</v>
      </c>
      <c r="BI119" s="145">
        <f t="shared" si="4"/>
        <v>0</v>
      </c>
      <c r="BJ119" s="144" t="s">
        <v>145</v>
      </c>
      <c r="BK119" s="142"/>
      <c r="BL119" s="142"/>
      <c r="BM119" s="142"/>
    </row>
    <row r="120" spans="1:65" s="2" customFormat="1" ht="18" customHeight="1">
      <c r="A120" s="31"/>
      <c r="B120" s="138"/>
      <c r="C120" s="139"/>
      <c r="D120" s="200" t="s">
        <v>147</v>
      </c>
      <c r="E120" s="250"/>
      <c r="F120" s="250"/>
      <c r="G120" s="139"/>
      <c r="H120" s="139"/>
      <c r="I120" s="139"/>
      <c r="J120" s="96">
        <v>0</v>
      </c>
      <c r="K120" s="139"/>
      <c r="L120" s="141"/>
      <c r="M120" s="142"/>
      <c r="N120" s="143" t="s">
        <v>44</v>
      </c>
      <c r="O120" s="142"/>
      <c r="P120" s="142"/>
      <c r="Q120" s="142"/>
      <c r="R120" s="142"/>
      <c r="S120" s="139"/>
      <c r="T120" s="139"/>
      <c r="U120" s="139"/>
      <c r="V120" s="139"/>
      <c r="W120" s="139"/>
      <c r="X120" s="139"/>
      <c r="Y120" s="139"/>
      <c r="Z120" s="139"/>
      <c r="AA120" s="139"/>
      <c r="AB120" s="139"/>
      <c r="AC120" s="139"/>
      <c r="AD120" s="139"/>
      <c r="AE120" s="139"/>
      <c r="AF120" s="142"/>
      <c r="AG120" s="142"/>
      <c r="AH120" s="142"/>
      <c r="AI120" s="142"/>
      <c r="AJ120" s="142"/>
      <c r="AK120" s="142"/>
      <c r="AL120" s="142"/>
      <c r="AM120" s="142"/>
      <c r="AN120" s="142"/>
      <c r="AO120" s="142"/>
      <c r="AP120" s="142"/>
      <c r="AQ120" s="142"/>
      <c r="AR120" s="142"/>
      <c r="AS120" s="142"/>
      <c r="AT120" s="142"/>
      <c r="AU120" s="142"/>
      <c r="AV120" s="142"/>
      <c r="AW120" s="142"/>
      <c r="AX120" s="142"/>
      <c r="AY120" s="144" t="s">
        <v>144</v>
      </c>
      <c r="AZ120" s="142"/>
      <c r="BA120" s="142"/>
      <c r="BB120" s="142"/>
      <c r="BC120" s="142"/>
      <c r="BD120" s="142"/>
      <c r="BE120" s="145">
        <f t="shared" si="0"/>
        <v>0</v>
      </c>
      <c r="BF120" s="145">
        <f t="shared" si="1"/>
        <v>0</v>
      </c>
      <c r="BG120" s="145">
        <f t="shared" si="2"/>
        <v>0</v>
      </c>
      <c r="BH120" s="145">
        <f t="shared" si="3"/>
        <v>0</v>
      </c>
      <c r="BI120" s="145">
        <f t="shared" si="4"/>
        <v>0</v>
      </c>
      <c r="BJ120" s="144" t="s">
        <v>145</v>
      </c>
      <c r="BK120" s="142"/>
      <c r="BL120" s="142"/>
      <c r="BM120" s="142"/>
    </row>
    <row r="121" spans="1:65" s="2" customFormat="1" ht="18" customHeight="1">
      <c r="A121" s="31"/>
      <c r="B121" s="138"/>
      <c r="C121" s="139"/>
      <c r="D121" s="200" t="s">
        <v>148</v>
      </c>
      <c r="E121" s="250"/>
      <c r="F121" s="250"/>
      <c r="G121" s="139"/>
      <c r="H121" s="139"/>
      <c r="I121" s="139"/>
      <c r="J121" s="96">
        <v>0</v>
      </c>
      <c r="K121" s="139"/>
      <c r="L121" s="141"/>
      <c r="M121" s="142"/>
      <c r="N121" s="143" t="s">
        <v>44</v>
      </c>
      <c r="O121" s="142"/>
      <c r="P121" s="142"/>
      <c r="Q121" s="142"/>
      <c r="R121" s="142"/>
      <c r="S121" s="139"/>
      <c r="T121" s="139"/>
      <c r="U121" s="139"/>
      <c r="V121" s="139"/>
      <c r="W121" s="139"/>
      <c r="X121" s="139"/>
      <c r="Y121" s="139"/>
      <c r="Z121" s="139"/>
      <c r="AA121" s="139"/>
      <c r="AB121" s="139"/>
      <c r="AC121" s="139"/>
      <c r="AD121" s="139"/>
      <c r="AE121" s="139"/>
      <c r="AF121" s="142"/>
      <c r="AG121" s="142"/>
      <c r="AH121" s="142"/>
      <c r="AI121" s="142"/>
      <c r="AJ121" s="142"/>
      <c r="AK121" s="142"/>
      <c r="AL121" s="142"/>
      <c r="AM121" s="142"/>
      <c r="AN121" s="142"/>
      <c r="AO121" s="142"/>
      <c r="AP121" s="142"/>
      <c r="AQ121" s="142"/>
      <c r="AR121" s="142"/>
      <c r="AS121" s="142"/>
      <c r="AT121" s="142"/>
      <c r="AU121" s="142"/>
      <c r="AV121" s="142"/>
      <c r="AW121" s="142"/>
      <c r="AX121" s="142"/>
      <c r="AY121" s="144" t="s">
        <v>144</v>
      </c>
      <c r="AZ121" s="142"/>
      <c r="BA121" s="142"/>
      <c r="BB121" s="142"/>
      <c r="BC121" s="142"/>
      <c r="BD121" s="142"/>
      <c r="BE121" s="145">
        <f t="shared" si="0"/>
        <v>0</v>
      </c>
      <c r="BF121" s="145">
        <f t="shared" si="1"/>
        <v>0</v>
      </c>
      <c r="BG121" s="145">
        <f t="shared" si="2"/>
        <v>0</v>
      </c>
      <c r="BH121" s="145">
        <f t="shared" si="3"/>
        <v>0</v>
      </c>
      <c r="BI121" s="145">
        <f t="shared" si="4"/>
        <v>0</v>
      </c>
      <c r="BJ121" s="144" t="s">
        <v>145</v>
      </c>
      <c r="BK121" s="142"/>
      <c r="BL121" s="142"/>
      <c r="BM121" s="142"/>
    </row>
    <row r="122" spans="1:65" s="2" customFormat="1" ht="18" customHeight="1">
      <c r="A122" s="31"/>
      <c r="B122" s="138"/>
      <c r="C122" s="139"/>
      <c r="D122" s="200" t="s">
        <v>149</v>
      </c>
      <c r="E122" s="250"/>
      <c r="F122" s="250"/>
      <c r="G122" s="139"/>
      <c r="H122" s="139"/>
      <c r="I122" s="139"/>
      <c r="J122" s="96">
        <v>0</v>
      </c>
      <c r="K122" s="139"/>
      <c r="L122" s="141"/>
      <c r="M122" s="142"/>
      <c r="N122" s="143" t="s">
        <v>44</v>
      </c>
      <c r="O122" s="142"/>
      <c r="P122" s="142"/>
      <c r="Q122" s="142"/>
      <c r="R122" s="142"/>
      <c r="S122" s="139"/>
      <c r="T122" s="139"/>
      <c r="U122" s="139"/>
      <c r="V122" s="139"/>
      <c r="W122" s="139"/>
      <c r="X122" s="139"/>
      <c r="Y122" s="139"/>
      <c r="Z122" s="139"/>
      <c r="AA122" s="139"/>
      <c r="AB122" s="139"/>
      <c r="AC122" s="139"/>
      <c r="AD122" s="139"/>
      <c r="AE122" s="139"/>
      <c r="AF122" s="142"/>
      <c r="AG122" s="142"/>
      <c r="AH122" s="142"/>
      <c r="AI122" s="142"/>
      <c r="AJ122" s="142"/>
      <c r="AK122" s="142"/>
      <c r="AL122" s="142"/>
      <c r="AM122" s="142"/>
      <c r="AN122" s="142"/>
      <c r="AO122" s="142"/>
      <c r="AP122" s="142"/>
      <c r="AQ122" s="142"/>
      <c r="AR122" s="142"/>
      <c r="AS122" s="142"/>
      <c r="AT122" s="142"/>
      <c r="AU122" s="142"/>
      <c r="AV122" s="142"/>
      <c r="AW122" s="142"/>
      <c r="AX122" s="142"/>
      <c r="AY122" s="144" t="s">
        <v>144</v>
      </c>
      <c r="AZ122" s="142"/>
      <c r="BA122" s="142"/>
      <c r="BB122" s="142"/>
      <c r="BC122" s="142"/>
      <c r="BD122" s="142"/>
      <c r="BE122" s="145">
        <f t="shared" si="0"/>
        <v>0</v>
      </c>
      <c r="BF122" s="145">
        <f t="shared" si="1"/>
        <v>0</v>
      </c>
      <c r="BG122" s="145">
        <f t="shared" si="2"/>
        <v>0</v>
      </c>
      <c r="BH122" s="145">
        <f t="shared" si="3"/>
        <v>0</v>
      </c>
      <c r="BI122" s="145">
        <f t="shared" si="4"/>
        <v>0</v>
      </c>
      <c r="BJ122" s="144" t="s">
        <v>145</v>
      </c>
      <c r="BK122" s="142"/>
      <c r="BL122" s="142"/>
      <c r="BM122" s="142"/>
    </row>
    <row r="123" spans="1:65" s="2" customFormat="1" ht="18" customHeight="1">
      <c r="A123" s="31"/>
      <c r="B123" s="138"/>
      <c r="C123" s="139"/>
      <c r="D123" s="140" t="s">
        <v>150</v>
      </c>
      <c r="E123" s="139"/>
      <c r="F123" s="139"/>
      <c r="G123" s="139"/>
      <c r="H123" s="139"/>
      <c r="I123" s="139"/>
      <c r="J123" s="96">
        <f>ROUND(J30*T123,2)</f>
        <v>0</v>
      </c>
      <c r="K123" s="139"/>
      <c r="L123" s="141"/>
      <c r="M123" s="142"/>
      <c r="N123" s="143" t="s">
        <v>44</v>
      </c>
      <c r="O123" s="142"/>
      <c r="P123" s="142"/>
      <c r="Q123" s="142"/>
      <c r="R123" s="142"/>
      <c r="S123" s="139"/>
      <c r="T123" s="139"/>
      <c r="U123" s="139"/>
      <c r="V123" s="139"/>
      <c r="W123" s="139"/>
      <c r="X123" s="139"/>
      <c r="Y123" s="139"/>
      <c r="Z123" s="139"/>
      <c r="AA123" s="139"/>
      <c r="AB123" s="139"/>
      <c r="AC123" s="139"/>
      <c r="AD123" s="139"/>
      <c r="AE123" s="139"/>
      <c r="AF123" s="142"/>
      <c r="AG123" s="142"/>
      <c r="AH123" s="142"/>
      <c r="AI123" s="142"/>
      <c r="AJ123" s="142"/>
      <c r="AK123" s="142"/>
      <c r="AL123" s="142"/>
      <c r="AM123" s="142"/>
      <c r="AN123" s="142"/>
      <c r="AO123" s="142"/>
      <c r="AP123" s="142"/>
      <c r="AQ123" s="142"/>
      <c r="AR123" s="142"/>
      <c r="AS123" s="142"/>
      <c r="AT123" s="142"/>
      <c r="AU123" s="142"/>
      <c r="AV123" s="142"/>
      <c r="AW123" s="142"/>
      <c r="AX123" s="142"/>
      <c r="AY123" s="144" t="s">
        <v>151</v>
      </c>
      <c r="AZ123" s="142"/>
      <c r="BA123" s="142"/>
      <c r="BB123" s="142"/>
      <c r="BC123" s="142"/>
      <c r="BD123" s="142"/>
      <c r="BE123" s="145">
        <f t="shared" si="0"/>
        <v>0</v>
      </c>
      <c r="BF123" s="145">
        <f t="shared" si="1"/>
        <v>0</v>
      </c>
      <c r="BG123" s="145">
        <f t="shared" si="2"/>
        <v>0</v>
      </c>
      <c r="BH123" s="145">
        <f t="shared" si="3"/>
        <v>0</v>
      </c>
      <c r="BI123" s="145">
        <f t="shared" si="4"/>
        <v>0</v>
      </c>
      <c r="BJ123" s="144" t="s">
        <v>145</v>
      </c>
      <c r="BK123" s="142"/>
      <c r="BL123" s="142"/>
      <c r="BM123" s="142"/>
    </row>
    <row r="124" spans="1:65" s="2" customFormat="1" ht="11.25">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65" s="2" customFormat="1" ht="29.25" customHeight="1">
      <c r="A125" s="31"/>
      <c r="B125" s="32"/>
      <c r="C125" s="104" t="s">
        <v>114</v>
      </c>
      <c r="D125" s="105"/>
      <c r="E125" s="105"/>
      <c r="F125" s="105"/>
      <c r="G125" s="105"/>
      <c r="H125" s="105"/>
      <c r="I125" s="105"/>
      <c r="J125" s="106">
        <f>ROUND(J96+J117,2)</f>
        <v>0</v>
      </c>
      <c r="K125" s="105"/>
      <c r="L125" s="44"/>
      <c r="S125" s="31"/>
      <c r="T125" s="31"/>
      <c r="U125" s="31"/>
      <c r="V125" s="31"/>
      <c r="W125" s="31"/>
      <c r="X125" s="31"/>
      <c r="Y125" s="31"/>
      <c r="Z125" s="31"/>
      <c r="AA125" s="31"/>
      <c r="AB125" s="31"/>
      <c r="AC125" s="31"/>
      <c r="AD125" s="31"/>
      <c r="AE125" s="31"/>
    </row>
    <row r="126" spans="1:65" s="2" customFormat="1" ht="6.95" customHeight="1">
      <c r="A126" s="31"/>
      <c r="B126" s="49"/>
      <c r="C126" s="50"/>
      <c r="D126" s="50"/>
      <c r="E126" s="50"/>
      <c r="F126" s="50"/>
      <c r="G126" s="50"/>
      <c r="H126" s="50"/>
      <c r="I126" s="50"/>
      <c r="J126" s="50"/>
      <c r="K126" s="50"/>
      <c r="L126" s="44"/>
      <c r="S126" s="31"/>
      <c r="T126" s="31"/>
      <c r="U126" s="31"/>
      <c r="V126" s="31"/>
      <c r="W126" s="31"/>
      <c r="X126" s="31"/>
      <c r="Y126" s="31"/>
      <c r="Z126" s="31"/>
      <c r="AA126" s="31"/>
      <c r="AB126" s="31"/>
      <c r="AC126" s="31"/>
      <c r="AD126" s="31"/>
      <c r="AE126" s="31"/>
    </row>
    <row r="130" spans="1:63" s="2" customFormat="1" ht="6.95" customHeight="1">
      <c r="A130" s="31"/>
      <c r="B130" s="51"/>
      <c r="C130" s="52"/>
      <c r="D130" s="52"/>
      <c r="E130" s="52"/>
      <c r="F130" s="52"/>
      <c r="G130" s="52"/>
      <c r="H130" s="52"/>
      <c r="I130" s="52"/>
      <c r="J130" s="52"/>
      <c r="K130" s="52"/>
      <c r="L130" s="44"/>
      <c r="S130" s="31"/>
      <c r="T130" s="31"/>
      <c r="U130" s="31"/>
      <c r="V130" s="31"/>
      <c r="W130" s="31"/>
      <c r="X130" s="31"/>
      <c r="Y130" s="31"/>
      <c r="Z130" s="31"/>
      <c r="AA130" s="31"/>
      <c r="AB130" s="31"/>
      <c r="AC130" s="31"/>
      <c r="AD130" s="31"/>
      <c r="AE130" s="31"/>
    </row>
    <row r="131" spans="1:63" s="2" customFormat="1" ht="24.95" customHeight="1">
      <c r="A131" s="31"/>
      <c r="B131" s="32"/>
      <c r="C131" s="18" t="s">
        <v>152</v>
      </c>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3" s="2" customFormat="1" ht="6.9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3" s="2" customFormat="1" ht="12" customHeight="1">
      <c r="A133" s="31"/>
      <c r="B133" s="32"/>
      <c r="C133" s="24" t="s">
        <v>14</v>
      </c>
      <c r="D133" s="31"/>
      <c r="E133" s="31"/>
      <c r="F133" s="31"/>
      <c r="G133" s="31"/>
      <c r="H133" s="31"/>
      <c r="I133" s="31"/>
      <c r="J133" s="31"/>
      <c r="K133" s="31"/>
      <c r="L133" s="44"/>
      <c r="S133" s="31"/>
      <c r="T133" s="31"/>
      <c r="U133" s="31"/>
      <c r="V133" s="31"/>
      <c r="W133" s="31"/>
      <c r="X133" s="31"/>
      <c r="Y133" s="31"/>
      <c r="Z133" s="31"/>
      <c r="AA133" s="31"/>
      <c r="AB133" s="31"/>
      <c r="AC133" s="31"/>
      <c r="AD133" s="31"/>
      <c r="AE133" s="31"/>
    </row>
    <row r="134" spans="1:63" s="2" customFormat="1" ht="16.5" customHeight="1">
      <c r="A134" s="31"/>
      <c r="B134" s="32"/>
      <c r="C134" s="31"/>
      <c r="D134" s="31"/>
      <c r="E134" s="246" t="str">
        <f>E7</f>
        <v>MŠ Slnečnica</v>
      </c>
      <c r="F134" s="247"/>
      <c r="G134" s="247"/>
      <c r="H134" s="247"/>
      <c r="I134" s="31"/>
      <c r="J134" s="31"/>
      <c r="K134" s="31"/>
      <c r="L134" s="44"/>
      <c r="S134" s="31"/>
      <c r="T134" s="31"/>
      <c r="U134" s="31"/>
      <c r="V134" s="31"/>
      <c r="W134" s="31"/>
      <c r="X134" s="31"/>
      <c r="Y134" s="31"/>
      <c r="Z134" s="31"/>
      <c r="AA134" s="31"/>
      <c r="AB134" s="31"/>
      <c r="AC134" s="31"/>
      <c r="AD134" s="31"/>
      <c r="AE134" s="31"/>
    </row>
    <row r="135" spans="1:63" s="2" customFormat="1" ht="12" customHeight="1">
      <c r="A135" s="31"/>
      <c r="B135" s="32"/>
      <c r="C135" s="24" t="s">
        <v>116</v>
      </c>
      <c r="D135" s="31"/>
      <c r="E135" s="31"/>
      <c r="F135" s="31"/>
      <c r="G135" s="31"/>
      <c r="H135" s="31"/>
      <c r="I135" s="31"/>
      <c r="J135" s="31"/>
      <c r="K135" s="31"/>
      <c r="L135" s="44"/>
      <c r="S135" s="31"/>
      <c r="T135" s="31"/>
      <c r="U135" s="31"/>
      <c r="V135" s="31"/>
      <c r="W135" s="31"/>
      <c r="X135" s="31"/>
      <c r="Y135" s="31"/>
      <c r="Z135" s="31"/>
      <c r="AA135" s="31"/>
      <c r="AB135" s="31"/>
      <c r="AC135" s="31"/>
      <c r="AD135" s="31"/>
      <c r="AE135" s="31"/>
    </row>
    <row r="136" spans="1:63" s="2" customFormat="1" ht="16.5" customHeight="1">
      <c r="A136" s="31"/>
      <c r="B136" s="32"/>
      <c r="C136" s="31"/>
      <c r="D136" s="31"/>
      <c r="E136" s="204" t="str">
        <f>E9</f>
        <v>01 - Stavebná časť</v>
      </c>
      <c r="F136" s="248"/>
      <c r="G136" s="248"/>
      <c r="H136" s="248"/>
      <c r="I136" s="31"/>
      <c r="J136" s="31"/>
      <c r="K136" s="31"/>
      <c r="L136" s="44"/>
      <c r="S136" s="31"/>
      <c r="T136" s="31"/>
      <c r="U136" s="31"/>
      <c r="V136" s="31"/>
      <c r="W136" s="31"/>
      <c r="X136" s="31"/>
      <c r="Y136" s="31"/>
      <c r="Z136" s="31"/>
      <c r="AA136" s="31"/>
      <c r="AB136" s="31"/>
      <c r="AC136" s="31"/>
      <c r="AD136" s="31"/>
      <c r="AE136" s="31"/>
    </row>
    <row r="137" spans="1:63" s="2" customFormat="1" ht="6.95" customHeight="1">
      <c r="A137" s="31"/>
      <c r="B137" s="32"/>
      <c r="C137" s="31"/>
      <c r="D137" s="31"/>
      <c r="E137" s="31"/>
      <c r="F137" s="31"/>
      <c r="G137" s="31"/>
      <c r="H137" s="31"/>
      <c r="I137" s="31"/>
      <c r="J137" s="31"/>
      <c r="K137" s="31"/>
      <c r="L137" s="44"/>
      <c r="S137" s="31"/>
      <c r="T137" s="31"/>
      <c r="U137" s="31"/>
      <c r="V137" s="31"/>
      <c r="W137" s="31"/>
      <c r="X137" s="31"/>
      <c r="Y137" s="31"/>
      <c r="Z137" s="31"/>
      <c r="AA137" s="31"/>
      <c r="AB137" s="31"/>
      <c r="AC137" s="31"/>
      <c r="AD137" s="31"/>
      <c r="AE137" s="31"/>
    </row>
    <row r="138" spans="1:63" s="2" customFormat="1" ht="12" customHeight="1">
      <c r="A138" s="31"/>
      <c r="B138" s="32"/>
      <c r="C138" s="24" t="s">
        <v>18</v>
      </c>
      <c r="D138" s="31"/>
      <c r="E138" s="31"/>
      <c r="F138" s="22" t="str">
        <f>F12</f>
        <v>Fialová 12, Bratislava</v>
      </c>
      <c r="G138" s="31"/>
      <c r="H138" s="31"/>
      <c r="I138" s="24" t="s">
        <v>20</v>
      </c>
      <c r="J138" s="57" t="str">
        <f>IF(J12="","",J12)</f>
        <v>4. 5. 2022</v>
      </c>
      <c r="K138" s="31"/>
      <c r="L138" s="44"/>
      <c r="S138" s="31"/>
      <c r="T138" s="31"/>
      <c r="U138" s="31"/>
      <c r="V138" s="31"/>
      <c r="W138" s="31"/>
      <c r="X138" s="31"/>
      <c r="Y138" s="31"/>
      <c r="Z138" s="31"/>
      <c r="AA138" s="31"/>
      <c r="AB138" s="31"/>
      <c r="AC138" s="31"/>
      <c r="AD138" s="31"/>
      <c r="AE138" s="31"/>
    </row>
    <row r="139" spans="1:63" s="2" customFormat="1" ht="6.95" customHeight="1">
      <c r="A139" s="31"/>
      <c r="B139" s="32"/>
      <c r="C139" s="31"/>
      <c r="D139" s="31"/>
      <c r="E139" s="31"/>
      <c r="F139" s="31"/>
      <c r="G139" s="31"/>
      <c r="H139" s="31"/>
      <c r="I139" s="31"/>
      <c r="J139" s="31"/>
      <c r="K139" s="31"/>
      <c r="L139" s="44"/>
      <c r="S139" s="31"/>
      <c r="T139" s="31"/>
      <c r="U139" s="31"/>
      <c r="V139" s="31"/>
      <c r="W139" s="31"/>
      <c r="X139" s="31"/>
      <c r="Y139" s="31"/>
      <c r="Z139" s="31"/>
      <c r="AA139" s="31"/>
      <c r="AB139" s="31"/>
      <c r="AC139" s="31"/>
      <c r="AD139" s="31"/>
      <c r="AE139" s="31"/>
    </row>
    <row r="140" spans="1:63" s="2" customFormat="1" ht="40.15" customHeight="1">
      <c r="A140" s="31"/>
      <c r="B140" s="32"/>
      <c r="C140" s="24" t="s">
        <v>22</v>
      </c>
      <c r="D140" s="31"/>
      <c r="E140" s="31"/>
      <c r="F140" s="22" t="str">
        <f>E15</f>
        <v>Mestská časť Bratislava - Petržalka</v>
      </c>
      <c r="G140" s="31"/>
      <c r="H140" s="31"/>
      <c r="I140" s="24" t="s">
        <v>28</v>
      </c>
      <c r="J140" s="27" t="str">
        <f>E21</f>
        <v>Ing. arch. Ľubomír Novák, Ing. arch. Peter Sány</v>
      </c>
      <c r="K140" s="31"/>
      <c r="L140" s="44"/>
      <c r="S140" s="31"/>
      <c r="T140" s="31"/>
      <c r="U140" s="31"/>
      <c r="V140" s="31"/>
      <c r="W140" s="31"/>
      <c r="X140" s="31"/>
      <c r="Y140" s="31"/>
      <c r="Z140" s="31"/>
      <c r="AA140" s="31"/>
      <c r="AB140" s="31"/>
      <c r="AC140" s="31"/>
      <c r="AD140" s="31"/>
      <c r="AE140" s="31"/>
    </row>
    <row r="141" spans="1:63" s="2" customFormat="1" ht="25.7" customHeight="1">
      <c r="A141" s="31"/>
      <c r="B141" s="32"/>
      <c r="C141" s="24" t="s">
        <v>26</v>
      </c>
      <c r="D141" s="31"/>
      <c r="E141" s="31"/>
      <c r="F141" s="22" t="str">
        <f>IF(E18="","",E18)</f>
        <v>Vyplň údaj</v>
      </c>
      <c r="G141" s="31"/>
      <c r="H141" s="31"/>
      <c r="I141" s="24" t="s">
        <v>32</v>
      </c>
      <c r="J141" s="27" t="str">
        <f>E24</f>
        <v>Erik Kytka - stavebné rozpočty</v>
      </c>
      <c r="K141" s="31"/>
      <c r="L141" s="44"/>
      <c r="S141" s="31"/>
      <c r="T141" s="31"/>
      <c r="U141" s="31"/>
      <c r="V141" s="31"/>
      <c r="W141" s="31"/>
      <c r="X141" s="31"/>
      <c r="Y141" s="31"/>
      <c r="Z141" s="31"/>
      <c r="AA141" s="31"/>
      <c r="AB141" s="31"/>
      <c r="AC141" s="31"/>
      <c r="AD141" s="31"/>
      <c r="AE141" s="31"/>
    </row>
    <row r="142" spans="1:63" s="2" customFormat="1" ht="10.35" customHeight="1">
      <c r="A142" s="31"/>
      <c r="B142" s="32"/>
      <c r="C142" s="31"/>
      <c r="D142" s="31"/>
      <c r="E142" s="31"/>
      <c r="F142" s="31"/>
      <c r="G142" s="31"/>
      <c r="H142" s="31"/>
      <c r="I142" s="31"/>
      <c r="J142" s="31"/>
      <c r="K142" s="31"/>
      <c r="L142" s="44"/>
      <c r="S142" s="31"/>
      <c r="T142" s="31"/>
      <c r="U142" s="31"/>
      <c r="V142" s="31"/>
      <c r="W142" s="31"/>
      <c r="X142" s="31"/>
      <c r="Y142" s="31"/>
      <c r="Z142" s="31"/>
      <c r="AA142" s="31"/>
      <c r="AB142" s="31"/>
      <c r="AC142" s="31"/>
      <c r="AD142" s="31"/>
      <c r="AE142" s="31"/>
    </row>
    <row r="143" spans="1:63" s="11" customFormat="1" ht="29.25" customHeight="1">
      <c r="A143" s="146"/>
      <c r="B143" s="147"/>
      <c r="C143" s="148" t="s">
        <v>153</v>
      </c>
      <c r="D143" s="149" t="s">
        <v>63</v>
      </c>
      <c r="E143" s="149" t="s">
        <v>59</v>
      </c>
      <c r="F143" s="149" t="s">
        <v>60</v>
      </c>
      <c r="G143" s="149" t="s">
        <v>154</v>
      </c>
      <c r="H143" s="149" t="s">
        <v>155</v>
      </c>
      <c r="I143" s="149" t="s">
        <v>156</v>
      </c>
      <c r="J143" s="150" t="s">
        <v>121</v>
      </c>
      <c r="K143" s="151" t="s">
        <v>157</v>
      </c>
      <c r="L143" s="152"/>
      <c r="M143" s="64" t="s">
        <v>1</v>
      </c>
      <c r="N143" s="65" t="s">
        <v>42</v>
      </c>
      <c r="O143" s="65" t="s">
        <v>158</v>
      </c>
      <c r="P143" s="65" t="s">
        <v>159</v>
      </c>
      <c r="Q143" s="65" t="s">
        <v>160</v>
      </c>
      <c r="R143" s="65" t="s">
        <v>161</v>
      </c>
      <c r="S143" s="65" t="s">
        <v>162</v>
      </c>
      <c r="T143" s="66" t="s">
        <v>163</v>
      </c>
      <c r="U143" s="146"/>
      <c r="V143" s="146"/>
      <c r="W143" s="146"/>
      <c r="X143" s="146"/>
      <c r="Y143" s="146"/>
      <c r="Z143" s="146"/>
      <c r="AA143" s="146"/>
      <c r="AB143" s="146"/>
      <c r="AC143" s="146"/>
      <c r="AD143" s="146"/>
      <c r="AE143" s="146"/>
    </row>
    <row r="144" spans="1:63" s="2" customFormat="1" ht="22.9" customHeight="1">
      <c r="A144" s="31"/>
      <c r="B144" s="32"/>
      <c r="C144" s="71" t="s">
        <v>118</v>
      </c>
      <c r="D144" s="31"/>
      <c r="E144" s="31"/>
      <c r="F144" s="31"/>
      <c r="G144" s="31"/>
      <c r="H144" s="31"/>
      <c r="I144" s="31"/>
      <c r="J144" s="153">
        <f>BK144</f>
        <v>0</v>
      </c>
      <c r="K144" s="31"/>
      <c r="L144" s="32"/>
      <c r="M144" s="67"/>
      <c r="N144" s="58"/>
      <c r="O144" s="68"/>
      <c r="P144" s="154">
        <f>P145+P193+P256</f>
        <v>0</v>
      </c>
      <c r="Q144" s="68"/>
      <c r="R144" s="154">
        <f>R145+R193+R256</f>
        <v>165.89053845000004</v>
      </c>
      <c r="S144" s="68"/>
      <c r="T144" s="155">
        <f>T145+T193+T256</f>
        <v>7.7105179999999995</v>
      </c>
      <c r="U144" s="31"/>
      <c r="V144" s="31"/>
      <c r="W144" s="31"/>
      <c r="X144" s="31"/>
      <c r="Y144" s="31"/>
      <c r="Z144" s="31"/>
      <c r="AA144" s="31"/>
      <c r="AB144" s="31"/>
      <c r="AC144" s="31"/>
      <c r="AD144" s="31"/>
      <c r="AE144" s="31"/>
      <c r="AT144" s="14" t="s">
        <v>77</v>
      </c>
      <c r="AU144" s="14" t="s">
        <v>123</v>
      </c>
      <c r="BK144" s="156">
        <f>BK145+BK193+BK256</f>
        <v>0</v>
      </c>
    </row>
    <row r="145" spans="1:65" s="12" customFormat="1" ht="25.9" customHeight="1">
      <c r="B145" s="157"/>
      <c r="D145" s="158" t="s">
        <v>77</v>
      </c>
      <c r="E145" s="159" t="s">
        <v>164</v>
      </c>
      <c r="F145" s="159" t="s">
        <v>165</v>
      </c>
      <c r="I145" s="160"/>
      <c r="J145" s="161">
        <f>BK145</f>
        <v>0</v>
      </c>
      <c r="L145" s="157"/>
      <c r="M145" s="162"/>
      <c r="N145" s="163"/>
      <c r="O145" s="163"/>
      <c r="P145" s="164">
        <f>P146+P154+P159+P164+P172+P191</f>
        <v>0</v>
      </c>
      <c r="Q145" s="163"/>
      <c r="R145" s="164">
        <f>R146+R154+R159+R164+R172+R191</f>
        <v>135.87700991000003</v>
      </c>
      <c r="S145" s="163"/>
      <c r="T145" s="165">
        <f>T146+T154+T159+T164+T172+T191</f>
        <v>5.8913279999999997</v>
      </c>
      <c r="AR145" s="158" t="s">
        <v>86</v>
      </c>
      <c r="AT145" s="166" t="s">
        <v>77</v>
      </c>
      <c r="AU145" s="166" t="s">
        <v>78</v>
      </c>
      <c r="AY145" s="158" t="s">
        <v>166</v>
      </c>
      <c r="BK145" s="167">
        <f>BK146+BK154+BK159+BK164+BK172+BK191</f>
        <v>0</v>
      </c>
    </row>
    <row r="146" spans="1:65" s="12" customFormat="1" ht="22.9" customHeight="1">
      <c r="B146" s="157"/>
      <c r="D146" s="158" t="s">
        <v>77</v>
      </c>
      <c r="E146" s="168" t="s">
        <v>86</v>
      </c>
      <c r="F146" s="168" t="s">
        <v>167</v>
      </c>
      <c r="I146" s="160"/>
      <c r="J146" s="169">
        <f>BK146</f>
        <v>0</v>
      </c>
      <c r="L146" s="157"/>
      <c r="M146" s="162"/>
      <c r="N146" s="163"/>
      <c r="O146" s="163"/>
      <c r="P146" s="164">
        <f>SUM(P147:P153)</f>
        <v>0</v>
      </c>
      <c r="Q146" s="163"/>
      <c r="R146" s="164">
        <f>SUM(R147:R153)</f>
        <v>0</v>
      </c>
      <c r="S146" s="163"/>
      <c r="T146" s="165">
        <f>SUM(T147:T153)</f>
        <v>0</v>
      </c>
      <c r="AR146" s="158" t="s">
        <v>86</v>
      </c>
      <c r="AT146" s="166" t="s">
        <v>77</v>
      </c>
      <c r="AU146" s="166" t="s">
        <v>86</v>
      </c>
      <c r="AY146" s="158" t="s">
        <v>166</v>
      </c>
      <c r="BK146" s="167">
        <f>SUM(BK147:BK153)</f>
        <v>0</v>
      </c>
    </row>
    <row r="147" spans="1:65" s="2" customFormat="1" ht="24.2" customHeight="1">
      <c r="A147" s="31"/>
      <c r="B147" s="138"/>
      <c r="C147" s="170" t="s">
        <v>86</v>
      </c>
      <c r="D147" s="170" t="s">
        <v>168</v>
      </c>
      <c r="E147" s="171" t="s">
        <v>169</v>
      </c>
      <c r="F147" s="172" t="s">
        <v>170</v>
      </c>
      <c r="G147" s="173" t="s">
        <v>171</v>
      </c>
      <c r="H147" s="174">
        <v>1.47</v>
      </c>
      <c r="I147" s="175"/>
      <c r="J147" s="174">
        <f t="shared" ref="J147:J153" si="5">ROUND(I147*H147,3)</f>
        <v>0</v>
      </c>
      <c r="K147" s="176"/>
      <c r="L147" s="32"/>
      <c r="M147" s="177" t="s">
        <v>1</v>
      </c>
      <c r="N147" s="178" t="s">
        <v>44</v>
      </c>
      <c r="O147" s="60"/>
      <c r="P147" s="179">
        <f t="shared" ref="P147:P153" si="6">O147*H147</f>
        <v>0</v>
      </c>
      <c r="Q147" s="179">
        <v>0</v>
      </c>
      <c r="R147" s="179">
        <f t="shared" ref="R147:R153" si="7">Q147*H147</f>
        <v>0</v>
      </c>
      <c r="S147" s="179">
        <v>0</v>
      </c>
      <c r="T147" s="180">
        <f t="shared" ref="T147:T153" si="8">S147*H147</f>
        <v>0</v>
      </c>
      <c r="U147" s="31"/>
      <c r="V147" s="31"/>
      <c r="W147" s="31"/>
      <c r="X147" s="31"/>
      <c r="Y147" s="31"/>
      <c r="Z147" s="31"/>
      <c r="AA147" s="31"/>
      <c r="AB147" s="31"/>
      <c r="AC147" s="31"/>
      <c r="AD147" s="31"/>
      <c r="AE147" s="31"/>
      <c r="AR147" s="181" t="s">
        <v>172</v>
      </c>
      <c r="AT147" s="181" t="s">
        <v>168</v>
      </c>
      <c r="AU147" s="181" t="s">
        <v>145</v>
      </c>
      <c r="AY147" s="14" t="s">
        <v>166</v>
      </c>
      <c r="BE147" s="100">
        <f t="shared" ref="BE147:BE153" si="9">IF(N147="základná",J147,0)</f>
        <v>0</v>
      </c>
      <c r="BF147" s="100">
        <f t="shared" ref="BF147:BF153" si="10">IF(N147="znížená",J147,0)</f>
        <v>0</v>
      </c>
      <c r="BG147" s="100">
        <f t="shared" ref="BG147:BG153" si="11">IF(N147="zákl. prenesená",J147,0)</f>
        <v>0</v>
      </c>
      <c r="BH147" s="100">
        <f t="shared" ref="BH147:BH153" si="12">IF(N147="zníž. prenesená",J147,0)</f>
        <v>0</v>
      </c>
      <c r="BI147" s="100">
        <f t="shared" ref="BI147:BI153" si="13">IF(N147="nulová",J147,0)</f>
        <v>0</v>
      </c>
      <c r="BJ147" s="14" t="s">
        <v>145</v>
      </c>
      <c r="BK147" s="182">
        <f t="shared" ref="BK147:BK153" si="14">ROUND(I147*H147,3)</f>
        <v>0</v>
      </c>
      <c r="BL147" s="14" t="s">
        <v>172</v>
      </c>
      <c r="BM147" s="181" t="s">
        <v>173</v>
      </c>
    </row>
    <row r="148" spans="1:65" s="2" customFormat="1" ht="24.2" customHeight="1">
      <c r="A148" s="31"/>
      <c r="B148" s="138"/>
      <c r="C148" s="170" t="s">
        <v>145</v>
      </c>
      <c r="D148" s="170" t="s">
        <v>168</v>
      </c>
      <c r="E148" s="171" t="s">
        <v>174</v>
      </c>
      <c r="F148" s="172" t="s">
        <v>175</v>
      </c>
      <c r="G148" s="173" t="s">
        <v>171</v>
      </c>
      <c r="H148" s="174">
        <v>1.47</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145</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176</v>
      </c>
    </row>
    <row r="149" spans="1:65" s="2" customFormat="1" ht="33" customHeight="1">
      <c r="A149" s="31"/>
      <c r="B149" s="138"/>
      <c r="C149" s="170" t="s">
        <v>177</v>
      </c>
      <c r="D149" s="170" t="s">
        <v>168</v>
      </c>
      <c r="E149" s="171" t="s">
        <v>178</v>
      </c>
      <c r="F149" s="172" t="s">
        <v>179</v>
      </c>
      <c r="G149" s="173" t="s">
        <v>171</v>
      </c>
      <c r="H149" s="174">
        <v>1.47</v>
      </c>
      <c r="I149" s="175"/>
      <c r="J149" s="174">
        <f t="shared" si="5"/>
        <v>0</v>
      </c>
      <c r="K149" s="176"/>
      <c r="L149" s="32"/>
      <c r="M149" s="177" t="s">
        <v>1</v>
      </c>
      <c r="N149" s="178" t="s">
        <v>44</v>
      </c>
      <c r="O149" s="60"/>
      <c r="P149" s="179">
        <f t="shared" si="6"/>
        <v>0</v>
      </c>
      <c r="Q149" s="179">
        <v>0</v>
      </c>
      <c r="R149" s="179">
        <f t="shared" si="7"/>
        <v>0</v>
      </c>
      <c r="S149" s="179">
        <v>0</v>
      </c>
      <c r="T149" s="180">
        <f t="shared" si="8"/>
        <v>0</v>
      </c>
      <c r="U149" s="31"/>
      <c r="V149" s="31"/>
      <c r="W149" s="31"/>
      <c r="X149" s="31"/>
      <c r="Y149" s="31"/>
      <c r="Z149" s="31"/>
      <c r="AA149" s="31"/>
      <c r="AB149" s="31"/>
      <c r="AC149" s="31"/>
      <c r="AD149" s="31"/>
      <c r="AE149" s="31"/>
      <c r="AR149" s="181" t="s">
        <v>172</v>
      </c>
      <c r="AT149" s="181" t="s">
        <v>168</v>
      </c>
      <c r="AU149" s="181" t="s">
        <v>145</v>
      </c>
      <c r="AY149" s="14" t="s">
        <v>166</v>
      </c>
      <c r="BE149" s="100">
        <f t="shared" si="9"/>
        <v>0</v>
      </c>
      <c r="BF149" s="100">
        <f t="shared" si="10"/>
        <v>0</v>
      </c>
      <c r="BG149" s="100">
        <f t="shared" si="11"/>
        <v>0</v>
      </c>
      <c r="BH149" s="100">
        <f t="shared" si="12"/>
        <v>0</v>
      </c>
      <c r="BI149" s="100">
        <f t="shared" si="13"/>
        <v>0</v>
      </c>
      <c r="BJ149" s="14" t="s">
        <v>145</v>
      </c>
      <c r="BK149" s="182">
        <f t="shared" si="14"/>
        <v>0</v>
      </c>
      <c r="BL149" s="14" t="s">
        <v>172</v>
      </c>
      <c r="BM149" s="181" t="s">
        <v>180</v>
      </c>
    </row>
    <row r="150" spans="1:65" s="2" customFormat="1" ht="37.9" customHeight="1">
      <c r="A150" s="31"/>
      <c r="B150" s="138"/>
      <c r="C150" s="170" t="s">
        <v>172</v>
      </c>
      <c r="D150" s="170" t="s">
        <v>168</v>
      </c>
      <c r="E150" s="171" t="s">
        <v>181</v>
      </c>
      <c r="F150" s="172" t="s">
        <v>182</v>
      </c>
      <c r="G150" s="173" t="s">
        <v>171</v>
      </c>
      <c r="H150" s="174">
        <v>39.69</v>
      </c>
      <c r="I150" s="175"/>
      <c r="J150" s="174">
        <f t="shared" si="5"/>
        <v>0</v>
      </c>
      <c r="K150" s="176"/>
      <c r="L150" s="32"/>
      <c r="M150" s="177" t="s">
        <v>1</v>
      </c>
      <c r="N150" s="178" t="s">
        <v>44</v>
      </c>
      <c r="O150" s="60"/>
      <c r="P150" s="179">
        <f t="shared" si="6"/>
        <v>0</v>
      </c>
      <c r="Q150" s="179">
        <v>0</v>
      </c>
      <c r="R150" s="179">
        <f t="shared" si="7"/>
        <v>0</v>
      </c>
      <c r="S150" s="179">
        <v>0</v>
      </c>
      <c r="T150" s="180">
        <f t="shared" si="8"/>
        <v>0</v>
      </c>
      <c r="U150" s="31"/>
      <c r="V150" s="31"/>
      <c r="W150" s="31"/>
      <c r="X150" s="31"/>
      <c r="Y150" s="31"/>
      <c r="Z150" s="31"/>
      <c r="AA150" s="31"/>
      <c r="AB150" s="31"/>
      <c r="AC150" s="31"/>
      <c r="AD150" s="31"/>
      <c r="AE150" s="31"/>
      <c r="AR150" s="181" t="s">
        <v>172</v>
      </c>
      <c r="AT150" s="181" t="s">
        <v>168</v>
      </c>
      <c r="AU150" s="181" t="s">
        <v>145</v>
      </c>
      <c r="AY150" s="14" t="s">
        <v>166</v>
      </c>
      <c r="BE150" s="100">
        <f t="shared" si="9"/>
        <v>0</v>
      </c>
      <c r="BF150" s="100">
        <f t="shared" si="10"/>
        <v>0</v>
      </c>
      <c r="BG150" s="100">
        <f t="shared" si="11"/>
        <v>0</v>
      </c>
      <c r="BH150" s="100">
        <f t="shared" si="12"/>
        <v>0</v>
      </c>
      <c r="BI150" s="100">
        <f t="shared" si="13"/>
        <v>0</v>
      </c>
      <c r="BJ150" s="14" t="s">
        <v>145</v>
      </c>
      <c r="BK150" s="182">
        <f t="shared" si="14"/>
        <v>0</v>
      </c>
      <c r="BL150" s="14" t="s">
        <v>172</v>
      </c>
      <c r="BM150" s="181" t="s">
        <v>183</v>
      </c>
    </row>
    <row r="151" spans="1:65" s="2" customFormat="1" ht="24.2" customHeight="1">
      <c r="A151" s="31"/>
      <c r="B151" s="138"/>
      <c r="C151" s="170" t="s">
        <v>184</v>
      </c>
      <c r="D151" s="170" t="s">
        <v>168</v>
      </c>
      <c r="E151" s="171" t="s">
        <v>185</v>
      </c>
      <c r="F151" s="172" t="s">
        <v>186</v>
      </c>
      <c r="G151" s="173" t="s">
        <v>171</v>
      </c>
      <c r="H151" s="174">
        <v>1.47</v>
      </c>
      <c r="I151" s="175"/>
      <c r="J151" s="174">
        <f t="shared" si="5"/>
        <v>0</v>
      </c>
      <c r="K151" s="176"/>
      <c r="L151" s="32"/>
      <c r="M151" s="177" t="s">
        <v>1</v>
      </c>
      <c r="N151" s="178" t="s">
        <v>44</v>
      </c>
      <c r="O151" s="60"/>
      <c r="P151" s="179">
        <f t="shared" si="6"/>
        <v>0</v>
      </c>
      <c r="Q151" s="179">
        <v>0</v>
      </c>
      <c r="R151" s="179">
        <f t="shared" si="7"/>
        <v>0</v>
      </c>
      <c r="S151" s="179">
        <v>0</v>
      </c>
      <c r="T151" s="180">
        <f t="shared" si="8"/>
        <v>0</v>
      </c>
      <c r="U151" s="31"/>
      <c r="V151" s="31"/>
      <c r="W151" s="31"/>
      <c r="X151" s="31"/>
      <c r="Y151" s="31"/>
      <c r="Z151" s="31"/>
      <c r="AA151" s="31"/>
      <c r="AB151" s="31"/>
      <c r="AC151" s="31"/>
      <c r="AD151" s="31"/>
      <c r="AE151" s="31"/>
      <c r="AR151" s="181" t="s">
        <v>172</v>
      </c>
      <c r="AT151" s="181" t="s">
        <v>168</v>
      </c>
      <c r="AU151" s="181" t="s">
        <v>145</v>
      </c>
      <c r="AY151" s="14" t="s">
        <v>166</v>
      </c>
      <c r="BE151" s="100">
        <f t="shared" si="9"/>
        <v>0</v>
      </c>
      <c r="BF151" s="100">
        <f t="shared" si="10"/>
        <v>0</v>
      </c>
      <c r="BG151" s="100">
        <f t="shared" si="11"/>
        <v>0</v>
      </c>
      <c r="BH151" s="100">
        <f t="shared" si="12"/>
        <v>0</v>
      </c>
      <c r="BI151" s="100">
        <f t="shared" si="13"/>
        <v>0</v>
      </c>
      <c r="BJ151" s="14" t="s">
        <v>145</v>
      </c>
      <c r="BK151" s="182">
        <f t="shared" si="14"/>
        <v>0</v>
      </c>
      <c r="BL151" s="14" t="s">
        <v>172</v>
      </c>
      <c r="BM151" s="181" t="s">
        <v>187</v>
      </c>
    </row>
    <row r="152" spans="1:65" s="2" customFormat="1" ht="16.5" customHeight="1">
      <c r="A152" s="31"/>
      <c r="B152" s="138"/>
      <c r="C152" s="170" t="s">
        <v>188</v>
      </c>
      <c r="D152" s="170" t="s">
        <v>168</v>
      </c>
      <c r="E152" s="171" t="s">
        <v>189</v>
      </c>
      <c r="F152" s="172" t="s">
        <v>190</v>
      </c>
      <c r="G152" s="173" t="s">
        <v>171</v>
      </c>
      <c r="H152" s="174">
        <v>1.47</v>
      </c>
      <c r="I152" s="175"/>
      <c r="J152" s="174">
        <f t="shared" si="5"/>
        <v>0</v>
      </c>
      <c r="K152" s="176"/>
      <c r="L152" s="32"/>
      <c r="M152" s="177" t="s">
        <v>1</v>
      </c>
      <c r="N152" s="178" t="s">
        <v>44</v>
      </c>
      <c r="O152" s="60"/>
      <c r="P152" s="179">
        <f t="shared" si="6"/>
        <v>0</v>
      </c>
      <c r="Q152" s="179">
        <v>0</v>
      </c>
      <c r="R152" s="179">
        <f t="shared" si="7"/>
        <v>0</v>
      </c>
      <c r="S152" s="179">
        <v>0</v>
      </c>
      <c r="T152" s="180">
        <f t="shared" si="8"/>
        <v>0</v>
      </c>
      <c r="U152" s="31"/>
      <c r="V152" s="31"/>
      <c r="W152" s="31"/>
      <c r="X152" s="31"/>
      <c r="Y152" s="31"/>
      <c r="Z152" s="31"/>
      <c r="AA152" s="31"/>
      <c r="AB152" s="31"/>
      <c r="AC152" s="31"/>
      <c r="AD152" s="31"/>
      <c r="AE152" s="31"/>
      <c r="AR152" s="181" t="s">
        <v>172</v>
      </c>
      <c r="AT152" s="181" t="s">
        <v>168</v>
      </c>
      <c r="AU152" s="181" t="s">
        <v>145</v>
      </c>
      <c r="AY152" s="14" t="s">
        <v>166</v>
      </c>
      <c r="BE152" s="100">
        <f t="shared" si="9"/>
        <v>0</v>
      </c>
      <c r="BF152" s="100">
        <f t="shared" si="10"/>
        <v>0</v>
      </c>
      <c r="BG152" s="100">
        <f t="shared" si="11"/>
        <v>0</v>
      </c>
      <c r="BH152" s="100">
        <f t="shared" si="12"/>
        <v>0</v>
      </c>
      <c r="BI152" s="100">
        <f t="shared" si="13"/>
        <v>0</v>
      </c>
      <c r="BJ152" s="14" t="s">
        <v>145</v>
      </c>
      <c r="BK152" s="182">
        <f t="shared" si="14"/>
        <v>0</v>
      </c>
      <c r="BL152" s="14" t="s">
        <v>172</v>
      </c>
      <c r="BM152" s="181" t="s">
        <v>191</v>
      </c>
    </row>
    <row r="153" spans="1:65" s="2" customFormat="1" ht="24.2" customHeight="1">
      <c r="A153" s="31"/>
      <c r="B153" s="138"/>
      <c r="C153" s="170" t="s">
        <v>192</v>
      </c>
      <c r="D153" s="170" t="s">
        <v>168</v>
      </c>
      <c r="E153" s="171" t="s">
        <v>193</v>
      </c>
      <c r="F153" s="172" t="s">
        <v>194</v>
      </c>
      <c r="G153" s="173" t="s">
        <v>195</v>
      </c>
      <c r="H153" s="174">
        <v>2.3519999999999999</v>
      </c>
      <c r="I153" s="175"/>
      <c r="J153" s="174">
        <f t="shared" si="5"/>
        <v>0</v>
      </c>
      <c r="K153" s="176"/>
      <c r="L153" s="32"/>
      <c r="M153" s="177" t="s">
        <v>1</v>
      </c>
      <c r="N153" s="178" t="s">
        <v>44</v>
      </c>
      <c r="O153" s="60"/>
      <c r="P153" s="179">
        <f t="shared" si="6"/>
        <v>0</v>
      </c>
      <c r="Q153" s="179">
        <v>0</v>
      </c>
      <c r="R153" s="179">
        <f t="shared" si="7"/>
        <v>0</v>
      </c>
      <c r="S153" s="179">
        <v>0</v>
      </c>
      <c r="T153" s="180">
        <f t="shared" si="8"/>
        <v>0</v>
      </c>
      <c r="U153" s="31"/>
      <c r="V153" s="31"/>
      <c r="W153" s="31"/>
      <c r="X153" s="31"/>
      <c r="Y153" s="31"/>
      <c r="Z153" s="31"/>
      <c r="AA153" s="31"/>
      <c r="AB153" s="31"/>
      <c r="AC153" s="31"/>
      <c r="AD153" s="31"/>
      <c r="AE153" s="31"/>
      <c r="AR153" s="181" t="s">
        <v>172</v>
      </c>
      <c r="AT153" s="181" t="s">
        <v>168</v>
      </c>
      <c r="AU153" s="181" t="s">
        <v>145</v>
      </c>
      <c r="AY153" s="14" t="s">
        <v>166</v>
      </c>
      <c r="BE153" s="100">
        <f t="shared" si="9"/>
        <v>0</v>
      </c>
      <c r="BF153" s="100">
        <f t="shared" si="10"/>
        <v>0</v>
      </c>
      <c r="BG153" s="100">
        <f t="shared" si="11"/>
        <v>0</v>
      </c>
      <c r="BH153" s="100">
        <f t="shared" si="12"/>
        <v>0</v>
      </c>
      <c r="BI153" s="100">
        <f t="shared" si="13"/>
        <v>0</v>
      </c>
      <c r="BJ153" s="14" t="s">
        <v>145</v>
      </c>
      <c r="BK153" s="182">
        <f t="shared" si="14"/>
        <v>0</v>
      </c>
      <c r="BL153" s="14" t="s">
        <v>172</v>
      </c>
      <c r="BM153" s="181" t="s">
        <v>196</v>
      </c>
    </row>
    <row r="154" spans="1:65" s="12" customFormat="1" ht="22.9" customHeight="1">
      <c r="B154" s="157"/>
      <c r="D154" s="158" t="s">
        <v>77</v>
      </c>
      <c r="E154" s="168" t="s">
        <v>145</v>
      </c>
      <c r="F154" s="168" t="s">
        <v>197</v>
      </c>
      <c r="I154" s="160"/>
      <c r="J154" s="169">
        <f>BK154</f>
        <v>0</v>
      </c>
      <c r="L154" s="157"/>
      <c r="M154" s="162"/>
      <c r="N154" s="163"/>
      <c r="O154" s="163"/>
      <c r="P154" s="164">
        <f>SUM(P155:P158)</f>
        <v>0</v>
      </c>
      <c r="Q154" s="163"/>
      <c r="R154" s="164">
        <f>SUM(R155:R158)</f>
        <v>3.7330427299999993</v>
      </c>
      <c r="S154" s="163"/>
      <c r="T154" s="165">
        <f>SUM(T155:T158)</f>
        <v>0</v>
      </c>
      <c r="AR154" s="158" t="s">
        <v>86</v>
      </c>
      <c r="AT154" s="166" t="s">
        <v>77</v>
      </c>
      <c r="AU154" s="166" t="s">
        <v>86</v>
      </c>
      <c r="AY154" s="158" t="s">
        <v>166</v>
      </c>
      <c r="BK154" s="167">
        <f>SUM(BK155:BK158)</f>
        <v>0</v>
      </c>
    </row>
    <row r="155" spans="1:65" s="2" customFormat="1" ht="24.2" customHeight="1">
      <c r="A155" s="31"/>
      <c r="B155" s="138"/>
      <c r="C155" s="170" t="s">
        <v>198</v>
      </c>
      <c r="D155" s="170" t="s">
        <v>168</v>
      </c>
      <c r="E155" s="171" t="s">
        <v>199</v>
      </c>
      <c r="F155" s="172" t="s">
        <v>200</v>
      </c>
      <c r="G155" s="173" t="s">
        <v>171</v>
      </c>
      <c r="H155" s="174">
        <v>1.4410000000000001</v>
      </c>
      <c r="I155" s="175"/>
      <c r="J155" s="174">
        <f>ROUND(I155*H155,3)</f>
        <v>0</v>
      </c>
      <c r="K155" s="176"/>
      <c r="L155" s="32"/>
      <c r="M155" s="177" t="s">
        <v>1</v>
      </c>
      <c r="N155" s="178" t="s">
        <v>44</v>
      </c>
      <c r="O155" s="60"/>
      <c r="P155" s="179">
        <f>O155*H155</f>
        <v>0</v>
      </c>
      <c r="Q155" s="179">
        <v>2.2151299999999998</v>
      </c>
      <c r="R155" s="179">
        <f>Q155*H155</f>
        <v>3.1920023299999998</v>
      </c>
      <c r="S155" s="179">
        <v>0</v>
      </c>
      <c r="T155" s="180">
        <f>S155*H155</f>
        <v>0</v>
      </c>
      <c r="U155" s="31"/>
      <c r="V155" s="31"/>
      <c r="W155" s="31"/>
      <c r="X155" s="31"/>
      <c r="Y155" s="31"/>
      <c r="Z155" s="31"/>
      <c r="AA155" s="31"/>
      <c r="AB155" s="31"/>
      <c r="AC155" s="31"/>
      <c r="AD155" s="31"/>
      <c r="AE155" s="31"/>
      <c r="AR155" s="181" t="s">
        <v>172</v>
      </c>
      <c r="AT155" s="181" t="s">
        <v>168</v>
      </c>
      <c r="AU155" s="181" t="s">
        <v>145</v>
      </c>
      <c r="AY155" s="14" t="s">
        <v>166</v>
      </c>
      <c r="BE155" s="100">
        <f>IF(N155="základná",J155,0)</f>
        <v>0</v>
      </c>
      <c r="BF155" s="100">
        <f>IF(N155="znížená",J155,0)</f>
        <v>0</v>
      </c>
      <c r="BG155" s="100">
        <f>IF(N155="zákl. prenesená",J155,0)</f>
        <v>0</v>
      </c>
      <c r="BH155" s="100">
        <f>IF(N155="zníž. prenesená",J155,0)</f>
        <v>0</v>
      </c>
      <c r="BI155" s="100">
        <f>IF(N155="nulová",J155,0)</f>
        <v>0</v>
      </c>
      <c r="BJ155" s="14" t="s">
        <v>145</v>
      </c>
      <c r="BK155" s="182">
        <f>ROUND(I155*H155,3)</f>
        <v>0</v>
      </c>
      <c r="BL155" s="14" t="s">
        <v>172</v>
      </c>
      <c r="BM155" s="181" t="s">
        <v>201</v>
      </c>
    </row>
    <row r="156" spans="1:65" s="2" customFormat="1" ht="21.75" customHeight="1">
      <c r="A156" s="31"/>
      <c r="B156" s="138"/>
      <c r="C156" s="170" t="s">
        <v>202</v>
      </c>
      <c r="D156" s="170" t="s">
        <v>168</v>
      </c>
      <c r="E156" s="171" t="s">
        <v>203</v>
      </c>
      <c r="F156" s="172" t="s">
        <v>204</v>
      </c>
      <c r="G156" s="173" t="s">
        <v>205</v>
      </c>
      <c r="H156" s="174">
        <v>5.67</v>
      </c>
      <c r="I156" s="175"/>
      <c r="J156" s="174">
        <f>ROUND(I156*H156,3)</f>
        <v>0</v>
      </c>
      <c r="K156" s="176"/>
      <c r="L156" s="32"/>
      <c r="M156" s="177" t="s">
        <v>1</v>
      </c>
      <c r="N156" s="178" t="s">
        <v>44</v>
      </c>
      <c r="O156" s="60"/>
      <c r="P156" s="179">
        <f>O156*H156</f>
        <v>0</v>
      </c>
      <c r="Q156" s="179">
        <v>3.7699999999999999E-3</v>
      </c>
      <c r="R156" s="179">
        <f>Q156*H156</f>
        <v>2.13759E-2</v>
      </c>
      <c r="S156" s="179">
        <v>0</v>
      </c>
      <c r="T156" s="180">
        <f>S156*H156</f>
        <v>0</v>
      </c>
      <c r="U156" s="31"/>
      <c r="V156" s="31"/>
      <c r="W156" s="31"/>
      <c r="X156" s="31"/>
      <c r="Y156" s="31"/>
      <c r="Z156" s="31"/>
      <c r="AA156" s="31"/>
      <c r="AB156" s="31"/>
      <c r="AC156" s="31"/>
      <c r="AD156" s="31"/>
      <c r="AE156" s="31"/>
      <c r="AR156" s="181" t="s">
        <v>172</v>
      </c>
      <c r="AT156" s="181" t="s">
        <v>168</v>
      </c>
      <c r="AU156" s="181" t="s">
        <v>145</v>
      </c>
      <c r="AY156" s="14" t="s">
        <v>166</v>
      </c>
      <c r="BE156" s="100">
        <f>IF(N156="základná",J156,0)</f>
        <v>0</v>
      </c>
      <c r="BF156" s="100">
        <f>IF(N156="znížená",J156,0)</f>
        <v>0</v>
      </c>
      <c r="BG156" s="100">
        <f>IF(N156="zákl. prenesená",J156,0)</f>
        <v>0</v>
      </c>
      <c r="BH156" s="100">
        <f>IF(N156="zníž. prenesená",J156,0)</f>
        <v>0</v>
      </c>
      <c r="BI156" s="100">
        <f>IF(N156="nulová",J156,0)</f>
        <v>0</v>
      </c>
      <c r="BJ156" s="14" t="s">
        <v>145</v>
      </c>
      <c r="BK156" s="182">
        <f>ROUND(I156*H156,3)</f>
        <v>0</v>
      </c>
      <c r="BL156" s="14" t="s">
        <v>172</v>
      </c>
      <c r="BM156" s="181" t="s">
        <v>206</v>
      </c>
    </row>
    <row r="157" spans="1:65" s="2" customFormat="1" ht="24.2" customHeight="1">
      <c r="A157" s="31"/>
      <c r="B157" s="138"/>
      <c r="C157" s="170" t="s">
        <v>207</v>
      </c>
      <c r="D157" s="170" t="s">
        <v>168</v>
      </c>
      <c r="E157" s="171" t="s">
        <v>208</v>
      </c>
      <c r="F157" s="172" t="s">
        <v>209</v>
      </c>
      <c r="G157" s="173" t="s">
        <v>205</v>
      </c>
      <c r="H157" s="174">
        <v>5.67</v>
      </c>
      <c r="I157" s="175"/>
      <c r="J157" s="174">
        <f>ROUND(I157*H157,3)</f>
        <v>0</v>
      </c>
      <c r="K157" s="176"/>
      <c r="L157" s="32"/>
      <c r="M157" s="177" t="s">
        <v>1</v>
      </c>
      <c r="N157" s="178" t="s">
        <v>44</v>
      </c>
      <c r="O157" s="60"/>
      <c r="P157" s="179">
        <f>O157*H157</f>
        <v>0</v>
      </c>
      <c r="Q157" s="179">
        <v>0</v>
      </c>
      <c r="R157" s="179">
        <f>Q157*H157</f>
        <v>0</v>
      </c>
      <c r="S157" s="179">
        <v>0</v>
      </c>
      <c r="T157" s="180">
        <f>S157*H157</f>
        <v>0</v>
      </c>
      <c r="U157" s="31"/>
      <c r="V157" s="31"/>
      <c r="W157" s="31"/>
      <c r="X157" s="31"/>
      <c r="Y157" s="31"/>
      <c r="Z157" s="31"/>
      <c r="AA157" s="31"/>
      <c r="AB157" s="31"/>
      <c r="AC157" s="31"/>
      <c r="AD157" s="31"/>
      <c r="AE157" s="31"/>
      <c r="AR157" s="181" t="s">
        <v>172</v>
      </c>
      <c r="AT157" s="181" t="s">
        <v>168</v>
      </c>
      <c r="AU157" s="181" t="s">
        <v>145</v>
      </c>
      <c r="AY157" s="14" t="s">
        <v>166</v>
      </c>
      <c r="BE157" s="100">
        <f>IF(N157="základná",J157,0)</f>
        <v>0</v>
      </c>
      <c r="BF157" s="100">
        <f>IF(N157="znížená",J157,0)</f>
        <v>0</v>
      </c>
      <c r="BG157" s="100">
        <f>IF(N157="zákl. prenesená",J157,0)</f>
        <v>0</v>
      </c>
      <c r="BH157" s="100">
        <f>IF(N157="zníž. prenesená",J157,0)</f>
        <v>0</v>
      </c>
      <c r="BI157" s="100">
        <f>IF(N157="nulová",J157,0)</f>
        <v>0</v>
      </c>
      <c r="BJ157" s="14" t="s">
        <v>145</v>
      </c>
      <c r="BK157" s="182">
        <f>ROUND(I157*H157,3)</f>
        <v>0</v>
      </c>
      <c r="BL157" s="14" t="s">
        <v>172</v>
      </c>
      <c r="BM157" s="181" t="s">
        <v>210</v>
      </c>
    </row>
    <row r="158" spans="1:65" s="2" customFormat="1" ht="16.5" customHeight="1">
      <c r="A158" s="31"/>
      <c r="B158" s="138"/>
      <c r="C158" s="170" t="s">
        <v>211</v>
      </c>
      <c r="D158" s="170" t="s">
        <v>168</v>
      </c>
      <c r="E158" s="171" t="s">
        <v>212</v>
      </c>
      <c r="F158" s="172" t="s">
        <v>213</v>
      </c>
      <c r="G158" s="173" t="s">
        <v>195</v>
      </c>
      <c r="H158" s="174">
        <v>0.51</v>
      </c>
      <c r="I158" s="175"/>
      <c r="J158" s="174">
        <f>ROUND(I158*H158,3)</f>
        <v>0</v>
      </c>
      <c r="K158" s="176"/>
      <c r="L158" s="32"/>
      <c r="M158" s="177" t="s">
        <v>1</v>
      </c>
      <c r="N158" s="178" t="s">
        <v>44</v>
      </c>
      <c r="O158" s="60"/>
      <c r="P158" s="179">
        <f>O158*H158</f>
        <v>0</v>
      </c>
      <c r="Q158" s="179">
        <v>1.01895</v>
      </c>
      <c r="R158" s="179">
        <f>Q158*H158</f>
        <v>0.51966449999999997</v>
      </c>
      <c r="S158" s="179">
        <v>0</v>
      </c>
      <c r="T158" s="180">
        <f>S158*H158</f>
        <v>0</v>
      </c>
      <c r="U158" s="31"/>
      <c r="V158" s="31"/>
      <c r="W158" s="31"/>
      <c r="X158" s="31"/>
      <c r="Y158" s="31"/>
      <c r="Z158" s="31"/>
      <c r="AA158" s="31"/>
      <c r="AB158" s="31"/>
      <c r="AC158" s="31"/>
      <c r="AD158" s="31"/>
      <c r="AE158" s="31"/>
      <c r="AR158" s="181" t="s">
        <v>172</v>
      </c>
      <c r="AT158" s="181" t="s">
        <v>168</v>
      </c>
      <c r="AU158" s="181" t="s">
        <v>145</v>
      </c>
      <c r="AY158" s="14" t="s">
        <v>166</v>
      </c>
      <c r="BE158" s="100">
        <f>IF(N158="základná",J158,0)</f>
        <v>0</v>
      </c>
      <c r="BF158" s="100">
        <f>IF(N158="znížená",J158,0)</f>
        <v>0</v>
      </c>
      <c r="BG158" s="100">
        <f>IF(N158="zákl. prenesená",J158,0)</f>
        <v>0</v>
      </c>
      <c r="BH158" s="100">
        <f>IF(N158="zníž. prenesená",J158,0)</f>
        <v>0</v>
      </c>
      <c r="BI158" s="100">
        <f>IF(N158="nulová",J158,0)</f>
        <v>0</v>
      </c>
      <c r="BJ158" s="14" t="s">
        <v>145</v>
      </c>
      <c r="BK158" s="182">
        <f>ROUND(I158*H158,3)</f>
        <v>0</v>
      </c>
      <c r="BL158" s="14" t="s">
        <v>172</v>
      </c>
      <c r="BM158" s="181" t="s">
        <v>214</v>
      </c>
    </row>
    <row r="159" spans="1:65" s="12" customFormat="1" ht="22.9" customHeight="1">
      <c r="B159" s="157"/>
      <c r="D159" s="158" t="s">
        <v>77</v>
      </c>
      <c r="E159" s="168" t="s">
        <v>177</v>
      </c>
      <c r="F159" s="168" t="s">
        <v>215</v>
      </c>
      <c r="I159" s="160"/>
      <c r="J159" s="169">
        <f>BK159</f>
        <v>0</v>
      </c>
      <c r="L159" s="157"/>
      <c r="M159" s="162"/>
      <c r="N159" s="163"/>
      <c r="O159" s="163"/>
      <c r="P159" s="164">
        <f>SUM(P160:P163)</f>
        <v>0</v>
      </c>
      <c r="Q159" s="163"/>
      <c r="R159" s="164">
        <f>SUM(R160:R163)</f>
        <v>39.809633939999998</v>
      </c>
      <c r="S159" s="163"/>
      <c r="T159" s="165">
        <f>SUM(T160:T163)</f>
        <v>0</v>
      </c>
      <c r="AR159" s="158" t="s">
        <v>86</v>
      </c>
      <c r="AT159" s="166" t="s">
        <v>77</v>
      </c>
      <c r="AU159" s="166" t="s">
        <v>86</v>
      </c>
      <c r="AY159" s="158" t="s">
        <v>166</v>
      </c>
      <c r="BK159" s="167">
        <f>SUM(BK160:BK163)</f>
        <v>0</v>
      </c>
    </row>
    <row r="160" spans="1:65" s="2" customFormat="1" ht="33" customHeight="1">
      <c r="A160" s="31"/>
      <c r="B160" s="138"/>
      <c r="C160" s="170" t="s">
        <v>216</v>
      </c>
      <c r="D160" s="170" t="s">
        <v>168</v>
      </c>
      <c r="E160" s="171" t="s">
        <v>217</v>
      </c>
      <c r="F160" s="172" t="s">
        <v>218</v>
      </c>
      <c r="G160" s="173" t="s">
        <v>171</v>
      </c>
      <c r="H160" s="174">
        <v>3.968</v>
      </c>
      <c r="I160" s="175"/>
      <c r="J160" s="174">
        <f>ROUND(I160*H160,3)</f>
        <v>0</v>
      </c>
      <c r="K160" s="176"/>
      <c r="L160" s="32"/>
      <c r="M160" s="177" t="s">
        <v>1</v>
      </c>
      <c r="N160" s="178" t="s">
        <v>44</v>
      </c>
      <c r="O160" s="60"/>
      <c r="P160" s="179">
        <f>O160*H160</f>
        <v>0</v>
      </c>
      <c r="Q160" s="179">
        <v>0.83004999999999995</v>
      </c>
      <c r="R160" s="179">
        <f>Q160*H160</f>
        <v>3.2936383999999999</v>
      </c>
      <c r="S160" s="179">
        <v>0</v>
      </c>
      <c r="T160" s="180">
        <f>S160*H160</f>
        <v>0</v>
      </c>
      <c r="U160" s="31"/>
      <c r="V160" s="31"/>
      <c r="W160" s="31"/>
      <c r="X160" s="31"/>
      <c r="Y160" s="31"/>
      <c r="Z160" s="31"/>
      <c r="AA160" s="31"/>
      <c r="AB160" s="31"/>
      <c r="AC160" s="31"/>
      <c r="AD160" s="31"/>
      <c r="AE160" s="31"/>
      <c r="AR160" s="181" t="s">
        <v>172</v>
      </c>
      <c r="AT160" s="181" t="s">
        <v>168</v>
      </c>
      <c r="AU160" s="181" t="s">
        <v>145</v>
      </c>
      <c r="AY160" s="14" t="s">
        <v>166</v>
      </c>
      <c r="BE160" s="100">
        <f>IF(N160="základná",J160,0)</f>
        <v>0</v>
      </c>
      <c r="BF160" s="100">
        <f>IF(N160="znížená",J160,0)</f>
        <v>0</v>
      </c>
      <c r="BG160" s="100">
        <f>IF(N160="zákl. prenesená",J160,0)</f>
        <v>0</v>
      </c>
      <c r="BH160" s="100">
        <f>IF(N160="zníž. prenesená",J160,0)</f>
        <v>0</v>
      </c>
      <c r="BI160" s="100">
        <f>IF(N160="nulová",J160,0)</f>
        <v>0</v>
      </c>
      <c r="BJ160" s="14" t="s">
        <v>145</v>
      </c>
      <c r="BK160" s="182">
        <f>ROUND(I160*H160,3)</f>
        <v>0</v>
      </c>
      <c r="BL160" s="14" t="s">
        <v>172</v>
      </c>
      <c r="BM160" s="181" t="s">
        <v>219</v>
      </c>
    </row>
    <row r="161" spans="1:65" s="2" customFormat="1" ht="24.2" customHeight="1">
      <c r="A161" s="31"/>
      <c r="B161" s="138"/>
      <c r="C161" s="170" t="s">
        <v>220</v>
      </c>
      <c r="D161" s="170" t="s">
        <v>168</v>
      </c>
      <c r="E161" s="171" t="s">
        <v>221</v>
      </c>
      <c r="F161" s="172" t="s">
        <v>222</v>
      </c>
      <c r="G161" s="173" t="s">
        <v>223</v>
      </c>
      <c r="H161" s="174">
        <v>12</v>
      </c>
      <c r="I161" s="175"/>
      <c r="J161" s="174">
        <f>ROUND(I161*H161,3)</f>
        <v>0</v>
      </c>
      <c r="K161" s="176"/>
      <c r="L161" s="32"/>
      <c r="M161" s="177" t="s">
        <v>1</v>
      </c>
      <c r="N161" s="178" t="s">
        <v>44</v>
      </c>
      <c r="O161" s="60"/>
      <c r="P161" s="179">
        <f>O161*H161</f>
        <v>0</v>
      </c>
      <c r="Q161" s="179">
        <v>3.9870000000000003E-2</v>
      </c>
      <c r="R161" s="179">
        <f>Q161*H161</f>
        <v>0.47844000000000003</v>
      </c>
      <c r="S161" s="179">
        <v>0</v>
      </c>
      <c r="T161" s="180">
        <f>S161*H161</f>
        <v>0</v>
      </c>
      <c r="U161" s="31"/>
      <c r="V161" s="31"/>
      <c r="W161" s="31"/>
      <c r="X161" s="31"/>
      <c r="Y161" s="31"/>
      <c r="Z161" s="31"/>
      <c r="AA161" s="31"/>
      <c r="AB161" s="31"/>
      <c r="AC161" s="31"/>
      <c r="AD161" s="31"/>
      <c r="AE161" s="31"/>
      <c r="AR161" s="181" t="s">
        <v>172</v>
      </c>
      <c r="AT161" s="181" t="s">
        <v>168</v>
      </c>
      <c r="AU161" s="181" t="s">
        <v>145</v>
      </c>
      <c r="AY161" s="14" t="s">
        <v>166</v>
      </c>
      <c r="BE161" s="100">
        <f>IF(N161="základná",J161,0)</f>
        <v>0</v>
      </c>
      <c r="BF161" s="100">
        <f>IF(N161="znížená",J161,0)</f>
        <v>0</v>
      </c>
      <c r="BG161" s="100">
        <f>IF(N161="zákl. prenesená",J161,0)</f>
        <v>0</v>
      </c>
      <c r="BH161" s="100">
        <f>IF(N161="zníž. prenesená",J161,0)</f>
        <v>0</v>
      </c>
      <c r="BI161" s="100">
        <f>IF(N161="nulová",J161,0)</f>
        <v>0</v>
      </c>
      <c r="BJ161" s="14" t="s">
        <v>145</v>
      </c>
      <c r="BK161" s="182">
        <f>ROUND(I161*H161,3)</f>
        <v>0</v>
      </c>
      <c r="BL161" s="14" t="s">
        <v>172</v>
      </c>
      <c r="BM161" s="181" t="s">
        <v>224</v>
      </c>
    </row>
    <row r="162" spans="1:65" s="2" customFormat="1" ht="33" customHeight="1">
      <c r="A162" s="31"/>
      <c r="B162" s="138"/>
      <c r="C162" s="170" t="s">
        <v>225</v>
      </c>
      <c r="D162" s="170" t="s">
        <v>168</v>
      </c>
      <c r="E162" s="171" t="s">
        <v>226</v>
      </c>
      <c r="F162" s="172" t="s">
        <v>227</v>
      </c>
      <c r="G162" s="173" t="s">
        <v>205</v>
      </c>
      <c r="H162" s="174">
        <v>63.304000000000002</v>
      </c>
      <c r="I162" s="175"/>
      <c r="J162" s="174">
        <f>ROUND(I162*H162,3)</f>
        <v>0</v>
      </c>
      <c r="K162" s="176"/>
      <c r="L162" s="32"/>
      <c r="M162" s="177" t="s">
        <v>1</v>
      </c>
      <c r="N162" s="178" t="s">
        <v>44</v>
      </c>
      <c r="O162" s="60"/>
      <c r="P162" s="179">
        <f>O162*H162</f>
        <v>0</v>
      </c>
      <c r="Q162" s="179">
        <v>7.3819999999999997E-2</v>
      </c>
      <c r="R162" s="179">
        <f>Q162*H162</f>
        <v>4.67310128</v>
      </c>
      <c r="S162" s="179">
        <v>0</v>
      </c>
      <c r="T162" s="180">
        <f>S162*H162</f>
        <v>0</v>
      </c>
      <c r="U162" s="31"/>
      <c r="V162" s="31"/>
      <c r="W162" s="31"/>
      <c r="X162" s="31"/>
      <c r="Y162" s="31"/>
      <c r="Z162" s="31"/>
      <c r="AA162" s="31"/>
      <c r="AB162" s="31"/>
      <c r="AC162" s="31"/>
      <c r="AD162" s="31"/>
      <c r="AE162" s="31"/>
      <c r="AR162" s="181" t="s">
        <v>172</v>
      </c>
      <c r="AT162" s="181" t="s">
        <v>168</v>
      </c>
      <c r="AU162" s="181" t="s">
        <v>145</v>
      </c>
      <c r="AY162" s="14" t="s">
        <v>166</v>
      </c>
      <c r="BE162" s="100">
        <f>IF(N162="základná",J162,0)</f>
        <v>0</v>
      </c>
      <c r="BF162" s="100">
        <f>IF(N162="znížená",J162,0)</f>
        <v>0</v>
      </c>
      <c r="BG162" s="100">
        <f>IF(N162="zákl. prenesená",J162,0)</f>
        <v>0</v>
      </c>
      <c r="BH162" s="100">
        <f>IF(N162="zníž. prenesená",J162,0)</f>
        <v>0</v>
      </c>
      <c r="BI162" s="100">
        <f>IF(N162="nulová",J162,0)</f>
        <v>0</v>
      </c>
      <c r="BJ162" s="14" t="s">
        <v>145</v>
      </c>
      <c r="BK162" s="182">
        <f>ROUND(I162*H162,3)</f>
        <v>0</v>
      </c>
      <c r="BL162" s="14" t="s">
        <v>172</v>
      </c>
      <c r="BM162" s="181" t="s">
        <v>228</v>
      </c>
    </row>
    <row r="163" spans="1:65" s="2" customFormat="1" ht="33" customHeight="1">
      <c r="A163" s="31"/>
      <c r="B163" s="138"/>
      <c r="C163" s="170" t="s">
        <v>229</v>
      </c>
      <c r="D163" s="170" t="s">
        <v>168</v>
      </c>
      <c r="E163" s="171" t="s">
        <v>230</v>
      </c>
      <c r="F163" s="172" t="s">
        <v>231</v>
      </c>
      <c r="G163" s="173" t="s">
        <v>205</v>
      </c>
      <c r="H163" s="174">
        <v>283.35399999999998</v>
      </c>
      <c r="I163" s="175"/>
      <c r="J163" s="174">
        <f>ROUND(I163*H163,3)</f>
        <v>0</v>
      </c>
      <c r="K163" s="176"/>
      <c r="L163" s="32"/>
      <c r="M163" s="177" t="s">
        <v>1</v>
      </c>
      <c r="N163" s="178" t="s">
        <v>44</v>
      </c>
      <c r="O163" s="60"/>
      <c r="P163" s="179">
        <f>O163*H163</f>
        <v>0</v>
      </c>
      <c r="Q163" s="179">
        <v>0.11069</v>
      </c>
      <c r="R163" s="179">
        <f>Q163*H163</f>
        <v>31.364454259999999</v>
      </c>
      <c r="S163" s="179">
        <v>0</v>
      </c>
      <c r="T163" s="180">
        <f>S163*H163</f>
        <v>0</v>
      </c>
      <c r="U163" s="31"/>
      <c r="V163" s="31"/>
      <c r="W163" s="31"/>
      <c r="X163" s="31"/>
      <c r="Y163" s="31"/>
      <c r="Z163" s="31"/>
      <c r="AA163" s="31"/>
      <c r="AB163" s="31"/>
      <c r="AC163" s="31"/>
      <c r="AD163" s="31"/>
      <c r="AE163" s="31"/>
      <c r="AR163" s="181" t="s">
        <v>172</v>
      </c>
      <c r="AT163" s="181" t="s">
        <v>168</v>
      </c>
      <c r="AU163" s="181" t="s">
        <v>145</v>
      </c>
      <c r="AY163" s="14" t="s">
        <v>166</v>
      </c>
      <c r="BE163" s="100">
        <f>IF(N163="základná",J163,0)</f>
        <v>0</v>
      </c>
      <c r="BF163" s="100">
        <f>IF(N163="znížená",J163,0)</f>
        <v>0</v>
      </c>
      <c r="BG163" s="100">
        <f>IF(N163="zákl. prenesená",J163,0)</f>
        <v>0</v>
      </c>
      <c r="BH163" s="100">
        <f>IF(N163="zníž. prenesená",J163,0)</f>
        <v>0</v>
      </c>
      <c r="BI163" s="100">
        <f>IF(N163="nulová",J163,0)</f>
        <v>0</v>
      </c>
      <c r="BJ163" s="14" t="s">
        <v>145</v>
      </c>
      <c r="BK163" s="182">
        <f>ROUND(I163*H163,3)</f>
        <v>0</v>
      </c>
      <c r="BL163" s="14" t="s">
        <v>172</v>
      </c>
      <c r="BM163" s="181" t="s">
        <v>232</v>
      </c>
    </row>
    <row r="164" spans="1:65" s="12" customFormat="1" ht="22.9" customHeight="1">
      <c r="B164" s="157"/>
      <c r="D164" s="158" t="s">
        <v>77</v>
      </c>
      <c r="E164" s="168" t="s">
        <v>188</v>
      </c>
      <c r="F164" s="168" t="s">
        <v>233</v>
      </c>
      <c r="I164" s="160"/>
      <c r="J164" s="169">
        <f>BK164</f>
        <v>0</v>
      </c>
      <c r="L164" s="157"/>
      <c r="M164" s="162"/>
      <c r="N164" s="163"/>
      <c r="O164" s="163"/>
      <c r="P164" s="164">
        <f>SUM(P165:P171)</f>
        <v>0</v>
      </c>
      <c r="Q164" s="163"/>
      <c r="R164" s="164">
        <f>SUM(R165:R171)</f>
        <v>82.656674490000015</v>
      </c>
      <c r="S164" s="163"/>
      <c r="T164" s="165">
        <f>SUM(T165:T171)</f>
        <v>0</v>
      </c>
      <c r="AR164" s="158" t="s">
        <v>86</v>
      </c>
      <c r="AT164" s="166" t="s">
        <v>77</v>
      </c>
      <c r="AU164" s="166" t="s">
        <v>86</v>
      </c>
      <c r="AY164" s="158" t="s">
        <v>166</v>
      </c>
      <c r="BK164" s="167">
        <f>SUM(BK165:BK171)</f>
        <v>0</v>
      </c>
    </row>
    <row r="165" spans="1:65" s="2" customFormat="1" ht="24.2" customHeight="1">
      <c r="A165" s="31"/>
      <c r="B165" s="138"/>
      <c r="C165" s="170" t="s">
        <v>234</v>
      </c>
      <c r="D165" s="170" t="s">
        <v>168</v>
      </c>
      <c r="E165" s="171" t="s">
        <v>235</v>
      </c>
      <c r="F165" s="172" t="s">
        <v>236</v>
      </c>
      <c r="G165" s="173" t="s">
        <v>205</v>
      </c>
      <c r="H165" s="174">
        <v>1221.232</v>
      </c>
      <c r="I165" s="175"/>
      <c r="J165" s="174">
        <f t="shared" ref="J165:J171" si="15">ROUND(I165*H165,3)</f>
        <v>0</v>
      </c>
      <c r="K165" s="176"/>
      <c r="L165" s="32"/>
      <c r="M165" s="177" t="s">
        <v>1</v>
      </c>
      <c r="N165" s="178" t="s">
        <v>44</v>
      </c>
      <c r="O165" s="60"/>
      <c r="P165" s="179">
        <f t="shared" ref="P165:P171" si="16">O165*H165</f>
        <v>0</v>
      </c>
      <c r="Q165" s="179">
        <v>4.0000000000000002E-4</v>
      </c>
      <c r="R165" s="179">
        <f t="shared" ref="R165:R171" si="17">Q165*H165</f>
        <v>0.4884928</v>
      </c>
      <c r="S165" s="179">
        <v>0</v>
      </c>
      <c r="T165" s="180">
        <f t="shared" ref="T165:T171" si="18">S165*H165</f>
        <v>0</v>
      </c>
      <c r="U165" s="31"/>
      <c r="V165" s="31"/>
      <c r="W165" s="31"/>
      <c r="X165" s="31"/>
      <c r="Y165" s="31"/>
      <c r="Z165" s="31"/>
      <c r="AA165" s="31"/>
      <c r="AB165" s="31"/>
      <c r="AC165" s="31"/>
      <c r="AD165" s="31"/>
      <c r="AE165" s="31"/>
      <c r="AR165" s="181" t="s">
        <v>172</v>
      </c>
      <c r="AT165" s="181" t="s">
        <v>168</v>
      </c>
      <c r="AU165" s="181" t="s">
        <v>145</v>
      </c>
      <c r="AY165" s="14" t="s">
        <v>166</v>
      </c>
      <c r="BE165" s="100">
        <f t="shared" ref="BE165:BE171" si="19">IF(N165="základná",J165,0)</f>
        <v>0</v>
      </c>
      <c r="BF165" s="100">
        <f t="shared" ref="BF165:BF171" si="20">IF(N165="znížená",J165,0)</f>
        <v>0</v>
      </c>
      <c r="BG165" s="100">
        <f t="shared" ref="BG165:BG171" si="21">IF(N165="zákl. prenesená",J165,0)</f>
        <v>0</v>
      </c>
      <c r="BH165" s="100">
        <f t="shared" ref="BH165:BH171" si="22">IF(N165="zníž. prenesená",J165,0)</f>
        <v>0</v>
      </c>
      <c r="BI165" s="100">
        <f t="shared" ref="BI165:BI171" si="23">IF(N165="nulová",J165,0)</f>
        <v>0</v>
      </c>
      <c r="BJ165" s="14" t="s">
        <v>145</v>
      </c>
      <c r="BK165" s="182">
        <f t="shared" ref="BK165:BK171" si="24">ROUND(I165*H165,3)</f>
        <v>0</v>
      </c>
      <c r="BL165" s="14" t="s">
        <v>172</v>
      </c>
      <c r="BM165" s="181" t="s">
        <v>237</v>
      </c>
    </row>
    <row r="166" spans="1:65" s="2" customFormat="1" ht="16.5" customHeight="1">
      <c r="A166" s="31"/>
      <c r="B166" s="138"/>
      <c r="C166" s="170" t="s">
        <v>238</v>
      </c>
      <c r="D166" s="170" t="s">
        <v>168</v>
      </c>
      <c r="E166" s="171" t="s">
        <v>239</v>
      </c>
      <c r="F166" s="172" t="s">
        <v>240</v>
      </c>
      <c r="G166" s="173" t="s">
        <v>205</v>
      </c>
      <c r="H166" s="174">
        <v>1221.232</v>
      </c>
      <c r="I166" s="175"/>
      <c r="J166" s="174">
        <f t="shared" si="15"/>
        <v>0</v>
      </c>
      <c r="K166" s="176"/>
      <c r="L166" s="32"/>
      <c r="M166" s="177" t="s">
        <v>1</v>
      </c>
      <c r="N166" s="178" t="s">
        <v>44</v>
      </c>
      <c r="O166" s="60"/>
      <c r="P166" s="179">
        <f t="shared" si="16"/>
        <v>0</v>
      </c>
      <c r="Q166" s="179">
        <v>8.9300000000000004E-3</v>
      </c>
      <c r="R166" s="179">
        <f t="shared" si="17"/>
        <v>10.90560176</v>
      </c>
      <c r="S166" s="179">
        <v>0</v>
      </c>
      <c r="T166" s="180">
        <f t="shared" si="18"/>
        <v>0</v>
      </c>
      <c r="U166" s="31"/>
      <c r="V166" s="31"/>
      <c r="W166" s="31"/>
      <c r="X166" s="31"/>
      <c r="Y166" s="31"/>
      <c r="Z166" s="31"/>
      <c r="AA166" s="31"/>
      <c r="AB166" s="31"/>
      <c r="AC166" s="31"/>
      <c r="AD166" s="31"/>
      <c r="AE166" s="31"/>
      <c r="AR166" s="181" t="s">
        <v>172</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241</v>
      </c>
    </row>
    <row r="167" spans="1:65" s="2" customFormat="1" ht="24.2" customHeight="1">
      <c r="A167" s="31"/>
      <c r="B167" s="138"/>
      <c r="C167" s="170" t="s">
        <v>242</v>
      </c>
      <c r="D167" s="170" t="s">
        <v>168</v>
      </c>
      <c r="E167" s="171" t="s">
        <v>243</v>
      </c>
      <c r="F167" s="172" t="s">
        <v>244</v>
      </c>
      <c r="G167" s="173" t="s">
        <v>205</v>
      </c>
      <c r="H167" s="174">
        <v>1221.232</v>
      </c>
      <c r="I167" s="175"/>
      <c r="J167" s="174">
        <f t="shared" si="15"/>
        <v>0</v>
      </c>
      <c r="K167" s="176"/>
      <c r="L167" s="32"/>
      <c r="M167" s="177" t="s">
        <v>1</v>
      </c>
      <c r="N167" s="178" t="s">
        <v>44</v>
      </c>
      <c r="O167" s="60"/>
      <c r="P167" s="179">
        <f t="shared" si="16"/>
        <v>0</v>
      </c>
      <c r="Q167" s="179">
        <v>5.1500000000000001E-3</v>
      </c>
      <c r="R167" s="179">
        <f t="shared" si="17"/>
        <v>6.2893448000000003</v>
      </c>
      <c r="S167" s="179">
        <v>0</v>
      </c>
      <c r="T167" s="180">
        <f t="shared" si="18"/>
        <v>0</v>
      </c>
      <c r="U167" s="31"/>
      <c r="V167" s="31"/>
      <c r="W167" s="31"/>
      <c r="X167" s="31"/>
      <c r="Y167" s="31"/>
      <c r="Z167" s="31"/>
      <c r="AA167" s="31"/>
      <c r="AB167" s="31"/>
      <c r="AC167" s="31"/>
      <c r="AD167" s="31"/>
      <c r="AE167" s="31"/>
      <c r="AR167" s="181" t="s">
        <v>172</v>
      </c>
      <c r="AT167" s="181" t="s">
        <v>168</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245</v>
      </c>
    </row>
    <row r="168" spans="1:65" s="2" customFormat="1" ht="24.2" customHeight="1">
      <c r="A168" s="31"/>
      <c r="B168" s="138"/>
      <c r="C168" s="170" t="s">
        <v>246</v>
      </c>
      <c r="D168" s="170" t="s">
        <v>168</v>
      </c>
      <c r="E168" s="171" t="s">
        <v>247</v>
      </c>
      <c r="F168" s="172" t="s">
        <v>248</v>
      </c>
      <c r="G168" s="173" t="s">
        <v>205</v>
      </c>
      <c r="H168" s="174">
        <v>143.01400000000001</v>
      </c>
      <c r="I168" s="175"/>
      <c r="J168" s="174">
        <f t="shared" si="15"/>
        <v>0</v>
      </c>
      <c r="K168" s="176"/>
      <c r="L168" s="32"/>
      <c r="M168" s="177" t="s">
        <v>1</v>
      </c>
      <c r="N168" s="178" t="s">
        <v>44</v>
      </c>
      <c r="O168" s="60"/>
      <c r="P168" s="179">
        <f t="shared" si="16"/>
        <v>0</v>
      </c>
      <c r="Q168" s="179">
        <v>3.3E-3</v>
      </c>
      <c r="R168" s="179">
        <f t="shared" si="17"/>
        <v>0.47194620000000004</v>
      </c>
      <c r="S168" s="179">
        <v>0</v>
      </c>
      <c r="T168" s="180">
        <f t="shared" si="18"/>
        <v>0</v>
      </c>
      <c r="U168" s="31"/>
      <c r="V168" s="31"/>
      <c r="W168" s="31"/>
      <c r="X168" s="31"/>
      <c r="Y168" s="31"/>
      <c r="Z168" s="31"/>
      <c r="AA168" s="31"/>
      <c r="AB168" s="31"/>
      <c r="AC168" s="31"/>
      <c r="AD168" s="31"/>
      <c r="AE168" s="31"/>
      <c r="AR168" s="181" t="s">
        <v>172</v>
      </c>
      <c r="AT168" s="181" t="s">
        <v>168</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249</v>
      </c>
    </row>
    <row r="169" spans="1:65" s="2" customFormat="1" ht="24.2" customHeight="1">
      <c r="A169" s="31"/>
      <c r="B169" s="138"/>
      <c r="C169" s="170" t="s">
        <v>7</v>
      </c>
      <c r="D169" s="170" t="s">
        <v>168</v>
      </c>
      <c r="E169" s="171" t="s">
        <v>250</v>
      </c>
      <c r="F169" s="172" t="s">
        <v>251</v>
      </c>
      <c r="G169" s="173" t="s">
        <v>205</v>
      </c>
      <c r="H169" s="174">
        <v>123.471</v>
      </c>
      <c r="I169" s="175"/>
      <c r="J169" s="174">
        <f t="shared" si="15"/>
        <v>0</v>
      </c>
      <c r="K169" s="176"/>
      <c r="L169" s="32"/>
      <c r="M169" s="177" t="s">
        <v>1</v>
      </c>
      <c r="N169" s="178" t="s">
        <v>44</v>
      </c>
      <c r="O169" s="60"/>
      <c r="P169" s="179">
        <f t="shared" si="16"/>
        <v>0</v>
      </c>
      <c r="Q169" s="179">
        <v>4.3830000000000001E-2</v>
      </c>
      <c r="R169" s="179">
        <f t="shared" si="17"/>
        <v>5.4117339300000005</v>
      </c>
      <c r="S169" s="179">
        <v>0</v>
      </c>
      <c r="T169" s="180">
        <f t="shared" si="18"/>
        <v>0</v>
      </c>
      <c r="U169" s="31"/>
      <c r="V169" s="31"/>
      <c r="W169" s="31"/>
      <c r="X169" s="31"/>
      <c r="Y169" s="31"/>
      <c r="Z169" s="31"/>
      <c r="AA169" s="31"/>
      <c r="AB169" s="31"/>
      <c r="AC169" s="31"/>
      <c r="AD169" s="31"/>
      <c r="AE169" s="31"/>
      <c r="AR169" s="181" t="s">
        <v>172</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252</v>
      </c>
    </row>
    <row r="170" spans="1:65" s="2" customFormat="1" ht="21.75" customHeight="1">
      <c r="A170" s="31"/>
      <c r="B170" s="138"/>
      <c r="C170" s="170" t="s">
        <v>253</v>
      </c>
      <c r="D170" s="170" t="s">
        <v>168</v>
      </c>
      <c r="E170" s="171" t="s">
        <v>254</v>
      </c>
      <c r="F170" s="172" t="s">
        <v>255</v>
      </c>
      <c r="G170" s="173" t="s">
        <v>205</v>
      </c>
      <c r="H170" s="174">
        <v>393.82</v>
      </c>
      <c r="I170" s="175"/>
      <c r="J170" s="174">
        <f t="shared" si="15"/>
        <v>0</v>
      </c>
      <c r="K170" s="176"/>
      <c r="L170" s="32"/>
      <c r="M170" s="177" t="s">
        <v>1</v>
      </c>
      <c r="N170" s="178" t="s">
        <v>44</v>
      </c>
      <c r="O170" s="60"/>
      <c r="P170" s="179">
        <f t="shared" si="16"/>
        <v>0</v>
      </c>
      <c r="Q170" s="179">
        <v>0.1236</v>
      </c>
      <c r="R170" s="179">
        <f t="shared" si="17"/>
        <v>48.676152000000002</v>
      </c>
      <c r="S170" s="179">
        <v>0</v>
      </c>
      <c r="T170" s="180">
        <f t="shared" si="18"/>
        <v>0</v>
      </c>
      <c r="U170" s="31"/>
      <c r="V170" s="31"/>
      <c r="W170" s="31"/>
      <c r="X170" s="31"/>
      <c r="Y170" s="31"/>
      <c r="Z170" s="31"/>
      <c r="AA170" s="31"/>
      <c r="AB170" s="31"/>
      <c r="AC170" s="31"/>
      <c r="AD170" s="31"/>
      <c r="AE170" s="31"/>
      <c r="AR170" s="181" t="s">
        <v>172</v>
      </c>
      <c r="AT170" s="181" t="s">
        <v>168</v>
      </c>
      <c r="AU170" s="181" t="s">
        <v>145</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256</v>
      </c>
    </row>
    <row r="171" spans="1:65" s="2" customFormat="1" ht="21.75" customHeight="1">
      <c r="A171" s="31"/>
      <c r="B171" s="138"/>
      <c r="C171" s="170" t="s">
        <v>257</v>
      </c>
      <c r="D171" s="170" t="s">
        <v>168</v>
      </c>
      <c r="E171" s="171" t="s">
        <v>258</v>
      </c>
      <c r="F171" s="172" t="s">
        <v>259</v>
      </c>
      <c r="G171" s="173" t="s">
        <v>205</v>
      </c>
      <c r="H171" s="174">
        <v>77.77</v>
      </c>
      <c r="I171" s="175"/>
      <c r="J171" s="174">
        <f t="shared" si="15"/>
        <v>0</v>
      </c>
      <c r="K171" s="176"/>
      <c r="L171" s="32"/>
      <c r="M171" s="177" t="s">
        <v>1</v>
      </c>
      <c r="N171" s="178" t="s">
        <v>44</v>
      </c>
      <c r="O171" s="60"/>
      <c r="P171" s="179">
        <f t="shared" si="16"/>
        <v>0</v>
      </c>
      <c r="Q171" s="179">
        <v>0.13389999999999999</v>
      </c>
      <c r="R171" s="179">
        <f t="shared" si="17"/>
        <v>10.413402999999999</v>
      </c>
      <c r="S171" s="179">
        <v>0</v>
      </c>
      <c r="T171" s="180">
        <f t="shared" si="18"/>
        <v>0</v>
      </c>
      <c r="U171" s="31"/>
      <c r="V171" s="31"/>
      <c r="W171" s="31"/>
      <c r="X171" s="31"/>
      <c r="Y171" s="31"/>
      <c r="Z171" s="31"/>
      <c r="AA171" s="31"/>
      <c r="AB171" s="31"/>
      <c r="AC171" s="31"/>
      <c r="AD171" s="31"/>
      <c r="AE171" s="31"/>
      <c r="AR171" s="181" t="s">
        <v>172</v>
      </c>
      <c r="AT171" s="181" t="s">
        <v>168</v>
      </c>
      <c r="AU171" s="181" t="s">
        <v>145</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260</v>
      </c>
    </row>
    <row r="172" spans="1:65" s="12" customFormat="1" ht="22.9" customHeight="1">
      <c r="B172" s="157"/>
      <c r="D172" s="158" t="s">
        <v>77</v>
      </c>
      <c r="E172" s="168" t="s">
        <v>202</v>
      </c>
      <c r="F172" s="168" t="s">
        <v>261</v>
      </c>
      <c r="I172" s="160"/>
      <c r="J172" s="169">
        <f>BK172</f>
        <v>0</v>
      </c>
      <c r="L172" s="157"/>
      <c r="M172" s="162"/>
      <c r="N172" s="163"/>
      <c r="O172" s="163"/>
      <c r="P172" s="164">
        <f>SUM(P173:P190)</f>
        <v>0</v>
      </c>
      <c r="Q172" s="163"/>
      <c r="R172" s="164">
        <f>SUM(R173:R190)</f>
        <v>9.6776587500000009</v>
      </c>
      <c r="S172" s="163"/>
      <c r="T172" s="165">
        <f>SUM(T173:T190)</f>
        <v>5.8913279999999997</v>
      </c>
      <c r="AR172" s="158" t="s">
        <v>86</v>
      </c>
      <c r="AT172" s="166" t="s">
        <v>77</v>
      </c>
      <c r="AU172" s="166" t="s">
        <v>86</v>
      </c>
      <c r="AY172" s="158" t="s">
        <v>166</v>
      </c>
      <c r="BK172" s="167">
        <f>SUM(BK173:BK190)</f>
        <v>0</v>
      </c>
    </row>
    <row r="173" spans="1:65" s="2" customFormat="1" ht="33" customHeight="1">
      <c r="A173" s="31"/>
      <c r="B173" s="138"/>
      <c r="C173" s="170" t="s">
        <v>262</v>
      </c>
      <c r="D173" s="170" t="s">
        <v>168</v>
      </c>
      <c r="E173" s="171" t="s">
        <v>263</v>
      </c>
      <c r="F173" s="172" t="s">
        <v>264</v>
      </c>
      <c r="G173" s="173" t="s">
        <v>205</v>
      </c>
      <c r="H173" s="174">
        <v>166.155</v>
      </c>
      <c r="I173" s="175"/>
      <c r="J173" s="174">
        <f t="shared" ref="J173:J190" si="25">ROUND(I173*H173,3)</f>
        <v>0</v>
      </c>
      <c r="K173" s="176"/>
      <c r="L173" s="32"/>
      <c r="M173" s="177" t="s">
        <v>1</v>
      </c>
      <c r="N173" s="178" t="s">
        <v>44</v>
      </c>
      <c r="O173" s="60"/>
      <c r="P173" s="179">
        <f t="shared" ref="P173:P190" si="26">O173*H173</f>
        <v>0</v>
      </c>
      <c r="Q173" s="179">
        <v>2.572E-2</v>
      </c>
      <c r="R173" s="179">
        <f t="shared" ref="R173:R190" si="27">Q173*H173</f>
        <v>4.2735066000000002</v>
      </c>
      <c r="S173" s="179">
        <v>0</v>
      </c>
      <c r="T173" s="180">
        <f t="shared" ref="T173:T190" si="28">S173*H173</f>
        <v>0</v>
      </c>
      <c r="U173" s="31"/>
      <c r="V173" s="31"/>
      <c r="W173" s="31"/>
      <c r="X173" s="31"/>
      <c r="Y173" s="31"/>
      <c r="Z173" s="31"/>
      <c r="AA173" s="31"/>
      <c r="AB173" s="31"/>
      <c r="AC173" s="31"/>
      <c r="AD173" s="31"/>
      <c r="AE173" s="31"/>
      <c r="AR173" s="181" t="s">
        <v>172</v>
      </c>
      <c r="AT173" s="181" t="s">
        <v>168</v>
      </c>
      <c r="AU173" s="181" t="s">
        <v>145</v>
      </c>
      <c r="AY173" s="14" t="s">
        <v>166</v>
      </c>
      <c r="BE173" s="100">
        <f t="shared" ref="BE173:BE190" si="29">IF(N173="základná",J173,0)</f>
        <v>0</v>
      </c>
      <c r="BF173" s="100">
        <f t="shared" ref="BF173:BF190" si="30">IF(N173="znížená",J173,0)</f>
        <v>0</v>
      </c>
      <c r="BG173" s="100">
        <f t="shared" ref="BG173:BG190" si="31">IF(N173="zákl. prenesená",J173,0)</f>
        <v>0</v>
      </c>
      <c r="BH173" s="100">
        <f t="shared" ref="BH173:BH190" si="32">IF(N173="zníž. prenesená",J173,0)</f>
        <v>0</v>
      </c>
      <c r="BI173" s="100">
        <f t="shared" ref="BI173:BI190" si="33">IF(N173="nulová",J173,0)</f>
        <v>0</v>
      </c>
      <c r="BJ173" s="14" t="s">
        <v>145</v>
      </c>
      <c r="BK173" s="182">
        <f t="shared" ref="BK173:BK190" si="34">ROUND(I173*H173,3)</f>
        <v>0</v>
      </c>
      <c r="BL173" s="14" t="s">
        <v>172</v>
      </c>
      <c r="BM173" s="181" t="s">
        <v>265</v>
      </c>
    </row>
    <row r="174" spans="1:65" s="2" customFormat="1" ht="44.25" customHeight="1">
      <c r="A174" s="31"/>
      <c r="B174" s="138"/>
      <c r="C174" s="170" t="s">
        <v>266</v>
      </c>
      <c r="D174" s="170" t="s">
        <v>168</v>
      </c>
      <c r="E174" s="171" t="s">
        <v>267</v>
      </c>
      <c r="F174" s="172" t="s">
        <v>268</v>
      </c>
      <c r="G174" s="173" t="s">
        <v>205</v>
      </c>
      <c r="H174" s="174">
        <v>166.155</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172</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172</v>
      </c>
      <c r="BM174" s="181" t="s">
        <v>269</v>
      </c>
    </row>
    <row r="175" spans="1:65" s="2" customFormat="1" ht="33" customHeight="1">
      <c r="A175" s="31"/>
      <c r="B175" s="138"/>
      <c r="C175" s="170" t="s">
        <v>270</v>
      </c>
      <c r="D175" s="170" t="s">
        <v>168</v>
      </c>
      <c r="E175" s="171" t="s">
        <v>271</v>
      </c>
      <c r="F175" s="172" t="s">
        <v>272</v>
      </c>
      <c r="G175" s="173" t="s">
        <v>205</v>
      </c>
      <c r="H175" s="174">
        <v>166.155</v>
      </c>
      <c r="I175" s="175"/>
      <c r="J175" s="174">
        <f t="shared" si="25"/>
        <v>0</v>
      </c>
      <c r="K175" s="176"/>
      <c r="L175" s="32"/>
      <c r="M175" s="177" t="s">
        <v>1</v>
      </c>
      <c r="N175" s="178" t="s">
        <v>44</v>
      </c>
      <c r="O175" s="60"/>
      <c r="P175" s="179">
        <f t="shared" si="26"/>
        <v>0</v>
      </c>
      <c r="Q175" s="179">
        <v>2.572E-2</v>
      </c>
      <c r="R175" s="179">
        <f t="shared" si="27"/>
        <v>4.2735066000000002</v>
      </c>
      <c r="S175" s="179">
        <v>0</v>
      </c>
      <c r="T175" s="180">
        <f t="shared" si="28"/>
        <v>0</v>
      </c>
      <c r="U175" s="31"/>
      <c r="V175" s="31"/>
      <c r="W175" s="31"/>
      <c r="X175" s="31"/>
      <c r="Y175" s="31"/>
      <c r="Z175" s="31"/>
      <c r="AA175" s="31"/>
      <c r="AB175" s="31"/>
      <c r="AC175" s="31"/>
      <c r="AD175" s="31"/>
      <c r="AE175" s="31"/>
      <c r="AR175" s="181" t="s">
        <v>172</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172</v>
      </c>
      <c r="BM175" s="181" t="s">
        <v>273</v>
      </c>
    </row>
    <row r="176" spans="1:65" s="2" customFormat="1" ht="24.2" customHeight="1">
      <c r="A176" s="31"/>
      <c r="B176" s="138"/>
      <c r="C176" s="170" t="s">
        <v>274</v>
      </c>
      <c r="D176" s="170" t="s">
        <v>168</v>
      </c>
      <c r="E176" s="171" t="s">
        <v>275</v>
      </c>
      <c r="F176" s="172" t="s">
        <v>276</v>
      </c>
      <c r="G176" s="173" t="s">
        <v>205</v>
      </c>
      <c r="H176" s="174">
        <v>564.36</v>
      </c>
      <c r="I176" s="175"/>
      <c r="J176" s="174">
        <f t="shared" si="25"/>
        <v>0</v>
      </c>
      <c r="K176" s="176"/>
      <c r="L176" s="32"/>
      <c r="M176" s="177" t="s">
        <v>1</v>
      </c>
      <c r="N176" s="178" t="s">
        <v>44</v>
      </c>
      <c r="O176" s="60"/>
      <c r="P176" s="179">
        <f t="shared" si="26"/>
        <v>0</v>
      </c>
      <c r="Q176" s="179">
        <v>1.92E-3</v>
      </c>
      <c r="R176" s="179">
        <f t="shared" si="27"/>
        <v>1.0835712</v>
      </c>
      <c r="S176" s="179">
        <v>0</v>
      </c>
      <c r="T176" s="180">
        <f t="shared" si="28"/>
        <v>0</v>
      </c>
      <c r="U176" s="31"/>
      <c r="V176" s="31"/>
      <c r="W176" s="31"/>
      <c r="X176" s="31"/>
      <c r="Y176" s="31"/>
      <c r="Z176" s="31"/>
      <c r="AA176" s="31"/>
      <c r="AB176" s="31"/>
      <c r="AC176" s="31"/>
      <c r="AD176" s="31"/>
      <c r="AE176" s="31"/>
      <c r="AR176" s="181" t="s">
        <v>172</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172</v>
      </c>
      <c r="BM176" s="181" t="s">
        <v>277</v>
      </c>
    </row>
    <row r="177" spans="1:65" s="2" customFormat="1" ht="16.5" customHeight="1">
      <c r="A177" s="31"/>
      <c r="B177" s="138"/>
      <c r="C177" s="170" t="s">
        <v>278</v>
      </c>
      <c r="D177" s="170" t="s">
        <v>168</v>
      </c>
      <c r="E177" s="171" t="s">
        <v>279</v>
      </c>
      <c r="F177" s="172" t="s">
        <v>280</v>
      </c>
      <c r="G177" s="173" t="s">
        <v>205</v>
      </c>
      <c r="H177" s="174">
        <v>564.36</v>
      </c>
      <c r="I177" s="175"/>
      <c r="J177" s="174">
        <f t="shared" si="25"/>
        <v>0</v>
      </c>
      <c r="K177" s="176"/>
      <c r="L177" s="32"/>
      <c r="M177" s="177" t="s">
        <v>1</v>
      </c>
      <c r="N177" s="178" t="s">
        <v>44</v>
      </c>
      <c r="O177" s="60"/>
      <c r="P177" s="179">
        <f t="shared" si="26"/>
        <v>0</v>
      </c>
      <c r="Q177" s="179">
        <v>5.0000000000000002E-5</v>
      </c>
      <c r="R177" s="179">
        <f t="shared" si="27"/>
        <v>2.8218000000000003E-2</v>
      </c>
      <c r="S177" s="179">
        <v>0</v>
      </c>
      <c r="T177" s="180">
        <f t="shared" si="28"/>
        <v>0</v>
      </c>
      <c r="U177" s="31"/>
      <c r="V177" s="31"/>
      <c r="W177" s="31"/>
      <c r="X177" s="31"/>
      <c r="Y177" s="31"/>
      <c r="Z177" s="31"/>
      <c r="AA177" s="31"/>
      <c r="AB177" s="31"/>
      <c r="AC177" s="31"/>
      <c r="AD177" s="31"/>
      <c r="AE177" s="31"/>
      <c r="AR177" s="181" t="s">
        <v>172</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172</v>
      </c>
      <c r="BM177" s="181" t="s">
        <v>281</v>
      </c>
    </row>
    <row r="178" spans="1:65" s="2" customFormat="1" ht="16.5" customHeight="1">
      <c r="A178" s="31"/>
      <c r="B178" s="138"/>
      <c r="C178" s="170" t="s">
        <v>282</v>
      </c>
      <c r="D178" s="170" t="s">
        <v>168</v>
      </c>
      <c r="E178" s="171" t="s">
        <v>283</v>
      </c>
      <c r="F178" s="172" t="s">
        <v>284</v>
      </c>
      <c r="G178" s="173" t="s">
        <v>285</v>
      </c>
      <c r="H178" s="174">
        <v>47.9</v>
      </c>
      <c r="I178" s="175"/>
      <c r="J178" s="174">
        <f t="shared" si="25"/>
        <v>0</v>
      </c>
      <c r="K178" s="176"/>
      <c r="L178" s="32"/>
      <c r="M178" s="177" t="s">
        <v>1</v>
      </c>
      <c r="N178" s="178" t="s">
        <v>44</v>
      </c>
      <c r="O178" s="60"/>
      <c r="P178" s="179">
        <f t="shared" si="26"/>
        <v>0</v>
      </c>
      <c r="Q178" s="179">
        <v>2.3000000000000001E-4</v>
      </c>
      <c r="R178" s="179">
        <f t="shared" si="27"/>
        <v>1.1017000000000001E-2</v>
      </c>
      <c r="S178" s="179">
        <v>0</v>
      </c>
      <c r="T178" s="180">
        <f t="shared" si="28"/>
        <v>0</v>
      </c>
      <c r="U178" s="31"/>
      <c r="V178" s="31"/>
      <c r="W178" s="31"/>
      <c r="X178" s="31"/>
      <c r="Y178" s="31"/>
      <c r="Z178" s="31"/>
      <c r="AA178" s="31"/>
      <c r="AB178" s="31"/>
      <c r="AC178" s="31"/>
      <c r="AD178" s="31"/>
      <c r="AE178" s="31"/>
      <c r="AR178" s="181" t="s">
        <v>172</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172</v>
      </c>
      <c r="BM178" s="181" t="s">
        <v>286</v>
      </c>
    </row>
    <row r="179" spans="1:65" s="2" customFormat="1" ht="16.5" customHeight="1">
      <c r="A179" s="31"/>
      <c r="B179" s="138"/>
      <c r="C179" s="170" t="s">
        <v>287</v>
      </c>
      <c r="D179" s="170" t="s">
        <v>168</v>
      </c>
      <c r="E179" s="171" t="s">
        <v>288</v>
      </c>
      <c r="F179" s="172" t="s">
        <v>289</v>
      </c>
      <c r="G179" s="173" t="s">
        <v>285</v>
      </c>
      <c r="H179" s="174">
        <v>13.595000000000001</v>
      </c>
      <c r="I179" s="175"/>
      <c r="J179" s="174">
        <f t="shared" si="25"/>
        <v>0</v>
      </c>
      <c r="K179" s="176"/>
      <c r="L179" s="32"/>
      <c r="M179" s="177" t="s">
        <v>1</v>
      </c>
      <c r="N179" s="178" t="s">
        <v>44</v>
      </c>
      <c r="O179" s="60"/>
      <c r="P179" s="179">
        <f t="shared" si="26"/>
        <v>0</v>
      </c>
      <c r="Q179" s="179">
        <v>2.5999999999999998E-4</v>
      </c>
      <c r="R179" s="179">
        <f t="shared" si="27"/>
        <v>3.5347E-3</v>
      </c>
      <c r="S179" s="179">
        <v>0</v>
      </c>
      <c r="T179" s="180">
        <f t="shared" si="28"/>
        <v>0</v>
      </c>
      <c r="U179" s="31"/>
      <c r="V179" s="31"/>
      <c r="W179" s="31"/>
      <c r="X179" s="31"/>
      <c r="Y179" s="31"/>
      <c r="Z179" s="31"/>
      <c r="AA179" s="31"/>
      <c r="AB179" s="31"/>
      <c r="AC179" s="31"/>
      <c r="AD179" s="31"/>
      <c r="AE179" s="31"/>
      <c r="AR179" s="181" t="s">
        <v>172</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172</v>
      </c>
      <c r="BM179" s="181" t="s">
        <v>290</v>
      </c>
    </row>
    <row r="180" spans="1:65" s="2" customFormat="1" ht="16.5" customHeight="1">
      <c r="A180" s="31"/>
      <c r="B180" s="138"/>
      <c r="C180" s="170" t="s">
        <v>291</v>
      </c>
      <c r="D180" s="170" t="s">
        <v>168</v>
      </c>
      <c r="E180" s="171" t="s">
        <v>292</v>
      </c>
      <c r="F180" s="172" t="s">
        <v>293</v>
      </c>
      <c r="G180" s="173" t="s">
        <v>285</v>
      </c>
      <c r="H180" s="174">
        <v>61.494999999999997</v>
      </c>
      <c r="I180" s="175"/>
      <c r="J180" s="174">
        <f t="shared" si="25"/>
        <v>0</v>
      </c>
      <c r="K180" s="176"/>
      <c r="L180" s="32"/>
      <c r="M180" s="177" t="s">
        <v>1</v>
      </c>
      <c r="N180" s="178" t="s">
        <v>44</v>
      </c>
      <c r="O180" s="60"/>
      <c r="P180" s="179">
        <f t="shared" si="26"/>
        <v>0</v>
      </c>
      <c r="Q180" s="179">
        <v>6.9999999999999994E-5</v>
      </c>
      <c r="R180" s="179">
        <f t="shared" si="27"/>
        <v>4.3046499999999993E-3</v>
      </c>
      <c r="S180" s="179">
        <v>0</v>
      </c>
      <c r="T180" s="180">
        <f t="shared" si="28"/>
        <v>0</v>
      </c>
      <c r="U180" s="31"/>
      <c r="V180" s="31"/>
      <c r="W180" s="31"/>
      <c r="X180" s="31"/>
      <c r="Y180" s="31"/>
      <c r="Z180" s="31"/>
      <c r="AA180" s="31"/>
      <c r="AB180" s="31"/>
      <c r="AC180" s="31"/>
      <c r="AD180" s="31"/>
      <c r="AE180" s="31"/>
      <c r="AR180" s="181" t="s">
        <v>172</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172</v>
      </c>
      <c r="BM180" s="181" t="s">
        <v>294</v>
      </c>
    </row>
    <row r="181" spans="1:65" s="2" customFormat="1" ht="24.2" customHeight="1">
      <c r="A181" s="31"/>
      <c r="B181" s="138"/>
      <c r="C181" s="170" t="s">
        <v>295</v>
      </c>
      <c r="D181" s="170" t="s">
        <v>168</v>
      </c>
      <c r="E181" s="171" t="s">
        <v>296</v>
      </c>
      <c r="F181" s="172" t="s">
        <v>297</v>
      </c>
      <c r="G181" s="173" t="s">
        <v>223</v>
      </c>
      <c r="H181" s="174">
        <v>6</v>
      </c>
      <c r="I181" s="175"/>
      <c r="J181" s="174">
        <f t="shared" si="25"/>
        <v>0</v>
      </c>
      <c r="K181" s="176"/>
      <c r="L181" s="32"/>
      <c r="M181" s="177" t="s">
        <v>1</v>
      </c>
      <c r="N181" s="178" t="s">
        <v>44</v>
      </c>
      <c r="O181" s="60"/>
      <c r="P181" s="179">
        <f t="shared" si="26"/>
        <v>0</v>
      </c>
      <c r="Q181" s="179">
        <v>0</v>
      </c>
      <c r="R181" s="179">
        <f t="shared" si="27"/>
        <v>0</v>
      </c>
      <c r="S181" s="179">
        <v>2.4E-2</v>
      </c>
      <c r="T181" s="180">
        <f t="shared" si="28"/>
        <v>0.14400000000000002</v>
      </c>
      <c r="U181" s="31"/>
      <c r="V181" s="31"/>
      <c r="W181" s="31"/>
      <c r="X181" s="31"/>
      <c r="Y181" s="31"/>
      <c r="Z181" s="31"/>
      <c r="AA181" s="31"/>
      <c r="AB181" s="31"/>
      <c r="AC181" s="31"/>
      <c r="AD181" s="31"/>
      <c r="AE181" s="31"/>
      <c r="AR181" s="181" t="s">
        <v>172</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172</v>
      </c>
      <c r="BM181" s="181" t="s">
        <v>298</v>
      </c>
    </row>
    <row r="182" spans="1:65" s="2" customFormat="1" ht="24.2" customHeight="1">
      <c r="A182" s="31"/>
      <c r="B182" s="138"/>
      <c r="C182" s="170" t="s">
        <v>299</v>
      </c>
      <c r="D182" s="170" t="s">
        <v>168</v>
      </c>
      <c r="E182" s="171" t="s">
        <v>300</v>
      </c>
      <c r="F182" s="172" t="s">
        <v>301</v>
      </c>
      <c r="G182" s="173" t="s">
        <v>205</v>
      </c>
      <c r="H182" s="174">
        <v>10.638</v>
      </c>
      <c r="I182" s="175"/>
      <c r="J182" s="174">
        <f t="shared" si="25"/>
        <v>0</v>
      </c>
      <c r="K182" s="176"/>
      <c r="L182" s="32"/>
      <c r="M182" s="177" t="s">
        <v>1</v>
      </c>
      <c r="N182" s="178" t="s">
        <v>44</v>
      </c>
      <c r="O182" s="60"/>
      <c r="P182" s="179">
        <f t="shared" si="26"/>
        <v>0</v>
      </c>
      <c r="Q182" s="179">
        <v>0</v>
      </c>
      <c r="R182" s="179">
        <f t="shared" si="27"/>
        <v>0</v>
      </c>
      <c r="S182" s="179">
        <v>7.5999999999999998E-2</v>
      </c>
      <c r="T182" s="180">
        <f t="shared" si="28"/>
        <v>0.80848799999999998</v>
      </c>
      <c r="U182" s="31"/>
      <c r="V182" s="31"/>
      <c r="W182" s="31"/>
      <c r="X182" s="31"/>
      <c r="Y182" s="31"/>
      <c r="Z182" s="31"/>
      <c r="AA182" s="31"/>
      <c r="AB182" s="31"/>
      <c r="AC182" s="31"/>
      <c r="AD182" s="31"/>
      <c r="AE182" s="31"/>
      <c r="AR182" s="181" t="s">
        <v>172</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302</v>
      </c>
    </row>
    <row r="183" spans="1:65" s="2" customFormat="1" ht="37.9" customHeight="1">
      <c r="A183" s="31"/>
      <c r="B183" s="138"/>
      <c r="C183" s="170" t="s">
        <v>303</v>
      </c>
      <c r="D183" s="170" t="s">
        <v>168</v>
      </c>
      <c r="E183" s="171" t="s">
        <v>304</v>
      </c>
      <c r="F183" s="172" t="s">
        <v>305</v>
      </c>
      <c r="G183" s="173" t="s">
        <v>205</v>
      </c>
      <c r="H183" s="174">
        <v>123.471</v>
      </c>
      <c r="I183" s="175"/>
      <c r="J183" s="174">
        <f t="shared" si="25"/>
        <v>0</v>
      </c>
      <c r="K183" s="176"/>
      <c r="L183" s="32"/>
      <c r="M183" s="177" t="s">
        <v>1</v>
      </c>
      <c r="N183" s="178" t="s">
        <v>44</v>
      </c>
      <c r="O183" s="60"/>
      <c r="P183" s="179">
        <f t="shared" si="26"/>
        <v>0</v>
      </c>
      <c r="Q183" s="179">
        <v>0</v>
      </c>
      <c r="R183" s="179">
        <f t="shared" si="27"/>
        <v>0</v>
      </c>
      <c r="S183" s="179">
        <v>0.04</v>
      </c>
      <c r="T183" s="180">
        <f t="shared" si="28"/>
        <v>4.9388399999999999</v>
      </c>
      <c r="U183" s="31"/>
      <c r="V183" s="31"/>
      <c r="W183" s="31"/>
      <c r="X183" s="31"/>
      <c r="Y183" s="31"/>
      <c r="Z183" s="31"/>
      <c r="AA183" s="31"/>
      <c r="AB183" s="31"/>
      <c r="AC183" s="31"/>
      <c r="AD183" s="31"/>
      <c r="AE183" s="31"/>
      <c r="AR183" s="181" t="s">
        <v>172</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306</v>
      </c>
    </row>
    <row r="184" spans="1:65" s="2" customFormat="1" ht="21.75" customHeight="1">
      <c r="A184" s="31"/>
      <c r="B184" s="138"/>
      <c r="C184" s="170" t="s">
        <v>307</v>
      </c>
      <c r="D184" s="170" t="s">
        <v>168</v>
      </c>
      <c r="E184" s="171" t="s">
        <v>308</v>
      </c>
      <c r="F184" s="172" t="s">
        <v>309</v>
      </c>
      <c r="G184" s="173" t="s">
        <v>195</v>
      </c>
      <c r="H184" s="174">
        <v>7.7110000000000003</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172</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310</v>
      </c>
    </row>
    <row r="185" spans="1:65" s="2" customFormat="1" ht="24.2" customHeight="1">
      <c r="A185" s="31"/>
      <c r="B185" s="138"/>
      <c r="C185" s="170" t="s">
        <v>311</v>
      </c>
      <c r="D185" s="170" t="s">
        <v>168</v>
      </c>
      <c r="E185" s="171" t="s">
        <v>312</v>
      </c>
      <c r="F185" s="172" t="s">
        <v>313</v>
      </c>
      <c r="G185" s="173" t="s">
        <v>195</v>
      </c>
      <c r="H185" s="174">
        <v>7.7110000000000003</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314</v>
      </c>
    </row>
    <row r="186" spans="1:65" s="2" customFormat="1" ht="21.75" customHeight="1">
      <c r="A186" s="31"/>
      <c r="B186" s="138"/>
      <c r="C186" s="170" t="s">
        <v>315</v>
      </c>
      <c r="D186" s="170" t="s">
        <v>168</v>
      </c>
      <c r="E186" s="171" t="s">
        <v>316</v>
      </c>
      <c r="F186" s="172" t="s">
        <v>317</v>
      </c>
      <c r="G186" s="173" t="s">
        <v>195</v>
      </c>
      <c r="H186" s="174">
        <v>7.7110000000000003</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318</v>
      </c>
    </row>
    <row r="187" spans="1:65" s="2" customFormat="1" ht="24.2" customHeight="1">
      <c r="A187" s="31"/>
      <c r="B187" s="138"/>
      <c r="C187" s="170" t="s">
        <v>319</v>
      </c>
      <c r="D187" s="170" t="s">
        <v>168</v>
      </c>
      <c r="E187" s="171" t="s">
        <v>320</v>
      </c>
      <c r="F187" s="172" t="s">
        <v>321</v>
      </c>
      <c r="G187" s="173" t="s">
        <v>195</v>
      </c>
      <c r="H187" s="174">
        <v>223.619</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322</v>
      </c>
    </row>
    <row r="188" spans="1:65" s="2" customFormat="1" ht="24.2" customHeight="1">
      <c r="A188" s="31"/>
      <c r="B188" s="138"/>
      <c r="C188" s="170" t="s">
        <v>323</v>
      </c>
      <c r="D188" s="170" t="s">
        <v>168</v>
      </c>
      <c r="E188" s="171" t="s">
        <v>324</v>
      </c>
      <c r="F188" s="172" t="s">
        <v>325</v>
      </c>
      <c r="G188" s="173" t="s">
        <v>195</v>
      </c>
      <c r="H188" s="174">
        <v>7.7110000000000003</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326</v>
      </c>
    </row>
    <row r="189" spans="1:65" s="2" customFormat="1" ht="24.2" customHeight="1">
      <c r="A189" s="31"/>
      <c r="B189" s="138"/>
      <c r="C189" s="170" t="s">
        <v>327</v>
      </c>
      <c r="D189" s="170" t="s">
        <v>168</v>
      </c>
      <c r="E189" s="171" t="s">
        <v>328</v>
      </c>
      <c r="F189" s="172" t="s">
        <v>329</v>
      </c>
      <c r="G189" s="173" t="s">
        <v>195</v>
      </c>
      <c r="H189" s="174">
        <v>46.265999999999998</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330</v>
      </c>
    </row>
    <row r="190" spans="1:65" s="2" customFormat="1" ht="24.2" customHeight="1">
      <c r="A190" s="31"/>
      <c r="B190" s="138"/>
      <c r="C190" s="170" t="s">
        <v>331</v>
      </c>
      <c r="D190" s="170" t="s">
        <v>168</v>
      </c>
      <c r="E190" s="171" t="s">
        <v>332</v>
      </c>
      <c r="F190" s="172" t="s">
        <v>333</v>
      </c>
      <c r="G190" s="173" t="s">
        <v>195</v>
      </c>
      <c r="H190" s="174">
        <v>7.7110000000000003</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334</v>
      </c>
    </row>
    <row r="191" spans="1:65" s="12" customFormat="1" ht="22.9" customHeight="1">
      <c r="B191" s="157"/>
      <c r="D191" s="158" t="s">
        <v>77</v>
      </c>
      <c r="E191" s="168" t="s">
        <v>335</v>
      </c>
      <c r="F191" s="168" t="s">
        <v>336</v>
      </c>
      <c r="I191" s="160"/>
      <c r="J191" s="169">
        <f>BK191</f>
        <v>0</v>
      </c>
      <c r="L191" s="157"/>
      <c r="M191" s="162"/>
      <c r="N191" s="163"/>
      <c r="O191" s="163"/>
      <c r="P191" s="164">
        <f>P192</f>
        <v>0</v>
      </c>
      <c r="Q191" s="163"/>
      <c r="R191" s="164">
        <f>R192</f>
        <v>0</v>
      </c>
      <c r="S191" s="163"/>
      <c r="T191" s="165">
        <f>T192</f>
        <v>0</v>
      </c>
      <c r="AR191" s="158" t="s">
        <v>86</v>
      </c>
      <c r="AT191" s="166" t="s">
        <v>77</v>
      </c>
      <c r="AU191" s="166" t="s">
        <v>86</v>
      </c>
      <c r="AY191" s="158" t="s">
        <v>166</v>
      </c>
      <c r="BK191" s="167">
        <f>BK192</f>
        <v>0</v>
      </c>
    </row>
    <row r="192" spans="1:65" s="2" customFormat="1" ht="24.2" customHeight="1">
      <c r="A192" s="31"/>
      <c r="B192" s="138"/>
      <c r="C192" s="170" t="s">
        <v>337</v>
      </c>
      <c r="D192" s="170" t="s">
        <v>168</v>
      </c>
      <c r="E192" s="171" t="s">
        <v>338</v>
      </c>
      <c r="F192" s="172" t="s">
        <v>339</v>
      </c>
      <c r="G192" s="173" t="s">
        <v>195</v>
      </c>
      <c r="H192" s="174">
        <v>135.87700000000001</v>
      </c>
      <c r="I192" s="175"/>
      <c r="J192" s="174">
        <f>ROUND(I192*H192,3)</f>
        <v>0</v>
      </c>
      <c r="K192" s="176"/>
      <c r="L192" s="32"/>
      <c r="M192" s="177" t="s">
        <v>1</v>
      </c>
      <c r="N192" s="178" t="s">
        <v>44</v>
      </c>
      <c r="O192" s="60"/>
      <c r="P192" s="179">
        <f>O192*H192</f>
        <v>0</v>
      </c>
      <c r="Q192" s="179">
        <v>0</v>
      </c>
      <c r="R192" s="179">
        <f>Q192*H192</f>
        <v>0</v>
      </c>
      <c r="S192" s="179">
        <v>0</v>
      </c>
      <c r="T192" s="180">
        <f>S192*H192</f>
        <v>0</v>
      </c>
      <c r="U192" s="31"/>
      <c r="V192" s="31"/>
      <c r="W192" s="31"/>
      <c r="X192" s="31"/>
      <c r="Y192" s="31"/>
      <c r="Z192" s="31"/>
      <c r="AA192" s="31"/>
      <c r="AB192" s="31"/>
      <c r="AC192" s="31"/>
      <c r="AD192" s="31"/>
      <c r="AE192" s="31"/>
      <c r="AR192" s="181" t="s">
        <v>172</v>
      </c>
      <c r="AT192" s="181" t="s">
        <v>168</v>
      </c>
      <c r="AU192" s="181" t="s">
        <v>145</v>
      </c>
      <c r="AY192" s="14" t="s">
        <v>166</v>
      </c>
      <c r="BE192" s="100">
        <f>IF(N192="základná",J192,0)</f>
        <v>0</v>
      </c>
      <c r="BF192" s="100">
        <f>IF(N192="znížená",J192,0)</f>
        <v>0</v>
      </c>
      <c r="BG192" s="100">
        <f>IF(N192="zákl. prenesená",J192,0)</f>
        <v>0</v>
      </c>
      <c r="BH192" s="100">
        <f>IF(N192="zníž. prenesená",J192,0)</f>
        <v>0</v>
      </c>
      <c r="BI192" s="100">
        <f>IF(N192="nulová",J192,0)</f>
        <v>0</v>
      </c>
      <c r="BJ192" s="14" t="s">
        <v>145</v>
      </c>
      <c r="BK192" s="182">
        <f>ROUND(I192*H192,3)</f>
        <v>0</v>
      </c>
      <c r="BL192" s="14" t="s">
        <v>172</v>
      </c>
      <c r="BM192" s="181" t="s">
        <v>340</v>
      </c>
    </row>
    <row r="193" spans="1:65" s="12" customFormat="1" ht="25.9" customHeight="1">
      <c r="B193" s="157"/>
      <c r="D193" s="158" t="s">
        <v>77</v>
      </c>
      <c r="E193" s="159" t="s">
        <v>341</v>
      </c>
      <c r="F193" s="159" t="s">
        <v>342</v>
      </c>
      <c r="I193" s="160"/>
      <c r="J193" s="161">
        <f>BK193</f>
        <v>0</v>
      </c>
      <c r="L193" s="157"/>
      <c r="M193" s="162"/>
      <c r="N193" s="163"/>
      <c r="O193" s="163"/>
      <c r="P193" s="164">
        <f>P194+P199+P210+P216+P225+P233+P239+P249+P253</f>
        <v>0</v>
      </c>
      <c r="Q193" s="163"/>
      <c r="R193" s="164">
        <f>R194+R199+R210+R216+R225+R233+R239+R249+R253</f>
        <v>30.013528539999999</v>
      </c>
      <c r="S193" s="163"/>
      <c r="T193" s="165">
        <f>T194+T199+T210+T216+T225+T233+T239+T249+T253</f>
        <v>1.8191899999999999</v>
      </c>
      <c r="AR193" s="158" t="s">
        <v>145</v>
      </c>
      <c r="AT193" s="166" t="s">
        <v>77</v>
      </c>
      <c r="AU193" s="166" t="s">
        <v>78</v>
      </c>
      <c r="AY193" s="158" t="s">
        <v>166</v>
      </c>
      <c r="BK193" s="167">
        <f>BK194+BK199+BK210+BK216+BK225+BK233+BK239+BK249+BK253</f>
        <v>0</v>
      </c>
    </row>
    <row r="194" spans="1:65" s="12" customFormat="1" ht="22.9" customHeight="1">
      <c r="B194" s="157"/>
      <c r="D194" s="158" t="s">
        <v>77</v>
      </c>
      <c r="E194" s="168" t="s">
        <v>343</v>
      </c>
      <c r="F194" s="168" t="s">
        <v>344</v>
      </c>
      <c r="I194" s="160"/>
      <c r="J194" s="169">
        <f>BK194</f>
        <v>0</v>
      </c>
      <c r="L194" s="157"/>
      <c r="M194" s="162"/>
      <c r="N194" s="163"/>
      <c r="O194" s="163"/>
      <c r="P194" s="164">
        <f>SUM(P195:P198)</f>
        <v>0</v>
      </c>
      <c r="Q194" s="163"/>
      <c r="R194" s="164">
        <f>SUM(R195:R198)</f>
        <v>0.12248774999999999</v>
      </c>
      <c r="S194" s="163"/>
      <c r="T194" s="165">
        <f>SUM(T195:T198)</f>
        <v>0</v>
      </c>
      <c r="AR194" s="158" t="s">
        <v>145</v>
      </c>
      <c r="AT194" s="166" t="s">
        <v>77</v>
      </c>
      <c r="AU194" s="166" t="s">
        <v>86</v>
      </c>
      <c r="AY194" s="158" t="s">
        <v>166</v>
      </c>
      <c r="BK194" s="167">
        <f>SUM(BK195:BK198)</f>
        <v>0</v>
      </c>
    </row>
    <row r="195" spans="1:65" s="2" customFormat="1" ht="24.2" customHeight="1">
      <c r="A195" s="31"/>
      <c r="B195" s="138"/>
      <c r="C195" s="170" t="s">
        <v>345</v>
      </c>
      <c r="D195" s="170" t="s">
        <v>168</v>
      </c>
      <c r="E195" s="171" t="s">
        <v>346</v>
      </c>
      <c r="F195" s="172" t="s">
        <v>347</v>
      </c>
      <c r="G195" s="173" t="s">
        <v>205</v>
      </c>
      <c r="H195" s="174">
        <v>77.77</v>
      </c>
      <c r="I195" s="175"/>
      <c r="J195" s="174">
        <f>ROUND(I195*H195,3)</f>
        <v>0</v>
      </c>
      <c r="K195" s="176"/>
      <c r="L195" s="32"/>
      <c r="M195" s="177" t="s">
        <v>1</v>
      </c>
      <c r="N195" s="178" t="s">
        <v>44</v>
      </c>
      <c r="O195" s="60"/>
      <c r="P195" s="179">
        <f>O195*H195</f>
        <v>0</v>
      </c>
      <c r="Q195" s="179">
        <v>0</v>
      </c>
      <c r="R195" s="179">
        <f>Q195*H195</f>
        <v>0</v>
      </c>
      <c r="S195" s="179">
        <v>0</v>
      </c>
      <c r="T195" s="180">
        <f>S195*H195</f>
        <v>0</v>
      </c>
      <c r="U195" s="31"/>
      <c r="V195" s="31"/>
      <c r="W195" s="31"/>
      <c r="X195" s="31"/>
      <c r="Y195" s="31"/>
      <c r="Z195" s="31"/>
      <c r="AA195" s="31"/>
      <c r="AB195" s="31"/>
      <c r="AC195" s="31"/>
      <c r="AD195" s="31"/>
      <c r="AE195" s="31"/>
      <c r="AR195" s="181" t="s">
        <v>234</v>
      </c>
      <c r="AT195" s="181" t="s">
        <v>168</v>
      </c>
      <c r="AU195" s="181" t="s">
        <v>145</v>
      </c>
      <c r="AY195" s="14" t="s">
        <v>166</v>
      </c>
      <c r="BE195" s="100">
        <f>IF(N195="základná",J195,0)</f>
        <v>0</v>
      </c>
      <c r="BF195" s="100">
        <f>IF(N195="znížená",J195,0)</f>
        <v>0</v>
      </c>
      <c r="BG195" s="100">
        <f>IF(N195="zákl. prenesená",J195,0)</f>
        <v>0</v>
      </c>
      <c r="BH195" s="100">
        <f>IF(N195="zníž. prenesená",J195,0)</f>
        <v>0</v>
      </c>
      <c r="BI195" s="100">
        <f>IF(N195="nulová",J195,0)</f>
        <v>0</v>
      </c>
      <c r="BJ195" s="14" t="s">
        <v>145</v>
      </c>
      <c r="BK195" s="182">
        <f>ROUND(I195*H195,3)</f>
        <v>0</v>
      </c>
      <c r="BL195" s="14" t="s">
        <v>234</v>
      </c>
      <c r="BM195" s="181" t="s">
        <v>348</v>
      </c>
    </row>
    <row r="196" spans="1:65" s="2" customFormat="1" ht="16.5" customHeight="1">
      <c r="A196" s="31"/>
      <c r="B196" s="138"/>
      <c r="C196" s="183" t="s">
        <v>349</v>
      </c>
      <c r="D196" s="183" t="s">
        <v>350</v>
      </c>
      <c r="E196" s="184" t="s">
        <v>351</v>
      </c>
      <c r="F196" s="185" t="s">
        <v>352</v>
      </c>
      <c r="G196" s="186" t="s">
        <v>353</v>
      </c>
      <c r="H196" s="187">
        <v>15.554</v>
      </c>
      <c r="I196" s="188"/>
      <c r="J196" s="187">
        <f>ROUND(I196*H196,3)</f>
        <v>0</v>
      </c>
      <c r="K196" s="189"/>
      <c r="L196" s="190"/>
      <c r="M196" s="191" t="s">
        <v>1</v>
      </c>
      <c r="N196" s="192" t="s">
        <v>44</v>
      </c>
      <c r="O196" s="60"/>
      <c r="P196" s="179">
        <f>O196*H196</f>
        <v>0</v>
      </c>
      <c r="Q196" s="179">
        <v>0</v>
      </c>
      <c r="R196" s="179">
        <f>Q196*H196</f>
        <v>0</v>
      </c>
      <c r="S196" s="179">
        <v>0</v>
      </c>
      <c r="T196" s="180">
        <f>S196*H196</f>
        <v>0</v>
      </c>
      <c r="U196" s="31"/>
      <c r="V196" s="31"/>
      <c r="W196" s="31"/>
      <c r="X196" s="31"/>
      <c r="Y196" s="31"/>
      <c r="Z196" s="31"/>
      <c r="AA196" s="31"/>
      <c r="AB196" s="31"/>
      <c r="AC196" s="31"/>
      <c r="AD196" s="31"/>
      <c r="AE196" s="31"/>
      <c r="AR196" s="181" t="s">
        <v>299</v>
      </c>
      <c r="AT196" s="181" t="s">
        <v>350</v>
      </c>
      <c r="AU196" s="181" t="s">
        <v>145</v>
      </c>
      <c r="AY196" s="14" t="s">
        <v>166</v>
      </c>
      <c r="BE196" s="100">
        <f>IF(N196="základná",J196,0)</f>
        <v>0</v>
      </c>
      <c r="BF196" s="100">
        <f>IF(N196="znížená",J196,0)</f>
        <v>0</v>
      </c>
      <c r="BG196" s="100">
        <f>IF(N196="zákl. prenesená",J196,0)</f>
        <v>0</v>
      </c>
      <c r="BH196" s="100">
        <f>IF(N196="zníž. prenesená",J196,0)</f>
        <v>0</v>
      </c>
      <c r="BI196" s="100">
        <f>IF(N196="nulová",J196,0)</f>
        <v>0</v>
      </c>
      <c r="BJ196" s="14" t="s">
        <v>145</v>
      </c>
      <c r="BK196" s="182">
        <f>ROUND(I196*H196,3)</f>
        <v>0</v>
      </c>
      <c r="BL196" s="14" t="s">
        <v>234</v>
      </c>
      <c r="BM196" s="181" t="s">
        <v>354</v>
      </c>
    </row>
    <row r="197" spans="1:65" s="2" customFormat="1" ht="33" customHeight="1">
      <c r="A197" s="31"/>
      <c r="B197" s="138"/>
      <c r="C197" s="170" t="s">
        <v>355</v>
      </c>
      <c r="D197" s="170" t="s">
        <v>168</v>
      </c>
      <c r="E197" s="171" t="s">
        <v>356</v>
      </c>
      <c r="F197" s="172" t="s">
        <v>357</v>
      </c>
      <c r="G197" s="173" t="s">
        <v>205</v>
      </c>
      <c r="H197" s="174">
        <v>77.77</v>
      </c>
      <c r="I197" s="175"/>
      <c r="J197" s="174">
        <f>ROUND(I197*H197,3)</f>
        <v>0</v>
      </c>
      <c r="K197" s="176"/>
      <c r="L197" s="32"/>
      <c r="M197" s="177" t="s">
        <v>1</v>
      </c>
      <c r="N197" s="178" t="s">
        <v>44</v>
      </c>
      <c r="O197" s="60"/>
      <c r="P197" s="179">
        <f>O197*H197</f>
        <v>0</v>
      </c>
      <c r="Q197" s="179">
        <v>1.575E-3</v>
      </c>
      <c r="R197" s="179">
        <f>Q197*H197</f>
        <v>0.12248774999999999</v>
      </c>
      <c r="S197" s="179">
        <v>0</v>
      </c>
      <c r="T197" s="180">
        <f>S197*H197</f>
        <v>0</v>
      </c>
      <c r="U197" s="31"/>
      <c r="V197" s="31"/>
      <c r="W197" s="31"/>
      <c r="X197" s="31"/>
      <c r="Y197" s="31"/>
      <c r="Z197" s="31"/>
      <c r="AA197" s="31"/>
      <c r="AB197" s="31"/>
      <c r="AC197" s="31"/>
      <c r="AD197" s="31"/>
      <c r="AE197" s="31"/>
      <c r="AR197" s="181" t="s">
        <v>234</v>
      </c>
      <c r="AT197" s="181" t="s">
        <v>168</v>
      </c>
      <c r="AU197" s="181" t="s">
        <v>145</v>
      </c>
      <c r="AY197" s="14" t="s">
        <v>166</v>
      </c>
      <c r="BE197" s="100">
        <f>IF(N197="základná",J197,0)</f>
        <v>0</v>
      </c>
      <c r="BF197" s="100">
        <f>IF(N197="znížená",J197,0)</f>
        <v>0</v>
      </c>
      <c r="BG197" s="100">
        <f>IF(N197="zákl. prenesená",J197,0)</f>
        <v>0</v>
      </c>
      <c r="BH197" s="100">
        <f>IF(N197="zníž. prenesená",J197,0)</f>
        <v>0</v>
      </c>
      <c r="BI197" s="100">
        <f>IF(N197="nulová",J197,0)</f>
        <v>0</v>
      </c>
      <c r="BJ197" s="14" t="s">
        <v>145</v>
      </c>
      <c r="BK197" s="182">
        <f>ROUND(I197*H197,3)</f>
        <v>0</v>
      </c>
      <c r="BL197" s="14" t="s">
        <v>234</v>
      </c>
      <c r="BM197" s="181" t="s">
        <v>358</v>
      </c>
    </row>
    <row r="198" spans="1:65" s="2" customFormat="1" ht="24.2" customHeight="1">
      <c r="A198" s="31"/>
      <c r="B198" s="138"/>
      <c r="C198" s="170" t="s">
        <v>359</v>
      </c>
      <c r="D198" s="170" t="s">
        <v>168</v>
      </c>
      <c r="E198" s="171" t="s">
        <v>360</v>
      </c>
      <c r="F198" s="172" t="s">
        <v>361</v>
      </c>
      <c r="G198" s="173" t="s">
        <v>362</v>
      </c>
      <c r="H198" s="175"/>
      <c r="I198" s="175"/>
      <c r="J198" s="174">
        <f>ROUND(I198*H198,3)</f>
        <v>0</v>
      </c>
      <c r="K198" s="176"/>
      <c r="L198" s="32"/>
      <c r="M198" s="177" t="s">
        <v>1</v>
      </c>
      <c r="N198" s="178" t="s">
        <v>44</v>
      </c>
      <c r="O198" s="60"/>
      <c r="P198" s="179">
        <f>O198*H198</f>
        <v>0</v>
      </c>
      <c r="Q198" s="179">
        <v>0</v>
      </c>
      <c r="R198" s="179">
        <f>Q198*H198</f>
        <v>0</v>
      </c>
      <c r="S198" s="179">
        <v>0</v>
      </c>
      <c r="T198" s="180">
        <f>S198*H198</f>
        <v>0</v>
      </c>
      <c r="U198" s="31"/>
      <c r="V198" s="31"/>
      <c r="W198" s="31"/>
      <c r="X198" s="31"/>
      <c r="Y198" s="31"/>
      <c r="Z198" s="31"/>
      <c r="AA198" s="31"/>
      <c r="AB198" s="31"/>
      <c r="AC198" s="31"/>
      <c r="AD198" s="31"/>
      <c r="AE198" s="31"/>
      <c r="AR198" s="181" t="s">
        <v>234</v>
      </c>
      <c r="AT198" s="181" t="s">
        <v>168</v>
      </c>
      <c r="AU198" s="181" t="s">
        <v>145</v>
      </c>
      <c r="AY198" s="14" t="s">
        <v>166</v>
      </c>
      <c r="BE198" s="100">
        <f>IF(N198="základná",J198,0)</f>
        <v>0</v>
      </c>
      <c r="BF198" s="100">
        <f>IF(N198="znížená",J198,0)</f>
        <v>0</v>
      </c>
      <c r="BG198" s="100">
        <f>IF(N198="zákl. prenesená",J198,0)</f>
        <v>0</v>
      </c>
      <c r="BH198" s="100">
        <f>IF(N198="zníž. prenesená",J198,0)</f>
        <v>0</v>
      </c>
      <c r="BI198" s="100">
        <f>IF(N198="nulová",J198,0)</f>
        <v>0</v>
      </c>
      <c r="BJ198" s="14" t="s">
        <v>145</v>
      </c>
      <c r="BK198" s="182">
        <f>ROUND(I198*H198,3)</f>
        <v>0</v>
      </c>
      <c r="BL198" s="14" t="s">
        <v>234</v>
      </c>
      <c r="BM198" s="181" t="s">
        <v>363</v>
      </c>
    </row>
    <row r="199" spans="1:65" s="12" customFormat="1" ht="22.9" customHeight="1">
      <c r="B199" s="157"/>
      <c r="D199" s="158" t="s">
        <v>77</v>
      </c>
      <c r="E199" s="168" t="s">
        <v>364</v>
      </c>
      <c r="F199" s="168" t="s">
        <v>365</v>
      </c>
      <c r="I199" s="160"/>
      <c r="J199" s="169">
        <f>BK199</f>
        <v>0</v>
      </c>
      <c r="L199" s="157"/>
      <c r="M199" s="162"/>
      <c r="N199" s="163"/>
      <c r="O199" s="163"/>
      <c r="P199" s="164">
        <f>SUM(P200:P209)</f>
        <v>0</v>
      </c>
      <c r="Q199" s="163"/>
      <c r="R199" s="164">
        <f>SUM(R200:R209)</f>
        <v>5.4994224999999997</v>
      </c>
      <c r="S199" s="163"/>
      <c r="T199" s="165">
        <f>SUM(T200:T209)</f>
        <v>0</v>
      </c>
      <c r="AR199" s="158" t="s">
        <v>145</v>
      </c>
      <c r="AT199" s="166" t="s">
        <v>77</v>
      </c>
      <c r="AU199" s="166" t="s">
        <v>86</v>
      </c>
      <c r="AY199" s="158" t="s">
        <v>166</v>
      </c>
      <c r="BK199" s="167">
        <f>SUM(BK200:BK209)</f>
        <v>0</v>
      </c>
    </row>
    <row r="200" spans="1:65" s="2" customFormat="1" ht="16.5" customHeight="1">
      <c r="A200" s="31"/>
      <c r="B200" s="138"/>
      <c r="C200" s="170" t="s">
        <v>366</v>
      </c>
      <c r="D200" s="170" t="s">
        <v>168</v>
      </c>
      <c r="E200" s="171" t="s">
        <v>367</v>
      </c>
      <c r="F200" s="172" t="s">
        <v>368</v>
      </c>
      <c r="G200" s="173" t="s">
        <v>205</v>
      </c>
      <c r="H200" s="174">
        <v>471.59</v>
      </c>
      <c r="I200" s="175"/>
      <c r="J200" s="174">
        <f t="shared" ref="J200:J209" si="35">ROUND(I200*H200,3)</f>
        <v>0</v>
      </c>
      <c r="K200" s="176"/>
      <c r="L200" s="32"/>
      <c r="M200" s="177" t="s">
        <v>1</v>
      </c>
      <c r="N200" s="178" t="s">
        <v>44</v>
      </c>
      <c r="O200" s="60"/>
      <c r="P200" s="179">
        <f t="shared" ref="P200:P209" si="36">O200*H200</f>
        <v>0</v>
      </c>
      <c r="Q200" s="179">
        <v>0</v>
      </c>
      <c r="R200" s="179">
        <f t="shared" ref="R200:R209" si="37">Q200*H200</f>
        <v>0</v>
      </c>
      <c r="S200" s="179">
        <v>0</v>
      </c>
      <c r="T200" s="180">
        <f t="shared" ref="T200:T209" si="38">S200*H200</f>
        <v>0</v>
      </c>
      <c r="U200" s="31"/>
      <c r="V200" s="31"/>
      <c r="W200" s="31"/>
      <c r="X200" s="31"/>
      <c r="Y200" s="31"/>
      <c r="Z200" s="31"/>
      <c r="AA200" s="31"/>
      <c r="AB200" s="31"/>
      <c r="AC200" s="31"/>
      <c r="AD200" s="31"/>
      <c r="AE200" s="31"/>
      <c r="AR200" s="181" t="s">
        <v>234</v>
      </c>
      <c r="AT200" s="181" t="s">
        <v>168</v>
      </c>
      <c r="AU200" s="181" t="s">
        <v>145</v>
      </c>
      <c r="AY200" s="14" t="s">
        <v>166</v>
      </c>
      <c r="BE200" s="100">
        <f t="shared" ref="BE200:BE209" si="39">IF(N200="základná",J200,0)</f>
        <v>0</v>
      </c>
      <c r="BF200" s="100">
        <f t="shared" ref="BF200:BF209" si="40">IF(N200="znížená",J200,0)</f>
        <v>0</v>
      </c>
      <c r="BG200" s="100">
        <f t="shared" ref="BG200:BG209" si="41">IF(N200="zákl. prenesená",J200,0)</f>
        <v>0</v>
      </c>
      <c r="BH200" s="100">
        <f t="shared" ref="BH200:BH209" si="42">IF(N200="zníž. prenesená",J200,0)</f>
        <v>0</v>
      </c>
      <c r="BI200" s="100">
        <f t="shared" ref="BI200:BI209" si="43">IF(N200="nulová",J200,0)</f>
        <v>0</v>
      </c>
      <c r="BJ200" s="14" t="s">
        <v>145</v>
      </c>
      <c r="BK200" s="182">
        <f t="shared" ref="BK200:BK209" si="44">ROUND(I200*H200,3)</f>
        <v>0</v>
      </c>
      <c r="BL200" s="14" t="s">
        <v>234</v>
      </c>
      <c r="BM200" s="181" t="s">
        <v>369</v>
      </c>
    </row>
    <row r="201" spans="1:65" s="2" customFormat="1" ht="16.5" customHeight="1">
      <c r="A201" s="31"/>
      <c r="B201" s="138"/>
      <c r="C201" s="183" t="s">
        <v>370</v>
      </c>
      <c r="D201" s="183" t="s">
        <v>350</v>
      </c>
      <c r="E201" s="184" t="s">
        <v>371</v>
      </c>
      <c r="F201" s="185" t="s">
        <v>372</v>
      </c>
      <c r="G201" s="186" t="s">
        <v>205</v>
      </c>
      <c r="H201" s="187">
        <v>542.32899999999995</v>
      </c>
      <c r="I201" s="188"/>
      <c r="J201" s="187">
        <f t="shared" si="35"/>
        <v>0</v>
      </c>
      <c r="K201" s="189"/>
      <c r="L201" s="190"/>
      <c r="M201" s="191" t="s">
        <v>1</v>
      </c>
      <c r="N201" s="192" t="s">
        <v>44</v>
      </c>
      <c r="O201" s="60"/>
      <c r="P201" s="179">
        <f t="shared" si="36"/>
        <v>0</v>
      </c>
      <c r="Q201" s="179">
        <v>1E-4</v>
      </c>
      <c r="R201" s="179">
        <f t="shared" si="37"/>
        <v>5.4232900000000001E-2</v>
      </c>
      <c r="S201" s="179">
        <v>0</v>
      </c>
      <c r="T201" s="180">
        <f t="shared" si="38"/>
        <v>0</v>
      </c>
      <c r="U201" s="31"/>
      <c r="V201" s="31"/>
      <c r="W201" s="31"/>
      <c r="X201" s="31"/>
      <c r="Y201" s="31"/>
      <c r="Z201" s="31"/>
      <c r="AA201" s="31"/>
      <c r="AB201" s="31"/>
      <c r="AC201" s="31"/>
      <c r="AD201" s="31"/>
      <c r="AE201" s="31"/>
      <c r="AR201" s="181" t="s">
        <v>299</v>
      </c>
      <c r="AT201" s="181" t="s">
        <v>350</v>
      </c>
      <c r="AU201" s="181" t="s">
        <v>145</v>
      </c>
      <c r="AY201" s="14" t="s">
        <v>166</v>
      </c>
      <c r="BE201" s="100">
        <f t="shared" si="39"/>
        <v>0</v>
      </c>
      <c r="BF201" s="100">
        <f t="shared" si="40"/>
        <v>0</v>
      </c>
      <c r="BG201" s="100">
        <f t="shared" si="41"/>
        <v>0</v>
      </c>
      <c r="BH201" s="100">
        <f t="shared" si="42"/>
        <v>0</v>
      </c>
      <c r="BI201" s="100">
        <f t="shared" si="43"/>
        <v>0</v>
      </c>
      <c r="BJ201" s="14" t="s">
        <v>145</v>
      </c>
      <c r="BK201" s="182">
        <f t="shared" si="44"/>
        <v>0</v>
      </c>
      <c r="BL201" s="14" t="s">
        <v>234</v>
      </c>
      <c r="BM201" s="181" t="s">
        <v>373</v>
      </c>
    </row>
    <row r="202" spans="1:65" s="2" customFormat="1" ht="24.2" customHeight="1">
      <c r="A202" s="31"/>
      <c r="B202" s="138"/>
      <c r="C202" s="170" t="s">
        <v>374</v>
      </c>
      <c r="D202" s="170" t="s">
        <v>168</v>
      </c>
      <c r="E202" s="171" t="s">
        <v>375</v>
      </c>
      <c r="F202" s="172" t="s">
        <v>376</v>
      </c>
      <c r="G202" s="173" t="s">
        <v>205</v>
      </c>
      <c r="H202" s="174">
        <v>229.41</v>
      </c>
      <c r="I202" s="175"/>
      <c r="J202" s="174">
        <f t="shared" si="35"/>
        <v>0</v>
      </c>
      <c r="K202" s="176"/>
      <c r="L202" s="32"/>
      <c r="M202" s="177" t="s">
        <v>1</v>
      </c>
      <c r="N202" s="178"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234</v>
      </c>
      <c r="AT202" s="181" t="s">
        <v>168</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377</v>
      </c>
    </row>
    <row r="203" spans="1:65" s="2" customFormat="1" ht="24.2" customHeight="1">
      <c r="A203" s="31"/>
      <c r="B203" s="138"/>
      <c r="C203" s="183" t="s">
        <v>378</v>
      </c>
      <c r="D203" s="183" t="s">
        <v>350</v>
      </c>
      <c r="E203" s="184" t="s">
        <v>379</v>
      </c>
      <c r="F203" s="185" t="s">
        <v>380</v>
      </c>
      <c r="G203" s="186" t="s">
        <v>205</v>
      </c>
      <c r="H203" s="187">
        <v>233.99799999999999</v>
      </c>
      <c r="I203" s="188"/>
      <c r="J203" s="187">
        <f t="shared" si="35"/>
        <v>0</v>
      </c>
      <c r="K203" s="189"/>
      <c r="L203" s="190"/>
      <c r="M203" s="191" t="s">
        <v>1</v>
      </c>
      <c r="N203" s="192" t="s">
        <v>44</v>
      </c>
      <c r="O203" s="60"/>
      <c r="P203" s="179">
        <f t="shared" si="36"/>
        <v>0</v>
      </c>
      <c r="Q203" s="179">
        <v>6.0000000000000001E-3</v>
      </c>
      <c r="R203" s="179">
        <f t="shared" si="37"/>
        <v>1.403988</v>
      </c>
      <c r="S203" s="179">
        <v>0</v>
      </c>
      <c r="T203" s="180">
        <f t="shared" si="38"/>
        <v>0</v>
      </c>
      <c r="U203" s="31"/>
      <c r="V203" s="31"/>
      <c r="W203" s="31"/>
      <c r="X203" s="31"/>
      <c r="Y203" s="31"/>
      <c r="Z203" s="31"/>
      <c r="AA203" s="31"/>
      <c r="AB203" s="31"/>
      <c r="AC203" s="31"/>
      <c r="AD203" s="31"/>
      <c r="AE203" s="31"/>
      <c r="AR203" s="181" t="s">
        <v>299</v>
      </c>
      <c r="AT203" s="181" t="s">
        <v>350</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381</v>
      </c>
    </row>
    <row r="204" spans="1:65" s="2" customFormat="1" ht="24.2" customHeight="1">
      <c r="A204" s="31"/>
      <c r="B204" s="138"/>
      <c r="C204" s="170" t="s">
        <v>382</v>
      </c>
      <c r="D204" s="170" t="s">
        <v>168</v>
      </c>
      <c r="E204" s="171" t="s">
        <v>375</v>
      </c>
      <c r="F204" s="172" t="s">
        <v>376</v>
      </c>
      <c r="G204" s="173" t="s">
        <v>205</v>
      </c>
      <c r="H204" s="174">
        <v>47.77</v>
      </c>
      <c r="I204" s="175"/>
      <c r="J204" s="174">
        <f t="shared" si="35"/>
        <v>0</v>
      </c>
      <c r="K204" s="176"/>
      <c r="L204" s="32"/>
      <c r="M204" s="177" t="s">
        <v>1</v>
      </c>
      <c r="N204" s="178"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234</v>
      </c>
      <c r="AT204" s="181" t="s">
        <v>168</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383</v>
      </c>
    </row>
    <row r="205" spans="1:65" s="2" customFormat="1" ht="24.2" customHeight="1">
      <c r="A205" s="31"/>
      <c r="B205" s="138"/>
      <c r="C205" s="183" t="s">
        <v>384</v>
      </c>
      <c r="D205" s="183" t="s">
        <v>350</v>
      </c>
      <c r="E205" s="184" t="s">
        <v>385</v>
      </c>
      <c r="F205" s="185" t="s">
        <v>386</v>
      </c>
      <c r="G205" s="186" t="s">
        <v>205</v>
      </c>
      <c r="H205" s="187">
        <v>48.725000000000001</v>
      </c>
      <c r="I205" s="188"/>
      <c r="J205" s="187">
        <f t="shared" si="35"/>
        <v>0</v>
      </c>
      <c r="K205" s="189"/>
      <c r="L205" s="190"/>
      <c r="M205" s="191" t="s">
        <v>1</v>
      </c>
      <c r="N205" s="192" t="s">
        <v>44</v>
      </c>
      <c r="O205" s="60"/>
      <c r="P205" s="179">
        <f t="shared" si="36"/>
        <v>0</v>
      </c>
      <c r="Q205" s="179">
        <v>4.7999999999999996E-3</v>
      </c>
      <c r="R205" s="179">
        <f t="shared" si="37"/>
        <v>0.23387999999999998</v>
      </c>
      <c r="S205" s="179">
        <v>0</v>
      </c>
      <c r="T205" s="180">
        <f t="shared" si="38"/>
        <v>0</v>
      </c>
      <c r="U205" s="31"/>
      <c r="V205" s="31"/>
      <c r="W205" s="31"/>
      <c r="X205" s="31"/>
      <c r="Y205" s="31"/>
      <c r="Z205" s="31"/>
      <c r="AA205" s="31"/>
      <c r="AB205" s="31"/>
      <c r="AC205" s="31"/>
      <c r="AD205" s="31"/>
      <c r="AE205" s="31"/>
      <c r="AR205" s="181" t="s">
        <v>299</v>
      </c>
      <c r="AT205" s="181" t="s">
        <v>350</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387</v>
      </c>
    </row>
    <row r="206" spans="1:65" s="2" customFormat="1" ht="24.2" customHeight="1">
      <c r="A206" s="31"/>
      <c r="B206" s="138"/>
      <c r="C206" s="170" t="s">
        <v>388</v>
      </c>
      <c r="D206" s="170" t="s">
        <v>168</v>
      </c>
      <c r="E206" s="171" t="s">
        <v>389</v>
      </c>
      <c r="F206" s="172" t="s">
        <v>390</v>
      </c>
      <c r="G206" s="173" t="s">
        <v>205</v>
      </c>
      <c r="H206" s="174">
        <v>194.41</v>
      </c>
      <c r="I206" s="175"/>
      <c r="J206" s="174">
        <f t="shared" si="35"/>
        <v>0</v>
      </c>
      <c r="K206" s="176"/>
      <c r="L206" s="32"/>
      <c r="M206" s="177" t="s">
        <v>1</v>
      </c>
      <c r="N206" s="178"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234</v>
      </c>
      <c r="AT206" s="181" t="s">
        <v>168</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391</v>
      </c>
    </row>
    <row r="207" spans="1:65" s="2" customFormat="1" ht="24.2" customHeight="1">
      <c r="A207" s="31"/>
      <c r="B207" s="138"/>
      <c r="C207" s="183" t="s">
        <v>392</v>
      </c>
      <c r="D207" s="183" t="s">
        <v>350</v>
      </c>
      <c r="E207" s="184" t="s">
        <v>393</v>
      </c>
      <c r="F207" s="185" t="s">
        <v>394</v>
      </c>
      <c r="G207" s="186" t="s">
        <v>205</v>
      </c>
      <c r="H207" s="187">
        <v>198.298</v>
      </c>
      <c r="I207" s="188"/>
      <c r="J207" s="187">
        <f t="shared" si="35"/>
        <v>0</v>
      </c>
      <c r="K207" s="189"/>
      <c r="L207" s="190"/>
      <c r="M207" s="191" t="s">
        <v>1</v>
      </c>
      <c r="N207" s="192" t="s">
        <v>44</v>
      </c>
      <c r="O207" s="60"/>
      <c r="P207" s="179">
        <f t="shared" si="36"/>
        <v>0</v>
      </c>
      <c r="Q207" s="179">
        <v>7.1999999999999998E-3</v>
      </c>
      <c r="R207" s="179">
        <f t="shared" si="37"/>
        <v>1.4277455999999999</v>
      </c>
      <c r="S207" s="179">
        <v>0</v>
      </c>
      <c r="T207" s="180">
        <f t="shared" si="38"/>
        <v>0</v>
      </c>
      <c r="U207" s="31"/>
      <c r="V207" s="31"/>
      <c r="W207" s="31"/>
      <c r="X207" s="31"/>
      <c r="Y207" s="31"/>
      <c r="Z207" s="31"/>
      <c r="AA207" s="31"/>
      <c r="AB207" s="31"/>
      <c r="AC207" s="31"/>
      <c r="AD207" s="31"/>
      <c r="AE207" s="31"/>
      <c r="AR207" s="181" t="s">
        <v>299</v>
      </c>
      <c r="AT207" s="181" t="s">
        <v>350</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395</v>
      </c>
    </row>
    <row r="208" spans="1:65" s="2" customFormat="1" ht="24.2" customHeight="1">
      <c r="A208" s="31"/>
      <c r="B208" s="138"/>
      <c r="C208" s="183" t="s">
        <v>396</v>
      </c>
      <c r="D208" s="183" t="s">
        <v>350</v>
      </c>
      <c r="E208" s="184" t="s">
        <v>397</v>
      </c>
      <c r="F208" s="185" t="s">
        <v>398</v>
      </c>
      <c r="G208" s="186" t="s">
        <v>205</v>
      </c>
      <c r="H208" s="187">
        <v>198.298</v>
      </c>
      <c r="I208" s="188"/>
      <c r="J208" s="187">
        <f t="shared" si="35"/>
        <v>0</v>
      </c>
      <c r="K208" s="189"/>
      <c r="L208" s="190"/>
      <c r="M208" s="191" t="s">
        <v>1</v>
      </c>
      <c r="N208" s="192" t="s">
        <v>44</v>
      </c>
      <c r="O208" s="60"/>
      <c r="P208" s="179">
        <f t="shared" si="36"/>
        <v>0</v>
      </c>
      <c r="Q208" s="179">
        <v>1.2E-2</v>
      </c>
      <c r="R208" s="179">
        <f t="shared" si="37"/>
        <v>2.3795760000000001</v>
      </c>
      <c r="S208" s="179">
        <v>0</v>
      </c>
      <c r="T208" s="180">
        <f t="shared" si="38"/>
        <v>0</v>
      </c>
      <c r="U208" s="31"/>
      <c r="V208" s="31"/>
      <c r="W208" s="31"/>
      <c r="X208" s="31"/>
      <c r="Y208" s="31"/>
      <c r="Z208" s="31"/>
      <c r="AA208" s="31"/>
      <c r="AB208" s="31"/>
      <c r="AC208" s="31"/>
      <c r="AD208" s="31"/>
      <c r="AE208" s="31"/>
      <c r="AR208" s="181" t="s">
        <v>299</v>
      </c>
      <c r="AT208" s="181" t="s">
        <v>350</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399</v>
      </c>
    </row>
    <row r="209" spans="1:65" s="2" customFormat="1" ht="24.2" customHeight="1">
      <c r="A209" s="31"/>
      <c r="B209" s="138"/>
      <c r="C209" s="170" t="s">
        <v>400</v>
      </c>
      <c r="D209" s="170" t="s">
        <v>168</v>
      </c>
      <c r="E209" s="171" t="s">
        <v>401</v>
      </c>
      <c r="F209" s="172" t="s">
        <v>402</v>
      </c>
      <c r="G209" s="173" t="s">
        <v>362</v>
      </c>
      <c r="H209" s="175"/>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234</v>
      </c>
      <c r="AT209" s="181" t="s">
        <v>168</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403</v>
      </c>
    </row>
    <row r="210" spans="1:65" s="12" customFormat="1" ht="22.9" customHeight="1">
      <c r="B210" s="157"/>
      <c r="D210" s="158" t="s">
        <v>77</v>
      </c>
      <c r="E210" s="168" t="s">
        <v>404</v>
      </c>
      <c r="F210" s="168" t="s">
        <v>405</v>
      </c>
      <c r="I210" s="160"/>
      <c r="J210" s="169">
        <f>BK210</f>
        <v>0</v>
      </c>
      <c r="L210" s="157"/>
      <c r="M210" s="162"/>
      <c r="N210" s="163"/>
      <c r="O210" s="163"/>
      <c r="P210" s="164">
        <f>SUM(P211:P215)</f>
        <v>0</v>
      </c>
      <c r="Q210" s="163"/>
      <c r="R210" s="164">
        <f>SUM(R211:R215)</f>
        <v>4.6030025999999999</v>
      </c>
      <c r="S210" s="163"/>
      <c r="T210" s="165">
        <f>SUM(T211:T215)</f>
        <v>1.8191899999999999</v>
      </c>
      <c r="AR210" s="158" t="s">
        <v>145</v>
      </c>
      <c r="AT210" s="166" t="s">
        <v>77</v>
      </c>
      <c r="AU210" s="166" t="s">
        <v>86</v>
      </c>
      <c r="AY210" s="158" t="s">
        <v>166</v>
      </c>
      <c r="BK210" s="167">
        <f>SUM(BK211:BK215)</f>
        <v>0</v>
      </c>
    </row>
    <row r="211" spans="1:65" s="2" customFormat="1" ht="21.75" customHeight="1">
      <c r="A211" s="31"/>
      <c r="B211" s="138"/>
      <c r="C211" s="170" t="s">
        <v>406</v>
      </c>
      <c r="D211" s="170" t="s">
        <v>168</v>
      </c>
      <c r="E211" s="171" t="s">
        <v>407</v>
      </c>
      <c r="F211" s="172" t="s">
        <v>408</v>
      </c>
      <c r="G211" s="173" t="s">
        <v>205</v>
      </c>
      <c r="H211" s="174">
        <v>26.986999999999998</v>
      </c>
      <c r="I211" s="175"/>
      <c r="J211" s="174">
        <f>ROUND(I211*H211,3)</f>
        <v>0</v>
      </c>
      <c r="K211" s="176"/>
      <c r="L211" s="32"/>
      <c r="M211" s="177" t="s">
        <v>1</v>
      </c>
      <c r="N211" s="178" t="s">
        <v>44</v>
      </c>
      <c r="O211" s="60"/>
      <c r="P211" s="179">
        <f>O211*H211</f>
        <v>0</v>
      </c>
      <c r="Q211" s="179">
        <v>0</v>
      </c>
      <c r="R211" s="179">
        <f>Q211*H211</f>
        <v>0</v>
      </c>
      <c r="S211" s="179">
        <v>4.4999999999999998E-2</v>
      </c>
      <c r="T211" s="180">
        <f>S211*H211</f>
        <v>1.2144149999999998</v>
      </c>
      <c r="U211" s="31"/>
      <c r="V211" s="31"/>
      <c r="W211" s="31"/>
      <c r="X211" s="31"/>
      <c r="Y211" s="31"/>
      <c r="Z211" s="31"/>
      <c r="AA211" s="31"/>
      <c r="AB211" s="31"/>
      <c r="AC211" s="31"/>
      <c r="AD211" s="31"/>
      <c r="AE211" s="31"/>
      <c r="AR211" s="181" t="s">
        <v>234</v>
      </c>
      <c r="AT211" s="181" t="s">
        <v>168</v>
      </c>
      <c r="AU211" s="181" t="s">
        <v>145</v>
      </c>
      <c r="AY211" s="14" t="s">
        <v>166</v>
      </c>
      <c r="BE211" s="100">
        <f>IF(N211="základná",J211,0)</f>
        <v>0</v>
      </c>
      <c r="BF211" s="100">
        <f>IF(N211="znížená",J211,0)</f>
        <v>0</v>
      </c>
      <c r="BG211" s="100">
        <f>IF(N211="zákl. prenesená",J211,0)</f>
        <v>0</v>
      </c>
      <c r="BH211" s="100">
        <f>IF(N211="zníž. prenesená",J211,0)</f>
        <v>0</v>
      </c>
      <c r="BI211" s="100">
        <f>IF(N211="nulová",J211,0)</f>
        <v>0</v>
      </c>
      <c r="BJ211" s="14" t="s">
        <v>145</v>
      </c>
      <c r="BK211" s="182">
        <f>ROUND(I211*H211,3)</f>
        <v>0</v>
      </c>
      <c r="BL211" s="14" t="s">
        <v>234</v>
      </c>
      <c r="BM211" s="181" t="s">
        <v>409</v>
      </c>
    </row>
    <row r="212" spans="1:65" s="2" customFormat="1" ht="33" customHeight="1">
      <c r="A212" s="31"/>
      <c r="B212" s="138"/>
      <c r="C212" s="170" t="s">
        <v>410</v>
      </c>
      <c r="D212" s="170" t="s">
        <v>168</v>
      </c>
      <c r="E212" s="171" t="s">
        <v>411</v>
      </c>
      <c r="F212" s="172" t="s">
        <v>412</v>
      </c>
      <c r="G212" s="173" t="s">
        <v>205</v>
      </c>
      <c r="H212" s="174">
        <v>24.190999999999999</v>
      </c>
      <c r="I212" s="175"/>
      <c r="J212" s="174">
        <f>ROUND(I212*H212,3)</f>
        <v>0</v>
      </c>
      <c r="K212" s="176"/>
      <c r="L212" s="32"/>
      <c r="M212" s="177" t="s">
        <v>1</v>
      </c>
      <c r="N212" s="178" t="s">
        <v>44</v>
      </c>
      <c r="O212" s="60"/>
      <c r="P212" s="179">
        <f>O212*H212</f>
        <v>0</v>
      </c>
      <c r="Q212" s="179">
        <v>0</v>
      </c>
      <c r="R212" s="179">
        <f>Q212*H212</f>
        <v>0</v>
      </c>
      <c r="S212" s="179">
        <v>2.5000000000000001E-2</v>
      </c>
      <c r="T212" s="180">
        <f>S212*H212</f>
        <v>0.60477500000000006</v>
      </c>
      <c r="U212" s="31"/>
      <c r="V212" s="31"/>
      <c r="W212" s="31"/>
      <c r="X212" s="31"/>
      <c r="Y212" s="31"/>
      <c r="Z212" s="31"/>
      <c r="AA212" s="31"/>
      <c r="AB212" s="31"/>
      <c r="AC212" s="31"/>
      <c r="AD212" s="31"/>
      <c r="AE212" s="31"/>
      <c r="AR212" s="181" t="s">
        <v>234</v>
      </c>
      <c r="AT212" s="181" t="s">
        <v>168</v>
      </c>
      <c r="AU212" s="181" t="s">
        <v>145</v>
      </c>
      <c r="AY212" s="14" t="s">
        <v>166</v>
      </c>
      <c r="BE212" s="100">
        <f>IF(N212="základná",J212,0)</f>
        <v>0</v>
      </c>
      <c r="BF212" s="100">
        <f>IF(N212="znížená",J212,0)</f>
        <v>0</v>
      </c>
      <c r="BG212" s="100">
        <f>IF(N212="zákl. prenesená",J212,0)</f>
        <v>0</v>
      </c>
      <c r="BH212" s="100">
        <f>IF(N212="zníž. prenesená",J212,0)</f>
        <v>0</v>
      </c>
      <c r="BI212" s="100">
        <f>IF(N212="nulová",J212,0)</f>
        <v>0</v>
      </c>
      <c r="BJ212" s="14" t="s">
        <v>145</v>
      </c>
      <c r="BK212" s="182">
        <f>ROUND(I212*H212,3)</f>
        <v>0</v>
      </c>
      <c r="BL212" s="14" t="s">
        <v>234</v>
      </c>
      <c r="BM212" s="181" t="s">
        <v>413</v>
      </c>
    </row>
    <row r="213" spans="1:65" s="2" customFormat="1" ht="37.9" customHeight="1">
      <c r="A213" s="31"/>
      <c r="B213" s="138"/>
      <c r="C213" s="170" t="s">
        <v>414</v>
      </c>
      <c r="D213" s="170" t="s">
        <v>168</v>
      </c>
      <c r="E213" s="171" t="s">
        <v>415</v>
      </c>
      <c r="F213" s="172" t="s">
        <v>416</v>
      </c>
      <c r="G213" s="173" t="s">
        <v>205</v>
      </c>
      <c r="H213" s="174">
        <v>515.79</v>
      </c>
      <c r="I213" s="175"/>
      <c r="J213" s="174">
        <f>ROUND(I213*H213,3)</f>
        <v>0</v>
      </c>
      <c r="K213" s="176"/>
      <c r="L213" s="32"/>
      <c r="M213" s="177" t="s">
        <v>1</v>
      </c>
      <c r="N213" s="178" t="s">
        <v>44</v>
      </c>
      <c r="O213" s="60"/>
      <c r="P213" s="179">
        <f>O213*H213</f>
        <v>0</v>
      </c>
      <c r="Q213" s="179">
        <v>8.1200000000000005E-3</v>
      </c>
      <c r="R213" s="179">
        <f>Q213*H213</f>
        <v>4.1882147999999999</v>
      </c>
      <c r="S213" s="179">
        <v>0</v>
      </c>
      <c r="T213" s="180">
        <f>S213*H213</f>
        <v>0</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417</v>
      </c>
    </row>
    <row r="214" spans="1:65" s="2" customFormat="1" ht="37.9" customHeight="1">
      <c r="A214" s="31"/>
      <c r="B214" s="138"/>
      <c r="C214" s="170" t="s">
        <v>418</v>
      </c>
      <c r="D214" s="170" t="s">
        <v>168</v>
      </c>
      <c r="E214" s="171" t="s">
        <v>419</v>
      </c>
      <c r="F214" s="172" t="s">
        <v>420</v>
      </c>
      <c r="G214" s="173" t="s">
        <v>205</v>
      </c>
      <c r="H214" s="174">
        <v>48.57</v>
      </c>
      <c r="I214" s="175"/>
      <c r="J214" s="174">
        <f>ROUND(I214*H214,3)</f>
        <v>0</v>
      </c>
      <c r="K214" s="176"/>
      <c r="L214" s="32"/>
      <c r="M214" s="177" t="s">
        <v>1</v>
      </c>
      <c r="N214" s="178" t="s">
        <v>44</v>
      </c>
      <c r="O214" s="60"/>
      <c r="P214" s="179">
        <f>O214*H214</f>
        <v>0</v>
      </c>
      <c r="Q214" s="179">
        <v>8.5400000000000007E-3</v>
      </c>
      <c r="R214" s="179">
        <f>Q214*H214</f>
        <v>0.41478780000000004</v>
      </c>
      <c r="S214" s="179">
        <v>0</v>
      </c>
      <c r="T214" s="180">
        <f>S214*H214</f>
        <v>0</v>
      </c>
      <c r="U214" s="31"/>
      <c r="V214" s="31"/>
      <c r="W214" s="31"/>
      <c r="X214" s="31"/>
      <c r="Y214" s="31"/>
      <c r="Z214" s="31"/>
      <c r="AA214" s="31"/>
      <c r="AB214" s="31"/>
      <c r="AC214" s="31"/>
      <c r="AD214" s="31"/>
      <c r="AE214" s="31"/>
      <c r="AR214" s="181" t="s">
        <v>234</v>
      </c>
      <c r="AT214" s="181" t="s">
        <v>168</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421</v>
      </c>
    </row>
    <row r="215" spans="1:65" s="2" customFormat="1" ht="21.75" customHeight="1">
      <c r="A215" s="31"/>
      <c r="B215" s="138"/>
      <c r="C215" s="170" t="s">
        <v>422</v>
      </c>
      <c r="D215" s="170" t="s">
        <v>168</v>
      </c>
      <c r="E215" s="171" t="s">
        <v>423</v>
      </c>
      <c r="F215" s="172" t="s">
        <v>424</v>
      </c>
      <c r="G215" s="173" t="s">
        <v>362</v>
      </c>
      <c r="H215" s="175"/>
      <c r="I215" s="175"/>
      <c r="J215" s="174">
        <f>ROUND(I215*H215,3)</f>
        <v>0</v>
      </c>
      <c r="K215" s="176"/>
      <c r="L215" s="32"/>
      <c r="M215" s="177" t="s">
        <v>1</v>
      </c>
      <c r="N215" s="178" t="s">
        <v>44</v>
      </c>
      <c r="O215" s="60"/>
      <c r="P215" s="179">
        <f>O215*H215</f>
        <v>0</v>
      </c>
      <c r="Q215" s="179">
        <v>0</v>
      </c>
      <c r="R215" s="179">
        <f>Q215*H215</f>
        <v>0</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425</v>
      </c>
    </row>
    <row r="216" spans="1:65" s="12" customFormat="1" ht="22.9" customHeight="1">
      <c r="B216" s="157"/>
      <c r="D216" s="158" t="s">
        <v>77</v>
      </c>
      <c r="E216" s="168" t="s">
        <v>426</v>
      </c>
      <c r="F216" s="168" t="s">
        <v>427</v>
      </c>
      <c r="I216" s="160"/>
      <c r="J216" s="169">
        <f>BK216</f>
        <v>0</v>
      </c>
      <c r="L216" s="157"/>
      <c r="M216" s="162"/>
      <c r="N216" s="163"/>
      <c r="O216" s="163"/>
      <c r="P216" s="164">
        <f>SUM(P217:P224)</f>
        <v>0</v>
      </c>
      <c r="Q216" s="163"/>
      <c r="R216" s="164">
        <f>SUM(R217:R224)</f>
        <v>0.91190000000000015</v>
      </c>
      <c r="S216" s="163"/>
      <c r="T216" s="165">
        <f>SUM(T217:T224)</f>
        <v>0</v>
      </c>
      <c r="AR216" s="158" t="s">
        <v>145</v>
      </c>
      <c r="AT216" s="166" t="s">
        <v>77</v>
      </c>
      <c r="AU216" s="166" t="s">
        <v>86</v>
      </c>
      <c r="AY216" s="158" t="s">
        <v>166</v>
      </c>
      <c r="BK216" s="167">
        <f>SUM(BK217:BK224)</f>
        <v>0</v>
      </c>
    </row>
    <row r="217" spans="1:65" s="2" customFormat="1" ht="37.9" customHeight="1">
      <c r="A217" s="31"/>
      <c r="B217" s="138"/>
      <c r="C217" s="170" t="s">
        <v>428</v>
      </c>
      <c r="D217" s="170" t="s">
        <v>168</v>
      </c>
      <c r="E217" s="171" t="s">
        <v>429</v>
      </c>
      <c r="F217" s="172" t="s">
        <v>430</v>
      </c>
      <c r="G217" s="173" t="s">
        <v>223</v>
      </c>
      <c r="H217" s="174">
        <v>22</v>
      </c>
      <c r="I217" s="175"/>
      <c r="J217" s="174">
        <f t="shared" ref="J217:J224" si="45">ROUND(I217*H217,3)</f>
        <v>0</v>
      </c>
      <c r="K217" s="176"/>
      <c r="L217" s="32"/>
      <c r="M217" s="177" t="s">
        <v>1</v>
      </c>
      <c r="N217" s="178" t="s">
        <v>44</v>
      </c>
      <c r="O217" s="60"/>
      <c r="P217" s="179">
        <f t="shared" ref="P217:P224" si="46">O217*H217</f>
        <v>0</v>
      </c>
      <c r="Q217" s="179">
        <v>0</v>
      </c>
      <c r="R217" s="179">
        <f t="shared" ref="R217:R224" si="47">Q217*H217</f>
        <v>0</v>
      </c>
      <c r="S217" s="179">
        <v>0</v>
      </c>
      <c r="T217" s="180">
        <f t="shared" ref="T217:T224" si="48">S217*H217</f>
        <v>0</v>
      </c>
      <c r="U217" s="31"/>
      <c r="V217" s="31"/>
      <c r="W217" s="31"/>
      <c r="X217" s="31"/>
      <c r="Y217" s="31"/>
      <c r="Z217" s="31"/>
      <c r="AA217" s="31"/>
      <c r="AB217" s="31"/>
      <c r="AC217" s="31"/>
      <c r="AD217" s="31"/>
      <c r="AE217" s="31"/>
      <c r="AR217" s="181" t="s">
        <v>234</v>
      </c>
      <c r="AT217" s="181" t="s">
        <v>168</v>
      </c>
      <c r="AU217" s="181" t="s">
        <v>145</v>
      </c>
      <c r="AY217" s="14" t="s">
        <v>166</v>
      </c>
      <c r="BE217" s="100">
        <f t="shared" ref="BE217:BE224" si="49">IF(N217="základná",J217,0)</f>
        <v>0</v>
      </c>
      <c r="BF217" s="100">
        <f t="shared" ref="BF217:BF224" si="50">IF(N217="znížená",J217,0)</f>
        <v>0</v>
      </c>
      <c r="BG217" s="100">
        <f t="shared" ref="BG217:BG224" si="51">IF(N217="zákl. prenesená",J217,0)</f>
        <v>0</v>
      </c>
      <c r="BH217" s="100">
        <f t="shared" ref="BH217:BH224" si="52">IF(N217="zníž. prenesená",J217,0)</f>
        <v>0</v>
      </c>
      <c r="BI217" s="100">
        <f t="shared" ref="BI217:BI224" si="53">IF(N217="nulová",J217,0)</f>
        <v>0</v>
      </c>
      <c r="BJ217" s="14" t="s">
        <v>145</v>
      </c>
      <c r="BK217" s="182">
        <f t="shared" ref="BK217:BK224" si="54">ROUND(I217*H217,3)</f>
        <v>0</v>
      </c>
      <c r="BL217" s="14" t="s">
        <v>234</v>
      </c>
      <c r="BM217" s="181" t="s">
        <v>431</v>
      </c>
    </row>
    <row r="218" spans="1:65" s="2" customFormat="1" ht="24.2" customHeight="1">
      <c r="A218" s="31"/>
      <c r="B218" s="138"/>
      <c r="C218" s="183" t="s">
        <v>432</v>
      </c>
      <c r="D218" s="183" t="s">
        <v>350</v>
      </c>
      <c r="E218" s="184" t="s">
        <v>433</v>
      </c>
      <c r="F218" s="185" t="s">
        <v>434</v>
      </c>
      <c r="G218" s="186" t="s">
        <v>223</v>
      </c>
      <c r="H218" s="187">
        <v>22</v>
      </c>
      <c r="I218" s="188"/>
      <c r="J218" s="187">
        <f t="shared" si="45"/>
        <v>0</v>
      </c>
      <c r="K218" s="189"/>
      <c r="L218" s="190"/>
      <c r="M218" s="191" t="s">
        <v>1</v>
      </c>
      <c r="N218" s="192" t="s">
        <v>44</v>
      </c>
      <c r="O218" s="60"/>
      <c r="P218" s="179">
        <f t="shared" si="46"/>
        <v>0</v>
      </c>
      <c r="Q218" s="179">
        <v>1E-3</v>
      </c>
      <c r="R218" s="179">
        <f t="shared" si="47"/>
        <v>2.1999999999999999E-2</v>
      </c>
      <c r="S218" s="179">
        <v>0</v>
      </c>
      <c r="T218" s="180">
        <f t="shared" si="48"/>
        <v>0</v>
      </c>
      <c r="U218" s="31"/>
      <c r="V218" s="31"/>
      <c r="W218" s="31"/>
      <c r="X218" s="31"/>
      <c r="Y218" s="31"/>
      <c r="Z218" s="31"/>
      <c r="AA218" s="31"/>
      <c r="AB218" s="31"/>
      <c r="AC218" s="31"/>
      <c r="AD218" s="31"/>
      <c r="AE218" s="31"/>
      <c r="AR218" s="181" t="s">
        <v>299</v>
      </c>
      <c r="AT218" s="181" t="s">
        <v>350</v>
      </c>
      <c r="AU218" s="181" t="s">
        <v>145</v>
      </c>
      <c r="AY218" s="14" t="s">
        <v>166</v>
      </c>
      <c r="BE218" s="100">
        <f t="shared" si="49"/>
        <v>0</v>
      </c>
      <c r="BF218" s="100">
        <f t="shared" si="50"/>
        <v>0</v>
      </c>
      <c r="BG218" s="100">
        <f t="shared" si="51"/>
        <v>0</v>
      </c>
      <c r="BH218" s="100">
        <f t="shared" si="52"/>
        <v>0</v>
      </c>
      <c r="BI218" s="100">
        <f t="shared" si="53"/>
        <v>0</v>
      </c>
      <c r="BJ218" s="14" t="s">
        <v>145</v>
      </c>
      <c r="BK218" s="182">
        <f t="shared" si="54"/>
        <v>0</v>
      </c>
      <c r="BL218" s="14" t="s">
        <v>234</v>
      </c>
      <c r="BM218" s="181" t="s">
        <v>435</v>
      </c>
    </row>
    <row r="219" spans="1:65" s="2" customFormat="1" ht="24.2" customHeight="1">
      <c r="A219" s="31"/>
      <c r="B219" s="138"/>
      <c r="C219" s="183" t="s">
        <v>436</v>
      </c>
      <c r="D219" s="183" t="s">
        <v>350</v>
      </c>
      <c r="E219" s="184" t="s">
        <v>437</v>
      </c>
      <c r="F219" s="185" t="s">
        <v>438</v>
      </c>
      <c r="G219" s="186" t="s">
        <v>223</v>
      </c>
      <c r="H219" s="187">
        <v>22</v>
      </c>
      <c r="I219" s="188"/>
      <c r="J219" s="187">
        <f t="shared" si="45"/>
        <v>0</v>
      </c>
      <c r="K219" s="189"/>
      <c r="L219" s="190"/>
      <c r="M219" s="191" t="s">
        <v>1</v>
      </c>
      <c r="N219" s="192" t="s">
        <v>44</v>
      </c>
      <c r="O219" s="60"/>
      <c r="P219" s="179">
        <f t="shared" si="46"/>
        <v>0</v>
      </c>
      <c r="Q219" s="179">
        <v>2.5000000000000001E-2</v>
      </c>
      <c r="R219" s="179">
        <f t="shared" si="47"/>
        <v>0.55000000000000004</v>
      </c>
      <c r="S219" s="179">
        <v>0</v>
      </c>
      <c r="T219" s="180">
        <f t="shared" si="48"/>
        <v>0</v>
      </c>
      <c r="U219" s="31"/>
      <c r="V219" s="31"/>
      <c r="W219" s="31"/>
      <c r="X219" s="31"/>
      <c r="Y219" s="31"/>
      <c r="Z219" s="31"/>
      <c r="AA219" s="31"/>
      <c r="AB219" s="31"/>
      <c r="AC219" s="31"/>
      <c r="AD219" s="31"/>
      <c r="AE219" s="31"/>
      <c r="AR219" s="181" t="s">
        <v>299</v>
      </c>
      <c r="AT219" s="181" t="s">
        <v>350</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439</v>
      </c>
    </row>
    <row r="220" spans="1:65" s="2" customFormat="1" ht="21.75" customHeight="1">
      <c r="A220" s="31"/>
      <c r="B220" s="138"/>
      <c r="C220" s="170" t="s">
        <v>440</v>
      </c>
      <c r="D220" s="170" t="s">
        <v>168</v>
      </c>
      <c r="E220" s="171" t="s">
        <v>441</v>
      </c>
      <c r="F220" s="172" t="s">
        <v>442</v>
      </c>
      <c r="G220" s="173" t="s">
        <v>223</v>
      </c>
      <c r="H220" s="174">
        <v>22</v>
      </c>
      <c r="I220" s="175"/>
      <c r="J220" s="174">
        <f t="shared" si="45"/>
        <v>0</v>
      </c>
      <c r="K220" s="176"/>
      <c r="L220" s="32"/>
      <c r="M220" s="177" t="s">
        <v>1</v>
      </c>
      <c r="N220" s="178" t="s">
        <v>44</v>
      </c>
      <c r="O220" s="60"/>
      <c r="P220" s="179">
        <f t="shared" si="46"/>
        <v>0</v>
      </c>
      <c r="Q220" s="179">
        <v>4.4999999999999999E-4</v>
      </c>
      <c r="R220" s="179">
        <f t="shared" si="47"/>
        <v>9.8999999999999991E-3</v>
      </c>
      <c r="S220" s="179">
        <v>0</v>
      </c>
      <c r="T220" s="180">
        <f t="shared" si="48"/>
        <v>0</v>
      </c>
      <c r="U220" s="31"/>
      <c r="V220" s="31"/>
      <c r="W220" s="31"/>
      <c r="X220" s="31"/>
      <c r="Y220" s="31"/>
      <c r="Z220" s="31"/>
      <c r="AA220" s="31"/>
      <c r="AB220" s="31"/>
      <c r="AC220" s="31"/>
      <c r="AD220" s="31"/>
      <c r="AE220" s="31"/>
      <c r="AR220" s="181" t="s">
        <v>234</v>
      </c>
      <c r="AT220" s="181" t="s">
        <v>168</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443</v>
      </c>
    </row>
    <row r="221" spans="1:65" s="2" customFormat="1" ht="44.25" customHeight="1">
      <c r="A221" s="31"/>
      <c r="B221" s="138"/>
      <c r="C221" s="183" t="s">
        <v>444</v>
      </c>
      <c r="D221" s="183" t="s">
        <v>350</v>
      </c>
      <c r="E221" s="184" t="s">
        <v>445</v>
      </c>
      <c r="F221" s="185" t="s">
        <v>446</v>
      </c>
      <c r="G221" s="186" t="s">
        <v>223</v>
      </c>
      <c r="H221" s="187">
        <v>13</v>
      </c>
      <c r="I221" s="188"/>
      <c r="J221" s="187">
        <f t="shared" si="45"/>
        <v>0</v>
      </c>
      <c r="K221" s="189"/>
      <c r="L221" s="190"/>
      <c r="M221" s="191" t="s">
        <v>1</v>
      </c>
      <c r="N221" s="192" t="s">
        <v>44</v>
      </c>
      <c r="O221" s="60"/>
      <c r="P221" s="179">
        <f t="shared" si="46"/>
        <v>0</v>
      </c>
      <c r="Q221" s="179">
        <v>1.4999999999999999E-2</v>
      </c>
      <c r="R221" s="179">
        <f t="shared" si="47"/>
        <v>0.19500000000000001</v>
      </c>
      <c r="S221" s="179">
        <v>0</v>
      </c>
      <c r="T221" s="180">
        <f t="shared" si="48"/>
        <v>0</v>
      </c>
      <c r="U221" s="31"/>
      <c r="V221" s="31"/>
      <c r="W221" s="31"/>
      <c r="X221" s="31"/>
      <c r="Y221" s="31"/>
      <c r="Z221" s="31"/>
      <c r="AA221" s="31"/>
      <c r="AB221" s="31"/>
      <c r="AC221" s="31"/>
      <c r="AD221" s="31"/>
      <c r="AE221" s="31"/>
      <c r="AR221" s="181" t="s">
        <v>299</v>
      </c>
      <c r="AT221" s="181" t="s">
        <v>350</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447</v>
      </c>
    </row>
    <row r="222" spans="1:65" s="2" customFormat="1" ht="44.25" customHeight="1">
      <c r="A222" s="31"/>
      <c r="B222" s="138"/>
      <c r="C222" s="183" t="s">
        <v>448</v>
      </c>
      <c r="D222" s="183" t="s">
        <v>350</v>
      </c>
      <c r="E222" s="184" t="s">
        <v>449</v>
      </c>
      <c r="F222" s="185" t="s">
        <v>450</v>
      </c>
      <c r="G222" s="186" t="s">
        <v>223</v>
      </c>
      <c r="H222" s="187">
        <v>9</v>
      </c>
      <c r="I222" s="188"/>
      <c r="J222" s="187">
        <f t="shared" si="45"/>
        <v>0</v>
      </c>
      <c r="K222" s="189"/>
      <c r="L222" s="190"/>
      <c r="M222" s="191" t="s">
        <v>1</v>
      </c>
      <c r="N222" s="192" t="s">
        <v>44</v>
      </c>
      <c r="O222" s="60"/>
      <c r="P222" s="179">
        <f t="shared" si="46"/>
        <v>0</v>
      </c>
      <c r="Q222" s="179">
        <v>1.4999999999999999E-2</v>
      </c>
      <c r="R222" s="179">
        <f t="shared" si="47"/>
        <v>0.13500000000000001</v>
      </c>
      <c r="S222" s="179">
        <v>0</v>
      </c>
      <c r="T222" s="180">
        <f t="shared" si="48"/>
        <v>0</v>
      </c>
      <c r="U222" s="31"/>
      <c r="V222" s="31"/>
      <c r="W222" s="31"/>
      <c r="X222" s="31"/>
      <c r="Y222" s="31"/>
      <c r="Z222" s="31"/>
      <c r="AA222" s="31"/>
      <c r="AB222" s="31"/>
      <c r="AC222" s="31"/>
      <c r="AD222" s="31"/>
      <c r="AE222" s="31"/>
      <c r="AR222" s="181" t="s">
        <v>299</v>
      </c>
      <c r="AT222" s="181" t="s">
        <v>350</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451</v>
      </c>
    </row>
    <row r="223" spans="1:65" s="2" customFormat="1" ht="24.2" customHeight="1">
      <c r="A223" s="31"/>
      <c r="B223" s="138"/>
      <c r="C223" s="170" t="s">
        <v>452</v>
      </c>
      <c r="D223" s="170" t="s">
        <v>168</v>
      </c>
      <c r="E223" s="171" t="s">
        <v>453</v>
      </c>
      <c r="F223" s="172" t="s">
        <v>454</v>
      </c>
      <c r="G223" s="173" t="s">
        <v>223</v>
      </c>
      <c r="H223" s="174">
        <v>1</v>
      </c>
      <c r="I223" s="175"/>
      <c r="J223" s="174">
        <f t="shared" si="45"/>
        <v>0</v>
      </c>
      <c r="K223" s="176"/>
      <c r="L223" s="32"/>
      <c r="M223" s="177" t="s">
        <v>1</v>
      </c>
      <c r="N223" s="178" t="s">
        <v>44</v>
      </c>
      <c r="O223" s="60"/>
      <c r="P223" s="179">
        <f t="shared" si="46"/>
        <v>0</v>
      </c>
      <c r="Q223" s="179">
        <v>0</v>
      </c>
      <c r="R223" s="179">
        <f t="shared" si="47"/>
        <v>0</v>
      </c>
      <c r="S223" s="179">
        <v>0</v>
      </c>
      <c r="T223" s="180">
        <f t="shared" si="48"/>
        <v>0</v>
      </c>
      <c r="U223" s="31"/>
      <c r="V223" s="31"/>
      <c r="W223" s="31"/>
      <c r="X223" s="31"/>
      <c r="Y223" s="31"/>
      <c r="Z223" s="31"/>
      <c r="AA223" s="31"/>
      <c r="AB223" s="31"/>
      <c r="AC223" s="31"/>
      <c r="AD223" s="31"/>
      <c r="AE223" s="31"/>
      <c r="AR223" s="181" t="s">
        <v>234</v>
      </c>
      <c r="AT223" s="181" t="s">
        <v>168</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455</v>
      </c>
    </row>
    <row r="224" spans="1:65" s="2" customFormat="1" ht="24.2" customHeight="1">
      <c r="A224" s="31"/>
      <c r="B224" s="138"/>
      <c r="C224" s="170" t="s">
        <v>456</v>
      </c>
      <c r="D224" s="170" t="s">
        <v>168</v>
      </c>
      <c r="E224" s="171" t="s">
        <v>457</v>
      </c>
      <c r="F224" s="172" t="s">
        <v>458</v>
      </c>
      <c r="G224" s="173" t="s">
        <v>362</v>
      </c>
      <c r="H224" s="175"/>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459</v>
      </c>
    </row>
    <row r="225" spans="1:65" s="12" customFormat="1" ht="22.9" customHeight="1">
      <c r="B225" s="157"/>
      <c r="D225" s="158" t="s">
        <v>77</v>
      </c>
      <c r="E225" s="168" t="s">
        <v>460</v>
      </c>
      <c r="F225" s="168" t="s">
        <v>461</v>
      </c>
      <c r="I225" s="160"/>
      <c r="J225" s="169">
        <f>BK225</f>
        <v>0</v>
      </c>
      <c r="L225" s="157"/>
      <c r="M225" s="162"/>
      <c r="N225" s="163"/>
      <c r="O225" s="163"/>
      <c r="P225" s="164">
        <f>SUM(P226:P232)</f>
        <v>0</v>
      </c>
      <c r="Q225" s="163"/>
      <c r="R225" s="164">
        <f>SUM(R226:R232)</f>
        <v>0.32880032999999997</v>
      </c>
      <c r="S225" s="163"/>
      <c r="T225" s="165">
        <f>SUM(T226:T232)</f>
        <v>0</v>
      </c>
      <c r="AR225" s="158" t="s">
        <v>145</v>
      </c>
      <c r="AT225" s="166" t="s">
        <v>77</v>
      </c>
      <c r="AU225" s="166" t="s">
        <v>86</v>
      </c>
      <c r="AY225" s="158" t="s">
        <v>166</v>
      </c>
      <c r="BK225" s="167">
        <f>SUM(BK226:BK232)</f>
        <v>0</v>
      </c>
    </row>
    <row r="226" spans="1:65" s="2" customFormat="1" ht="37.9" customHeight="1">
      <c r="A226" s="31"/>
      <c r="B226" s="138"/>
      <c r="C226" s="170" t="s">
        <v>462</v>
      </c>
      <c r="D226" s="170" t="s">
        <v>168</v>
      </c>
      <c r="E226" s="171" t="s">
        <v>463</v>
      </c>
      <c r="F226" s="172" t="s">
        <v>464</v>
      </c>
      <c r="G226" s="173" t="s">
        <v>353</v>
      </c>
      <c r="H226" s="174">
        <v>955.09799999999996</v>
      </c>
      <c r="I226" s="175"/>
      <c r="J226" s="174">
        <f t="shared" ref="J226:J232" si="55">ROUND(I226*H226,3)</f>
        <v>0</v>
      </c>
      <c r="K226" s="176"/>
      <c r="L226" s="32"/>
      <c r="M226" s="177" t="s">
        <v>1</v>
      </c>
      <c r="N226" s="178" t="s">
        <v>44</v>
      </c>
      <c r="O226" s="60"/>
      <c r="P226" s="179">
        <f t="shared" ref="P226:P232" si="56">O226*H226</f>
        <v>0</v>
      </c>
      <c r="Q226" s="179">
        <v>1.7000000000000001E-4</v>
      </c>
      <c r="R226" s="179">
        <f t="shared" ref="R226:R232" si="57">Q226*H226</f>
        <v>0.16236666</v>
      </c>
      <c r="S226" s="179">
        <v>0</v>
      </c>
      <c r="T226" s="180">
        <f t="shared" ref="T226:T232" si="58">S226*H226</f>
        <v>0</v>
      </c>
      <c r="U226" s="31"/>
      <c r="V226" s="31"/>
      <c r="W226" s="31"/>
      <c r="X226" s="31"/>
      <c r="Y226" s="31"/>
      <c r="Z226" s="31"/>
      <c r="AA226" s="31"/>
      <c r="AB226" s="31"/>
      <c r="AC226" s="31"/>
      <c r="AD226" s="31"/>
      <c r="AE226" s="31"/>
      <c r="AR226" s="181" t="s">
        <v>234</v>
      </c>
      <c r="AT226" s="181" t="s">
        <v>168</v>
      </c>
      <c r="AU226" s="181" t="s">
        <v>145</v>
      </c>
      <c r="AY226" s="14" t="s">
        <v>166</v>
      </c>
      <c r="BE226" s="100">
        <f t="shared" ref="BE226:BE232" si="59">IF(N226="základná",J226,0)</f>
        <v>0</v>
      </c>
      <c r="BF226" s="100">
        <f t="shared" ref="BF226:BF232" si="60">IF(N226="znížená",J226,0)</f>
        <v>0</v>
      </c>
      <c r="BG226" s="100">
        <f t="shared" ref="BG226:BG232" si="61">IF(N226="zákl. prenesená",J226,0)</f>
        <v>0</v>
      </c>
      <c r="BH226" s="100">
        <f t="shared" ref="BH226:BH232" si="62">IF(N226="zníž. prenesená",J226,0)</f>
        <v>0</v>
      </c>
      <c r="BI226" s="100">
        <f t="shared" ref="BI226:BI232" si="63">IF(N226="nulová",J226,0)</f>
        <v>0</v>
      </c>
      <c r="BJ226" s="14" t="s">
        <v>145</v>
      </c>
      <c r="BK226" s="182">
        <f t="shared" ref="BK226:BK232" si="64">ROUND(I226*H226,3)</f>
        <v>0</v>
      </c>
      <c r="BL226" s="14" t="s">
        <v>234</v>
      </c>
      <c r="BM226" s="181" t="s">
        <v>465</v>
      </c>
    </row>
    <row r="227" spans="1:65" s="2" customFormat="1" ht="37.9" customHeight="1">
      <c r="A227" s="31"/>
      <c r="B227" s="138"/>
      <c r="C227" s="170" t="s">
        <v>466</v>
      </c>
      <c r="D227" s="170" t="s">
        <v>168</v>
      </c>
      <c r="E227" s="171" t="s">
        <v>467</v>
      </c>
      <c r="F227" s="172" t="s">
        <v>468</v>
      </c>
      <c r="G227" s="173" t="s">
        <v>353</v>
      </c>
      <c r="H227" s="174">
        <v>363.79300000000001</v>
      </c>
      <c r="I227" s="175"/>
      <c r="J227" s="174">
        <f t="shared" si="55"/>
        <v>0</v>
      </c>
      <c r="K227" s="176"/>
      <c r="L227" s="32"/>
      <c r="M227" s="177" t="s">
        <v>1</v>
      </c>
      <c r="N227" s="178" t="s">
        <v>44</v>
      </c>
      <c r="O227" s="60"/>
      <c r="P227" s="179">
        <f t="shared" si="56"/>
        <v>0</v>
      </c>
      <c r="Q227" s="179">
        <v>1.7000000000000001E-4</v>
      </c>
      <c r="R227" s="179">
        <f t="shared" si="57"/>
        <v>6.1844810000000007E-2</v>
      </c>
      <c r="S227" s="179">
        <v>0</v>
      </c>
      <c r="T227" s="180">
        <f t="shared" si="58"/>
        <v>0</v>
      </c>
      <c r="U227" s="31"/>
      <c r="V227" s="31"/>
      <c r="W227" s="31"/>
      <c r="X227" s="31"/>
      <c r="Y227" s="31"/>
      <c r="Z227" s="31"/>
      <c r="AA227" s="31"/>
      <c r="AB227" s="31"/>
      <c r="AC227" s="31"/>
      <c r="AD227" s="31"/>
      <c r="AE227" s="31"/>
      <c r="AR227" s="181" t="s">
        <v>234</v>
      </c>
      <c r="AT227" s="181" t="s">
        <v>168</v>
      </c>
      <c r="AU227" s="181" t="s">
        <v>145</v>
      </c>
      <c r="AY227" s="14" t="s">
        <v>166</v>
      </c>
      <c r="BE227" s="100">
        <f t="shared" si="59"/>
        <v>0</v>
      </c>
      <c r="BF227" s="100">
        <f t="shared" si="60"/>
        <v>0</v>
      </c>
      <c r="BG227" s="100">
        <f t="shared" si="61"/>
        <v>0</v>
      </c>
      <c r="BH227" s="100">
        <f t="shared" si="62"/>
        <v>0</v>
      </c>
      <c r="BI227" s="100">
        <f t="shared" si="63"/>
        <v>0</v>
      </c>
      <c r="BJ227" s="14" t="s">
        <v>145</v>
      </c>
      <c r="BK227" s="182">
        <f t="shared" si="64"/>
        <v>0</v>
      </c>
      <c r="BL227" s="14" t="s">
        <v>234</v>
      </c>
      <c r="BM227" s="181" t="s">
        <v>469</v>
      </c>
    </row>
    <row r="228" spans="1:65" s="2" customFormat="1" ht="37.9" customHeight="1">
      <c r="A228" s="31"/>
      <c r="B228" s="138"/>
      <c r="C228" s="170" t="s">
        <v>470</v>
      </c>
      <c r="D228" s="170" t="s">
        <v>168</v>
      </c>
      <c r="E228" s="171" t="s">
        <v>471</v>
      </c>
      <c r="F228" s="172" t="s">
        <v>472</v>
      </c>
      <c r="G228" s="173" t="s">
        <v>205</v>
      </c>
      <c r="H228" s="174">
        <v>8.7579999999999991</v>
      </c>
      <c r="I228" s="175"/>
      <c r="J228" s="174">
        <f t="shared" si="55"/>
        <v>0</v>
      </c>
      <c r="K228" s="176"/>
      <c r="L228" s="32"/>
      <c r="M228" s="177" t="s">
        <v>1</v>
      </c>
      <c r="N228" s="178" t="s">
        <v>44</v>
      </c>
      <c r="O228" s="60"/>
      <c r="P228" s="179">
        <f t="shared" si="56"/>
        <v>0</v>
      </c>
      <c r="Q228" s="179">
        <v>1.7000000000000001E-4</v>
      </c>
      <c r="R228" s="179">
        <f t="shared" si="57"/>
        <v>1.4888600000000001E-3</v>
      </c>
      <c r="S228" s="179">
        <v>0</v>
      </c>
      <c r="T228" s="180">
        <f t="shared" si="58"/>
        <v>0</v>
      </c>
      <c r="U228" s="31"/>
      <c r="V228" s="31"/>
      <c r="W228" s="31"/>
      <c r="X228" s="31"/>
      <c r="Y228" s="31"/>
      <c r="Z228" s="31"/>
      <c r="AA228" s="31"/>
      <c r="AB228" s="31"/>
      <c r="AC228" s="31"/>
      <c r="AD228" s="31"/>
      <c r="AE228" s="31"/>
      <c r="AR228" s="181" t="s">
        <v>234</v>
      </c>
      <c r="AT228" s="181" t="s">
        <v>168</v>
      </c>
      <c r="AU228" s="181" t="s">
        <v>145</v>
      </c>
      <c r="AY228" s="14" t="s">
        <v>166</v>
      </c>
      <c r="BE228" s="100">
        <f t="shared" si="59"/>
        <v>0</v>
      </c>
      <c r="BF228" s="100">
        <f t="shared" si="60"/>
        <v>0</v>
      </c>
      <c r="BG228" s="100">
        <f t="shared" si="61"/>
        <v>0</v>
      </c>
      <c r="BH228" s="100">
        <f t="shared" si="62"/>
        <v>0</v>
      </c>
      <c r="BI228" s="100">
        <f t="shared" si="63"/>
        <v>0</v>
      </c>
      <c r="BJ228" s="14" t="s">
        <v>145</v>
      </c>
      <c r="BK228" s="182">
        <f t="shared" si="64"/>
        <v>0</v>
      </c>
      <c r="BL228" s="14" t="s">
        <v>234</v>
      </c>
      <c r="BM228" s="181" t="s">
        <v>473</v>
      </c>
    </row>
    <row r="229" spans="1:65" s="2" customFormat="1" ht="49.15" customHeight="1">
      <c r="A229" s="31"/>
      <c r="B229" s="138"/>
      <c r="C229" s="170" t="s">
        <v>474</v>
      </c>
      <c r="D229" s="170" t="s">
        <v>168</v>
      </c>
      <c r="E229" s="171" t="s">
        <v>475</v>
      </c>
      <c r="F229" s="172" t="s">
        <v>476</v>
      </c>
      <c r="G229" s="173" t="s">
        <v>353</v>
      </c>
      <c r="H229" s="174">
        <v>85</v>
      </c>
      <c r="I229" s="175"/>
      <c r="J229" s="174">
        <f t="shared" si="55"/>
        <v>0</v>
      </c>
      <c r="K229" s="176"/>
      <c r="L229" s="32"/>
      <c r="M229" s="177" t="s">
        <v>1</v>
      </c>
      <c r="N229" s="178" t="s">
        <v>44</v>
      </c>
      <c r="O229" s="60"/>
      <c r="P229" s="179">
        <f t="shared" si="56"/>
        <v>0</v>
      </c>
      <c r="Q229" s="179">
        <v>6.0000000000000002E-5</v>
      </c>
      <c r="R229" s="179">
        <f t="shared" si="57"/>
        <v>5.1000000000000004E-3</v>
      </c>
      <c r="S229" s="179">
        <v>0</v>
      </c>
      <c r="T229" s="180">
        <f t="shared" si="58"/>
        <v>0</v>
      </c>
      <c r="U229" s="31"/>
      <c r="V229" s="31"/>
      <c r="W229" s="31"/>
      <c r="X229" s="31"/>
      <c r="Y229" s="31"/>
      <c r="Z229" s="31"/>
      <c r="AA229" s="31"/>
      <c r="AB229" s="31"/>
      <c r="AC229" s="31"/>
      <c r="AD229" s="31"/>
      <c r="AE229" s="31"/>
      <c r="AR229" s="181" t="s">
        <v>234</v>
      </c>
      <c r="AT229" s="181" t="s">
        <v>168</v>
      </c>
      <c r="AU229" s="181" t="s">
        <v>145</v>
      </c>
      <c r="AY229" s="14" t="s">
        <v>166</v>
      </c>
      <c r="BE229" s="100">
        <f t="shared" si="59"/>
        <v>0</v>
      </c>
      <c r="BF229" s="100">
        <f t="shared" si="60"/>
        <v>0</v>
      </c>
      <c r="BG229" s="100">
        <f t="shared" si="61"/>
        <v>0</v>
      </c>
      <c r="BH229" s="100">
        <f t="shared" si="62"/>
        <v>0</v>
      </c>
      <c r="BI229" s="100">
        <f t="shared" si="63"/>
        <v>0</v>
      </c>
      <c r="BJ229" s="14" t="s">
        <v>145</v>
      </c>
      <c r="BK229" s="182">
        <f t="shared" si="64"/>
        <v>0</v>
      </c>
      <c r="BL229" s="14" t="s">
        <v>234</v>
      </c>
      <c r="BM229" s="181" t="s">
        <v>477</v>
      </c>
    </row>
    <row r="230" spans="1:65" s="2" customFormat="1" ht="37.9" customHeight="1">
      <c r="A230" s="31"/>
      <c r="B230" s="138"/>
      <c r="C230" s="183" t="s">
        <v>478</v>
      </c>
      <c r="D230" s="183" t="s">
        <v>350</v>
      </c>
      <c r="E230" s="184" t="s">
        <v>479</v>
      </c>
      <c r="F230" s="185" t="s">
        <v>480</v>
      </c>
      <c r="G230" s="186" t="s">
        <v>195</v>
      </c>
      <c r="H230" s="187">
        <v>9.8000000000000004E-2</v>
      </c>
      <c r="I230" s="188"/>
      <c r="J230" s="187">
        <f t="shared" si="55"/>
        <v>0</v>
      </c>
      <c r="K230" s="189"/>
      <c r="L230" s="190"/>
      <c r="M230" s="191" t="s">
        <v>1</v>
      </c>
      <c r="N230" s="192" t="s">
        <v>44</v>
      </c>
      <c r="O230" s="60"/>
      <c r="P230" s="179">
        <f t="shared" si="56"/>
        <v>0</v>
      </c>
      <c r="Q230" s="179">
        <v>1</v>
      </c>
      <c r="R230" s="179">
        <f t="shared" si="57"/>
        <v>9.8000000000000004E-2</v>
      </c>
      <c r="S230" s="179">
        <v>0</v>
      </c>
      <c r="T230" s="180">
        <f t="shared" si="58"/>
        <v>0</v>
      </c>
      <c r="U230" s="31"/>
      <c r="V230" s="31"/>
      <c r="W230" s="31"/>
      <c r="X230" s="31"/>
      <c r="Y230" s="31"/>
      <c r="Z230" s="31"/>
      <c r="AA230" s="31"/>
      <c r="AB230" s="31"/>
      <c r="AC230" s="31"/>
      <c r="AD230" s="31"/>
      <c r="AE230" s="31"/>
      <c r="AR230" s="181" t="s">
        <v>299</v>
      </c>
      <c r="AT230" s="181" t="s">
        <v>350</v>
      </c>
      <c r="AU230" s="181" t="s">
        <v>145</v>
      </c>
      <c r="AY230" s="14" t="s">
        <v>166</v>
      </c>
      <c r="BE230" s="100">
        <f t="shared" si="59"/>
        <v>0</v>
      </c>
      <c r="BF230" s="100">
        <f t="shared" si="60"/>
        <v>0</v>
      </c>
      <c r="BG230" s="100">
        <f t="shared" si="61"/>
        <v>0</v>
      </c>
      <c r="BH230" s="100">
        <f t="shared" si="62"/>
        <v>0</v>
      </c>
      <c r="BI230" s="100">
        <f t="shared" si="63"/>
        <v>0</v>
      </c>
      <c r="BJ230" s="14" t="s">
        <v>145</v>
      </c>
      <c r="BK230" s="182">
        <f t="shared" si="64"/>
        <v>0</v>
      </c>
      <c r="BL230" s="14" t="s">
        <v>234</v>
      </c>
      <c r="BM230" s="181" t="s">
        <v>481</v>
      </c>
    </row>
    <row r="231" spans="1:65" s="2" customFormat="1" ht="37.9" customHeight="1">
      <c r="A231" s="31"/>
      <c r="B231" s="138"/>
      <c r="C231" s="170" t="s">
        <v>482</v>
      </c>
      <c r="D231" s="170" t="s">
        <v>168</v>
      </c>
      <c r="E231" s="171" t="s">
        <v>483</v>
      </c>
      <c r="F231" s="172" t="s">
        <v>484</v>
      </c>
      <c r="G231" s="173" t="s">
        <v>353</v>
      </c>
      <c r="H231" s="174">
        <v>85</v>
      </c>
      <c r="I231" s="175"/>
      <c r="J231" s="174">
        <f t="shared" si="55"/>
        <v>0</v>
      </c>
      <c r="K231" s="176"/>
      <c r="L231" s="32"/>
      <c r="M231" s="177" t="s">
        <v>1</v>
      </c>
      <c r="N231" s="178" t="s">
        <v>44</v>
      </c>
      <c r="O231" s="60"/>
      <c r="P231" s="179">
        <f t="shared" si="56"/>
        <v>0</v>
      </c>
      <c r="Q231" s="179">
        <v>0</v>
      </c>
      <c r="R231" s="179">
        <f t="shared" si="57"/>
        <v>0</v>
      </c>
      <c r="S231" s="179">
        <v>0</v>
      </c>
      <c r="T231" s="180">
        <f t="shared" si="58"/>
        <v>0</v>
      </c>
      <c r="U231" s="31"/>
      <c r="V231" s="31"/>
      <c r="W231" s="31"/>
      <c r="X231" s="31"/>
      <c r="Y231" s="31"/>
      <c r="Z231" s="31"/>
      <c r="AA231" s="31"/>
      <c r="AB231" s="31"/>
      <c r="AC231" s="31"/>
      <c r="AD231" s="31"/>
      <c r="AE231" s="31"/>
      <c r="AR231" s="181" t="s">
        <v>234</v>
      </c>
      <c r="AT231" s="181" t="s">
        <v>168</v>
      </c>
      <c r="AU231" s="181" t="s">
        <v>145</v>
      </c>
      <c r="AY231" s="14" t="s">
        <v>166</v>
      </c>
      <c r="BE231" s="100">
        <f t="shared" si="59"/>
        <v>0</v>
      </c>
      <c r="BF231" s="100">
        <f t="shared" si="60"/>
        <v>0</v>
      </c>
      <c r="BG231" s="100">
        <f t="shared" si="61"/>
        <v>0</v>
      </c>
      <c r="BH231" s="100">
        <f t="shared" si="62"/>
        <v>0</v>
      </c>
      <c r="BI231" s="100">
        <f t="shared" si="63"/>
        <v>0</v>
      </c>
      <c r="BJ231" s="14" t="s">
        <v>145</v>
      </c>
      <c r="BK231" s="182">
        <f t="shared" si="64"/>
        <v>0</v>
      </c>
      <c r="BL231" s="14" t="s">
        <v>234</v>
      </c>
      <c r="BM231" s="181" t="s">
        <v>485</v>
      </c>
    </row>
    <row r="232" spans="1:65" s="2" customFormat="1" ht="24.2" customHeight="1">
      <c r="A232" s="31"/>
      <c r="B232" s="138"/>
      <c r="C232" s="170" t="s">
        <v>486</v>
      </c>
      <c r="D232" s="170" t="s">
        <v>168</v>
      </c>
      <c r="E232" s="171" t="s">
        <v>487</v>
      </c>
      <c r="F232" s="172" t="s">
        <v>488</v>
      </c>
      <c r="G232" s="173" t="s">
        <v>362</v>
      </c>
      <c r="H232" s="175"/>
      <c r="I232" s="175"/>
      <c r="J232" s="174">
        <f t="shared" si="55"/>
        <v>0</v>
      </c>
      <c r="K232" s="176"/>
      <c r="L232" s="32"/>
      <c r="M232" s="177" t="s">
        <v>1</v>
      </c>
      <c r="N232" s="178" t="s">
        <v>44</v>
      </c>
      <c r="O232" s="60"/>
      <c r="P232" s="179">
        <f t="shared" si="56"/>
        <v>0</v>
      </c>
      <c r="Q232" s="179">
        <v>0</v>
      </c>
      <c r="R232" s="179">
        <f t="shared" si="57"/>
        <v>0</v>
      </c>
      <c r="S232" s="179">
        <v>0</v>
      </c>
      <c r="T232" s="180">
        <f t="shared" si="58"/>
        <v>0</v>
      </c>
      <c r="U232" s="31"/>
      <c r="V232" s="31"/>
      <c r="W232" s="31"/>
      <c r="X232" s="31"/>
      <c r="Y232" s="31"/>
      <c r="Z232" s="31"/>
      <c r="AA232" s="31"/>
      <c r="AB232" s="31"/>
      <c r="AC232" s="31"/>
      <c r="AD232" s="31"/>
      <c r="AE232" s="31"/>
      <c r="AR232" s="181" t="s">
        <v>234</v>
      </c>
      <c r="AT232" s="181" t="s">
        <v>168</v>
      </c>
      <c r="AU232" s="181" t="s">
        <v>145</v>
      </c>
      <c r="AY232" s="14" t="s">
        <v>166</v>
      </c>
      <c r="BE232" s="100">
        <f t="shared" si="59"/>
        <v>0</v>
      </c>
      <c r="BF232" s="100">
        <f t="shared" si="60"/>
        <v>0</v>
      </c>
      <c r="BG232" s="100">
        <f t="shared" si="61"/>
        <v>0</v>
      </c>
      <c r="BH232" s="100">
        <f t="shared" si="62"/>
        <v>0</v>
      </c>
      <c r="BI232" s="100">
        <f t="shared" si="63"/>
        <v>0</v>
      </c>
      <c r="BJ232" s="14" t="s">
        <v>145</v>
      </c>
      <c r="BK232" s="182">
        <f t="shared" si="64"/>
        <v>0</v>
      </c>
      <c r="BL232" s="14" t="s">
        <v>234</v>
      </c>
      <c r="BM232" s="181" t="s">
        <v>489</v>
      </c>
    </row>
    <row r="233" spans="1:65" s="12" customFormat="1" ht="22.9" customHeight="1">
      <c r="B233" s="157"/>
      <c r="D233" s="158" t="s">
        <v>77</v>
      </c>
      <c r="E233" s="168" t="s">
        <v>490</v>
      </c>
      <c r="F233" s="168" t="s">
        <v>491</v>
      </c>
      <c r="I233" s="160"/>
      <c r="J233" s="169">
        <f>BK233</f>
        <v>0</v>
      </c>
      <c r="L233" s="157"/>
      <c r="M233" s="162"/>
      <c r="N233" s="163"/>
      <c r="O233" s="163"/>
      <c r="P233" s="164">
        <f>SUM(P234:P238)</f>
        <v>0</v>
      </c>
      <c r="Q233" s="163"/>
      <c r="R233" s="164">
        <f>SUM(R234:R238)</f>
        <v>7.7978419900000002</v>
      </c>
      <c r="S233" s="163"/>
      <c r="T233" s="165">
        <f>SUM(T234:T238)</f>
        <v>0</v>
      </c>
      <c r="AR233" s="158" t="s">
        <v>145</v>
      </c>
      <c r="AT233" s="166" t="s">
        <v>77</v>
      </c>
      <c r="AU233" s="166" t="s">
        <v>86</v>
      </c>
      <c r="AY233" s="158" t="s">
        <v>166</v>
      </c>
      <c r="BK233" s="167">
        <f>SUM(BK234:BK238)</f>
        <v>0</v>
      </c>
    </row>
    <row r="234" spans="1:65" s="2" customFormat="1" ht="24.2" customHeight="1">
      <c r="A234" s="31"/>
      <c r="B234" s="138"/>
      <c r="C234" s="170" t="s">
        <v>492</v>
      </c>
      <c r="D234" s="170" t="s">
        <v>168</v>
      </c>
      <c r="E234" s="171" t="s">
        <v>493</v>
      </c>
      <c r="F234" s="172" t="s">
        <v>494</v>
      </c>
      <c r="G234" s="173" t="s">
        <v>285</v>
      </c>
      <c r="H234" s="174">
        <v>58.39</v>
      </c>
      <c r="I234" s="175"/>
      <c r="J234" s="174">
        <f>ROUND(I234*H234,3)</f>
        <v>0</v>
      </c>
      <c r="K234" s="176"/>
      <c r="L234" s="32"/>
      <c r="M234" s="177" t="s">
        <v>1</v>
      </c>
      <c r="N234" s="178" t="s">
        <v>44</v>
      </c>
      <c r="O234" s="60"/>
      <c r="P234" s="179">
        <f>O234*H234</f>
        <v>0</v>
      </c>
      <c r="Q234" s="179">
        <v>4.1000000000000003E-3</v>
      </c>
      <c r="R234" s="179">
        <f>Q234*H234</f>
        <v>0.23939900000000003</v>
      </c>
      <c r="S234" s="179">
        <v>0</v>
      </c>
      <c r="T234" s="180">
        <f>S234*H234</f>
        <v>0</v>
      </c>
      <c r="U234" s="31"/>
      <c r="V234" s="31"/>
      <c r="W234" s="31"/>
      <c r="X234" s="31"/>
      <c r="Y234" s="31"/>
      <c r="Z234" s="31"/>
      <c r="AA234" s="31"/>
      <c r="AB234" s="31"/>
      <c r="AC234" s="31"/>
      <c r="AD234" s="31"/>
      <c r="AE234" s="31"/>
      <c r="AR234" s="181" t="s">
        <v>234</v>
      </c>
      <c r="AT234" s="181" t="s">
        <v>168</v>
      </c>
      <c r="AU234" s="181" t="s">
        <v>145</v>
      </c>
      <c r="AY234" s="14" t="s">
        <v>166</v>
      </c>
      <c r="BE234" s="100">
        <f>IF(N234="základná",J234,0)</f>
        <v>0</v>
      </c>
      <c r="BF234" s="100">
        <f>IF(N234="znížená",J234,0)</f>
        <v>0</v>
      </c>
      <c r="BG234" s="100">
        <f>IF(N234="zákl. prenesená",J234,0)</f>
        <v>0</v>
      </c>
      <c r="BH234" s="100">
        <f>IF(N234="zníž. prenesená",J234,0)</f>
        <v>0</v>
      </c>
      <c r="BI234" s="100">
        <f>IF(N234="nulová",J234,0)</f>
        <v>0</v>
      </c>
      <c r="BJ234" s="14" t="s">
        <v>145</v>
      </c>
      <c r="BK234" s="182">
        <f>ROUND(I234*H234,3)</f>
        <v>0</v>
      </c>
      <c r="BL234" s="14" t="s">
        <v>234</v>
      </c>
      <c r="BM234" s="181" t="s">
        <v>495</v>
      </c>
    </row>
    <row r="235" spans="1:65" s="2" customFormat="1" ht="24.2" customHeight="1">
      <c r="A235" s="31"/>
      <c r="B235" s="138"/>
      <c r="C235" s="183" t="s">
        <v>496</v>
      </c>
      <c r="D235" s="183" t="s">
        <v>350</v>
      </c>
      <c r="E235" s="184" t="s">
        <v>497</v>
      </c>
      <c r="F235" s="185" t="s">
        <v>498</v>
      </c>
      <c r="G235" s="186" t="s">
        <v>205</v>
      </c>
      <c r="H235" s="187">
        <v>6.0730000000000004</v>
      </c>
      <c r="I235" s="188"/>
      <c r="J235" s="187">
        <f>ROUND(I235*H235,3)</f>
        <v>0</v>
      </c>
      <c r="K235" s="189"/>
      <c r="L235" s="190"/>
      <c r="M235" s="191" t="s">
        <v>1</v>
      </c>
      <c r="N235" s="192" t="s">
        <v>44</v>
      </c>
      <c r="O235" s="60"/>
      <c r="P235" s="179">
        <f>O235*H235</f>
        <v>0</v>
      </c>
      <c r="Q235" s="179">
        <v>1.8499999999999999E-2</v>
      </c>
      <c r="R235" s="179">
        <f>Q235*H235</f>
        <v>0.11235050000000001</v>
      </c>
      <c r="S235" s="179">
        <v>0</v>
      </c>
      <c r="T235" s="180">
        <f>S235*H235</f>
        <v>0</v>
      </c>
      <c r="U235" s="31"/>
      <c r="V235" s="31"/>
      <c r="W235" s="31"/>
      <c r="X235" s="31"/>
      <c r="Y235" s="31"/>
      <c r="Z235" s="31"/>
      <c r="AA235" s="31"/>
      <c r="AB235" s="31"/>
      <c r="AC235" s="31"/>
      <c r="AD235" s="31"/>
      <c r="AE235" s="31"/>
      <c r="AR235" s="181" t="s">
        <v>299</v>
      </c>
      <c r="AT235" s="181" t="s">
        <v>350</v>
      </c>
      <c r="AU235" s="181" t="s">
        <v>145</v>
      </c>
      <c r="AY235" s="14" t="s">
        <v>166</v>
      </c>
      <c r="BE235" s="100">
        <f>IF(N235="základná",J235,0)</f>
        <v>0</v>
      </c>
      <c r="BF235" s="100">
        <f>IF(N235="znížená",J235,0)</f>
        <v>0</v>
      </c>
      <c r="BG235" s="100">
        <f>IF(N235="zákl. prenesená",J235,0)</f>
        <v>0</v>
      </c>
      <c r="BH235" s="100">
        <f>IF(N235="zníž. prenesená",J235,0)</f>
        <v>0</v>
      </c>
      <c r="BI235" s="100">
        <f>IF(N235="nulová",J235,0)</f>
        <v>0</v>
      </c>
      <c r="BJ235" s="14" t="s">
        <v>145</v>
      </c>
      <c r="BK235" s="182">
        <f>ROUND(I235*H235,3)</f>
        <v>0</v>
      </c>
      <c r="BL235" s="14" t="s">
        <v>234</v>
      </c>
      <c r="BM235" s="181" t="s">
        <v>499</v>
      </c>
    </row>
    <row r="236" spans="1:65" s="2" customFormat="1" ht="21.75" customHeight="1">
      <c r="A236" s="31"/>
      <c r="B236" s="138"/>
      <c r="C236" s="170" t="s">
        <v>500</v>
      </c>
      <c r="D236" s="170" t="s">
        <v>168</v>
      </c>
      <c r="E236" s="171" t="s">
        <v>501</v>
      </c>
      <c r="F236" s="172" t="s">
        <v>502</v>
      </c>
      <c r="G236" s="173" t="s">
        <v>205</v>
      </c>
      <c r="H236" s="174">
        <v>77.77</v>
      </c>
      <c r="I236" s="175"/>
      <c r="J236" s="174">
        <f>ROUND(I236*H236,3)</f>
        <v>0</v>
      </c>
      <c r="K236" s="176"/>
      <c r="L236" s="32"/>
      <c r="M236" s="177" t="s">
        <v>1</v>
      </c>
      <c r="N236" s="178" t="s">
        <v>44</v>
      </c>
      <c r="O236" s="60"/>
      <c r="P236" s="179">
        <f>O236*H236</f>
        <v>0</v>
      </c>
      <c r="Q236" s="179">
        <v>7.5776999999999997E-2</v>
      </c>
      <c r="R236" s="179">
        <f>Q236*H236</f>
        <v>5.8931772899999997</v>
      </c>
      <c r="S236" s="179">
        <v>0</v>
      </c>
      <c r="T236" s="180">
        <f>S236*H236</f>
        <v>0</v>
      </c>
      <c r="U236" s="31"/>
      <c r="V236" s="31"/>
      <c r="W236" s="31"/>
      <c r="X236" s="31"/>
      <c r="Y236" s="31"/>
      <c r="Z236" s="31"/>
      <c r="AA236" s="31"/>
      <c r="AB236" s="31"/>
      <c r="AC236" s="31"/>
      <c r="AD236" s="31"/>
      <c r="AE236" s="31"/>
      <c r="AR236" s="181" t="s">
        <v>234</v>
      </c>
      <c r="AT236" s="181" t="s">
        <v>168</v>
      </c>
      <c r="AU236" s="181" t="s">
        <v>145</v>
      </c>
      <c r="AY236" s="14" t="s">
        <v>166</v>
      </c>
      <c r="BE236" s="100">
        <f>IF(N236="základná",J236,0)</f>
        <v>0</v>
      </c>
      <c r="BF236" s="100">
        <f>IF(N236="znížená",J236,0)</f>
        <v>0</v>
      </c>
      <c r="BG236" s="100">
        <f>IF(N236="zákl. prenesená",J236,0)</f>
        <v>0</v>
      </c>
      <c r="BH236" s="100">
        <f>IF(N236="zníž. prenesená",J236,0)</f>
        <v>0</v>
      </c>
      <c r="BI236" s="100">
        <f>IF(N236="nulová",J236,0)</f>
        <v>0</v>
      </c>
      <c r="BJ236" s="14" t="s">
        <v>145</v>
      </c>
      <c r="BK236" s="182">
        <f>ROUND(I236*H236,3)</f>
        <v>0</v>
      </c>
      <c r="BL236" s="14" t="s">
        <v>234</v>
      </c>
      <c r="BM236" s="181" t="s">
        <v>503</v>
      </c>
    </row>
    <row r="237" spans="1:65" s="2" customFormat="1" ht="24.2" customHeight="1">
      <c r="A237" s="31"/>
      <c r="B237" s="138"/>
      <c r="C237" s="183" t="s">
        <v>504</v>
      </c>
      <c r="D237" s="183" t="s">
        <v>350</v>
      </c>
      <c r="E237" s="184" t="s">
        <v>505</v>
      </c>
      <c r="F237" s="185" t="s">
        <v>506</v>
      </c>
      <c r="G237" s="186" t="s">
        <v>205</v>
      </c>
      <c r="H237" s="187">
        <v>80.881</v>
      </c>
      <c r="I237" s="188"/>
      <c r="J237" s="187">
        <f>ROUND(I237*H237,3)</f>
        <v>0</v>
      </c>
      <c r="K237" s="189"/>
      <c r="L237" s="190"/>
      <c r="M237" s="191" t="s">
        <v>1</v>
      </c>
      <c r="N237" s="192" t="s">
        <v>44</v>
      </c>
      <c r="O237" s="60"/>
      <c r="P237" s="179">
        <f>O237*H237</f>
        <v>0</v>
      </c>
      <c r="Q237" s="179">
        <v>1.9199999999999998E-2</v>
      </c>
      <c r="R237" s="179">
        <f>Q237*H237</f>
        <v>1.5529151999999999</v>
      </c>
      <c r="S237" s="179">
        <v>0</v>
      </c>
      <c r="T237" s="180">
        <f>S237*H237</f>
        <v>0</v>
      </c>
      <c r="U237" s="31"/>
      <c r="V237" s="31"/>
      <c r="W237" s="31"/>
      <c r="X237" s="31"/>
      <c r="Y237" s="31"/>
      <c r="Z237" s="31"/>
      <c r="AA237" s="31"/>
      <c r="AB237" s="31"/>
      <c r="AC237" s="31"/>
      <c r="AD237" s="31"/>
      <c r="AE237" s="31"/>
      <c r="AR237" s="181" t="s">
        <v>299</v>
      </c>
      <c r="AT237" s="181" t="s">
        <v>350</v>
      </c>
      <c r="AU237" s="181" t="s">
        <v>145</v>
      </c>
      <c r="AY237" s="14" t="s">
        <v>166</v>
      </c>
      <c r="BE237" s="100">
        <f>IF(N237="základná",J237,0)</f>
        <v>0</v>
      </c>
      <c r="BF237" s="100">
        <f>IF(N237="znížená",J237,0)</f>
        <v>0</v>
      </c>
      <c r="BG237" s="100">
        <f>IF(N237="zákl. prenesená",J237,0)</f>
        <v>0</v>
      </c>
      <c r="BH237" s="100">
        <f>IF(N237="zníž. prenesená",J237,0)</f>
        <v>0</v>
      </c>
      <c r="BI237" s="100">
        <f>IF(N237="nulová",J237,0)</f>
        <v>0</v>
      </c>
      <c r="BJ237" s="14" t="s">
        <v>145</v>
      </c>
      <c r="BK237" s="182">
        <f>ROUND(I237*H237,3)</f>
        <v>0</v>
      </c>
      <c r="BL237" s="14" t="s">
        <v>234</v>
      </c>
      <c r="BM237" s="181" t="s">
        <v>507</v>
      </c>
    </row>
    <row r="238" spans="1:65" s="2" customFormat="1" ht="24.2" customHeight="1">
      <c r="A238" s="31"/>
      <c r="B238" s="138"/>
      <c r="C238" s="170" t="s">
        <v>508</v>
      </c>
      <c r="D238" s="170" t="s">
        <v>168</v>
      </c>
      <c r="E238" s="171" t="s">
        <v>509</v>
      </c>
      <c r="F238" s="172" t="s">
        <v>510</v>
      </c>
      <c r="G238" s="173" t="s">
        <v>362</v>
      </c>
      <c r="H238" s="175"/>
      <c r="I238" s="175"/>
      <c r="J238" s="174">
        <f>ROUND(I238*H238,3)</f>
        <v>0</v>
      </c>
      <c r="K238" s="176"/>
      <c r="L238" s="32"/>
      <c r="M238" s="177" t="s">
        <v>1</v>
      </c>
      <c r="N238" s="178" t="s">
        <v>44</v>
      </c>
      <c r="O238" s="60"/>
      <c r="P238" s="179">
        <f>O238*H238</f>
        <v>0</v>
      </c>
      <c r="Q238" s="179">
        <v>0</v>
      </c>
      <c r="R238" s="179">
        <f>Q238*H238</f>
        <v>0</v>
      </c>
      <c r="S238" s="179">
        <v>0</v>
      </c>
      <c r="T238" s="180">
        <f>S238*H238</f>
        <v>0</v>
      </c>
      <c r="U238" s="31"/>
      <c r="V238" s="31"/>
      <c r="W238" s="31"/>
      <c r="X238" s="31"/>
      <c r="Y238" s="31"/>
      <c r="Z238" s="31"/>
      <c r="AA238" s="31"/>
      <c r="AB238" s="31"/>
      <c r="AC238" s="31"/>
      <c r="AD238" s="31"/>
      <c r="AE238" s="31"/>
      <c r="AR238" s="181" t="s">
        <v>234</v>
      </c>
      <c r="AT238" s="181" t="s">
        <v>168</v>
      </c>
      <c r="AU238" s="181" t="s">
        <v>145</v>
      </c>
      <c r="AY238" s="14" t="s">
        <v>166</v>
      </c>
      <c r="BE238" s="100">
        <f>IF(N238="základná",J238,0)</f>
        <v>0</v>
      </c>
      <c r="BF238" s="100">
        <f>IF(N238="znížená",J238,0)</f>
        <v>0</v>
      </c>
      <c r="BG238" s="100">
        <f>IF(N238="zákl. prenesená",J238,0)</f>
        <v>0</v>
      </c>
      <c r="BH238" s="100">
        <f>IF(N238="zníž. prenesená",J238,0)</f>
        <v>0</v>
      </c>
      <c r="BI238" s="100">
        <f>IF(N238="nulová",J238,0)</f>
        <v>0</v>
      </c>
      <c r="BJ238" s="14" t="s">
        <v>145</v>
      </c>
      <c r="BK238" s="182">
        <f>ROUND(I238*H238,3)</f>
        <v>0</v>
      </c>
      <c r="BL238" s="14" t="s">
        <v>234</v>
      </c>
      <c r="BM238" s="181" t="s">
        <v>511</v>
      </c>
    </row>
    <row r="239" spans="1:65" s="12" customFormat="1" ht="22.9" customHeight="1">
      <c r="B239" s="157"/>
      <c r="D239" s="158" t="s">
        <v>77</v>
      </c>
      <c r="E239" s="168" t="s">
        <v>512</v>
      </c>
      <c r="F239" s="168" t="s">
        <v>513</v>
      </c>
      <c r="I239" s="160"/>
      <c r="J239" s="169">
        <f>BK239</f>
        <v>0</v>
      </c>
      <c r="L239" s="157"/>
      <c r="M239" s="162"/>
      <c r="N239" s="163"/>
      <c r="O239" s="163"/>
      <c r="P239" s="164">
        <f>SUM(P240:P248)</f>
        <v>0</v>
      </c>
      <c r="Q239" s="163"/>
      <c r="R239" s="164">
        <f>SUM(R240:R248)</f>
        <v>4.3784769199999998</v>
      </c>
      <c r="S239" s="163"/>
      <c r="T239" s="165">
        <f>SUM(T240:T248)</f>
        <v>0</v>
      </c>
      <c r="AR239" s="158" t="s">
        <v>145</v>
      </c>
      <c r="AT239" s="166" t="s">
        <v>77</v>
      </c>
      <c r="AU239" s="166" t="s">
        <v>86</v>
      </c>
      <c r="AY239" s="158" t="s">
        <v>166</v>
      </c>
      <c r="BK239" s="167">
        <f>SUM(BK240:BK248)</f>
        <v>0</v>
      </c>
    </row>
    <row r="240" spans="1:65" s="2" customFormat="1" ht="16.5" customHeight="1">
      <c r="A240" s="31"/>
      <c r="B240" s="138"/>
      <c r="C240" s="170" t="s">
        <v>514</v>
      </c>
      <c r="D240" s="170" t="s">
        <v>168</v>
      </c>
      <c r="E240" s="171" t="s">
        <v>515</v>
      </c>
      <c r="F240" s="172" t="s">
        <v>516</v>
      </c>
      <c r="G240" s="173" t="s">
        <v>285</v>
      </c>
      <c r="H240" s="174">
        <v>168.40799999999999</v>
      </c>
      <c r="I240" s="175"/>
      <c r="J240" s="174">
        <f t="shared" ref="J240:J248" si="65">ROUND(I240*H240,3)</f>
        <v>0</v>
      </c>
      <c r="K240" s="176"/>
      <c r="L240" s="32"/>
      <c r="M240" s="177" t="s">
        <v>1</v>
      </c>
      <c r="N240" s="178" t="s">
        <v>44</v>
      </c>
      <c r="O240" s="60"/>
      <c r="P240" s="179">
        <f t="shared" ref="P240:P248" si="66">O240*H240</f>
        <v>0</v>
      </c>
      <c r="Q240" s="179">
        <v>4.0000000000000003E-5</v>
      </c>
      <c r="R240" s="179">
        <f t="shared" ref="R240:R248" si="67">Q240*H240</f>
        <v>6.7363199999999996E-3</v>
      </c>
      <c r="S240" s="179">
        <v>0</v>
      </c>
      <c r="T240" s="180">
        <f t="shared" ref="T240:T248" si="68">S240*H240</f>
        <v>0</v>
      </c>
      <c r="U240" s="31"/>
      <c r="V240" s="31"/>
      <c r="W240" s="31"/>
      <c r="X240" s="31"/>
      <c r="Y240" s="31"/>
      <c r="Z240" s="31"/>
      <c r="AA240" s="31"/>
      <c r="AB240" s="31"/>
      <c r="AC240" s="31"/>
      <c r="AD240" s="31"/>
      <c r="AE240" s="31"/>
      <c r="AR240" s="181" t="s">
        <v>234</v>
      </c>
      <c r="AT240" s="181" t="s">
        <v>168</v>
      </c>
      <c r="AU240" s="181" t="s">
        <v>145</v>
      </c>
      <c r="AY240" s="14" t="s">
        <v>166</v>
      </c>
      <c r="BE240" s="100">
        <f t="shared" ref="BE240:BE248" si="69">IF(N240="základná",J240,0)</f>
        <v>0</v>
      </c>
      <c r="BF240" s="100">
        <f t="shared" ref="BF240:BF248" si="70">IF(N240="znížená",J240,0)</f>
        <v>0</v>
      </c>
      <c r="BG240" s="100">
        <f t="shared" ref="BG240:BG248" si="71">IF(N240="zákl. prenesená",J240,0)</f>
        <v>0</v>
      </c>
      <c r="BH240" s="100">
        <f t="shared" ref="BH240:BH248" si="72">IF(N240="zníž. prenesená",J240,0)</f>
        <v>0</v>
      </c>
      <c r="BI240" s="100">
        <f t="shared" ref="BI240:BI248" si="73">IF(N240="nulová",J240,0)</f>
        <v>0</v>
      </c>
      <c r="BJ240" s="14" t="s">
        <v>145</v>
      </c>
      <c r="BK240" s="182">
        <f t="shared" ref="BK240:BK248" si="74">ROUND(I240*H240,3)</f>
        <v>0</v>
      </c>
      <c r="BL240" s="14" t="s">
        <v>234</v>
      </c>
      <c r="BM240" s="181" t="s">
        <v>517</v>
      </c>
    </row>
    <row r="241" spans="1:65" s="2" customFormat="1" ht="16.5" customHeight="1">
      <c r="A241" s="31"/>
      <c r="B241" s="138"/>
      <c r="C241" s="183" t="s">
        <v>518</v>
      </c>
      <c r="D241" s="183" t="s">
        <v>350</v>
      </c>
      <c r="E241" s="184" t="s">
        <v>519</v>
      </c>
      <c r="F241" s="185" t="s">
        <v>520</v>
      </c>
      <c r="G241" s="186" t="s">
        <v>205</v>
      </c>
      <c r="H241" s="187">
        <v>17.178000000000001</v>
      </c>
      <c r="I241" s="188"/>
      <c r="J241" s="187">
        <f t="shared" si="65"/>
        <v>0</v>
      </c>
      <c r="K241" s="189"/>
      <c r="L241" s="190"/>
      <c r="M241" s="191" t="s">
        <v>1</v>
      </c>
      <c r="N241" s="192" t="s">
        <v>44</v>
      </c>
      <c r="O241" s="60"/>
      <c r="P241" s="179">
        <f t="shared" si="66"/>
        <v>0</v>
      </c>
      <c r="Q241" s="179">
        <v>3.0000000000000001E-3</v>
      </c>
      <c r="R241" s="179">
        <f t="shared" si="67"/>
        <v>5.1534000000000003E-2</v>
      </c>
      <c r="S241" s="179">
        <v>0</v>
      </c>
      <c r="T241" s="180">
        <f t="shared" si="68"/>
        <v>0</v>
      </c>
      <c r="U241" s="31"/>
      <c r="V241" s="31"/>
      <c r="W241" s="31"/>
      <c r="X241" s="31"/>
      <c r="Y241" s="31"/>
      <c r="Z241" s="31"/>
      <c r="AA241" s="31"/>
      <c r="AB241" s="31"/>
      <c r="AC241" s="31"/>
      <c r="AD241" s="31"/>
      <c r="AE241" s="31"/>
      <c r="AR241" s="181" t="s">
        <v>299</v>
      </c>
      <c r="AT241" s="181" t="s">
        <v>350</v>
      </c>
      <c r="AU241" s="181" t="s">
        <v>145</v>
      </c>
      <c r="AY241" s="14" t="s">
        <v>166</v>
      </c>
      <c r="BE241" s="100">
        <f t="shared" si="69"/>
        <v>0</v>
      </c>
      <c r="BF241" s="100">
        <f t="shared" si="70"/>
        <v>0</v>
      </c>
      <c r="BG241" s="100">
        <f t="shared" si="71"/>
        <v>0</v>
      </c>
      <c r="BH241" s="100">
        <f t="shared" si="72"/>
        <v>0</v>
      </c>
      <c r="BI241" s="100">
        <f t="shared" si="73"/>
        <v>0</v>
      </c>
      <c r="BJ241" s="14" t="s">
        <v>145</v>
      </c>
      <c r="BK241" s="182">
        <f t="shared" si="74"/>
        <v>0</v>
      </c>
      <c r="BL241" s="14" t="s">
        <v>234</v>
      </c>
      <c r="BM241" s="181" t="s">
        <v>521</v>
      </c>
    </row>
    <row r="242" spans="1:65" s="2" customFormat="1" ht="16.5" customHeight="1">
      <c r="A242" s="31"/>
      <c r="B242" s="138"/>
      <c r="C242" s="170" t="s">
        <v>522</v>
      </c>
      <c r="D242" s="170" t="s">
        <v>168</v>
      </c>
      <c r="E242" s="171" t="s">
        <v>523</v>
      </c>
      <c r="F242" s="172" t="s">
        <v>524</v>
      </c>
      <c r="G242" s="173" t="s">
        <v>205</v>
      </c>
      <c r="H242" s="174">
        <v>393.82</v>
      </c>
      <c r="I242" s="175"/>
      <c r="J242" s="174">
        <f t="shared" si="65"/>
        <v>0</v>
      </c>
      <c r="K242" s="176"/>
      <c r="L242" s="32"/>
      <c r="M242" s="177" t="s">
        <v>1</v>
      </c>
      <c r="N242" s="178" t="s">
        <v>44</v>
      </c>
      <c r="O242" s="60"/>
      <c r="P242" s="179">
        <f t="shared" si="66"/>
        <v>0</v>
      </c>
      <c r="Q242" s="179">
        <v>2.9999999999999997E-4</v>
      </c>
      <c r="R242" s="179">
        <f t="shared" si="67"/>
        <v>0.11814599999999999</v>
      </c>
      <c r="S242" s="179">
        <v>0</v>
      </c>
      <c r="T242" s="180">
        <f t="shared" si="68"/>
        <v>0</v>
      </c>
      <c r="U242" s="31"/>
      <c r="V242" s="31"/>
      <c r="W242" s="31"/>
      <c r="X242" s="31"/>
      <c r="Y242" s="31"/>
      <c r="Z242" s="31"/>
      <c r="AA242" s="31"/>
      <c r="AB242" s="31"/>
      <c r="AC242" s="31"/>
      <c r="AD242" s="31"/>
      <c r="AE242" s="31"/>
      <c r="AR242" s="181" t="s">
        <v>234</v>
      </c>
      <c r="AT242" s="181" t="s">
        <v>168</v>
      </c>
      <c r="AU242" s="181" t="s">
        <v>145</v>
      </c>
      <c r="AY242" s="14" t="s">
        <v>166</v>
      </c>
      <c r="BE242" s="100">
        <f t="shared" si="69"/>
        <v>0</v>
      </c>
      <c r="BF242" s="100">
        <f t="shared" si="70"/>
        <v>0</v>
      </c>
      <c r="BG242" s="100">
        <f t="shared" si="71"/>
        <v>0</v>
      </c>
      <c r="BH242" s="100">
        <f t="shared" si="72"/>
        <v>0</v>
      </c>
      <c r="BI242" s="100">
        <f t="shared" si="73"/>
        <v>0</v>
      </c>
      <c r="BJ242" s="14" t="s">
        <v>145</v>
      </c>
      <c r="BK242" s="182">
        <f t="shared" si="74"/>
        <v>0</v>
      </c>
      <c r="BL242" s="14" t="s">
        <v>234</v>
      </c>
      <c r="BM242" s="181" t="s">
        <v>525</v>
      </c>
    </row>
    <row r="243" spans="1:65" s="2" customFormat="1" ht="16.5" customHeight="1">
      <c r="A243" s="31"/>
      <c r="B243" s="138"/>
      <c r="C243" s="183" t="s">
        <v>526</v>
      </c>
      <c r="D243" s="183" t="s">
        <v>350</v>
      </c>
      <c r="E243" s="184" t="s">
        <v>519</v>
      </c>
      <c r="F243" s="185" t="s">
        <v>520</v>
      </c>
      <c r="G243" s="186" t="s">
        <v>205</v>
      </c>
      <c r="H243" s="187">
        <v>405.63499999999999</v>
      </c>
      <c r="I243" s="188"/>
      <c r="J243" s="187">
        <f t="shared" si="65"/>
        <v>0</v>
      </c>
      <c r="K243" s="189"/>
      <c r="L243" s="190"/>
      <c r="M243" s="191" t="s">
        <v>1</v>
      </c>
      <c r="N243" s="192" t="s">
        <v>44</v>
      </c>
      <c r="O243" s="60"/>
      <c r="P243" s="179">
        <f t="shared" si="66"/>
        <v>0</v>
      </c>
      <c r="Q243" s="179">
        <v>3.0000000000000001E-3</v>
      </c>
      <c r="R243" s="179">
        <f t="shared" si="67"/>
        <v>1.2169049999999999</v>
      </c>
      <c r="S243" s="179">
        <v>0</v>
      </c>
      <c r="T243" s="180">
        <f t="shared" si="68"/>
        <v>0</v>
      </c>
      <c r="U243" s="31"/>
      <c r="V243" s="31"/>
      <c r="W243" s="31"/>
      <c r="X243" s="31"/>
      <c r="Y243" s="31"/>
      <c r="Z243" s="31"/>
      <c r="AA243" s="31"/>
      <c r="AB243" s="31"/>
      <c r="AC243" s="31"/>
      <c r="AD243" s="31"/>
      <c r="AE243" s="31"/>
      <c r="AR243" s="181" t="s">
        <v>299</v>
      </c>
      <c r="AT243" s="181" t="s">
        <v>350</v>
      </c>
      <c r="AU243" s="181" t="s">
        <v>145</v>
      </c>
      <c r="AY243" s="14" t="s">
        <v>166</v>
      </c>
      <c r="BE243" s="100">
        <f t="shared" si="69"/>
        <v>0</v>
      </c>
      <c r="BF243" s="100">
        <f t="shared" si="70"/>
        <v>0</v>
      </c>
      <c r="BG243" s="100">
        <f t="shared" si="71"/>
        <v>0</v>
      </c>
      <c r="BH243" s="100">
        <f t="shared" si="72"/>
        <v>0</v>
      </c>
      <c r="BI243" s="100">
        <f t="shared" si="73"/>
        <v>0</v>
      </c>
      <c r="BJ243" s="14" t="s">
        <v>145</v>
      </c>
      <c r="BK243" s="182">
        <f t="shared" si="74"/>
        <v>0</v>
      </c>
      <c r="BL243" s="14" t="s">
        <v>234</v>
      </c>
      <c r="BM243" s="181" t="s">
        <v>527</v>
      </c>
    </row>
    <row r="244" spans="1:65" s="2" customFormat="1" ht="24.2" customHeight="1">
      <c r="A244" s="31"/>
      <c r="B244" s="138"/>
      <c r="C244" s="170" t="s">
        <v>528</v>
      </c>
      <c r="D244" s="170" t="s">
        <v>168</v>
      </c>
      <c r="E244" s="171" t="s">
        <v>529</v>
      </c>
      <c r="F244" s="172" t="s">
        <v>530</v>
      </c>
      <c r="G244" s="173" t="s">
        <v>205</v>
      </c>
      <c r="H244" s="174">
        <v>393.82</v>
      </c>
      <c r="I244" s="175"/>
      <c r="J244" s="174">
        <f t="shared" si="65"/>
        <v>0</v>
      </c>
      <c r="K244" s="176"/>
      <c r="L244" s="32"/>
      <c r="M244" s="177" t="s">
        <v>1</v>
      </c>
      <c r="N244" s="178" t="s">
        <v>44</v>
      </c>
      <c r="O244" s="60"/>
      <c r="P244" s="179">
        <f t="shared" si="66"/>
        <v>0</v>
      </c>
      <c r="Q244" s="179">
        <v>0</v>
      </c>
      <c r="R244" s="179">
        <f t="shared" si="67"/>
        <v>0</v>
      </c>
      <c r="S244" s="179">
        <v>0</v>
      </c>
      <c r="T244" s="180">
        <f t="shared" si="68"/>
        <v>0</v>
      </c>
      <c r="U244" s="31"/>
      <c r="V244" s="31"/>
      <c r="W244" s="31"/>
      <c r="X244" s="31"/>
      <c r="Y244" s="31"/>
      <c r="Z244" s="31"/>
      <c r="AA244" s="31"/>
      <c r="AB244" s="31"/>
      <c r="AC244" s="31"/>
      <c r="AD244" s="31"/>
      <c r="AE244" s="31"/>
      <c r="AR244" s="181" t="s">
        <v>234</v>
      </c>
      <c r="AT244" s="181" t="s">
        <v>168</v>
      </c>
      <c r="AU244" s="181" t="s">
        <v>145</v>
      </c>
      <c r="AY244" s="14" t="s">
        <v>166</v>
      </c>
      <c r="BE244" s="100">
        <f t="shared" si="69"/>
        <v>0</v>
      </c>
      <c r="BF244" s="100">
        <f t="shared" si="70"/>
        <v>0</v>
      </c>
      <c r="BG244" s="100">
        <f t="shared" si="71"/>
        <v>0</v>
      </c>
      <c r="BH244" s="100">
        <f t="shared" si="72"/>
        <v>0</v>
      </c>
      <c r="BI244" s="100">
        <f t="shared" si="73"/>
        <v>0</v>
      </c>
      <c r="BJ244" s="14" t="s">
        <v>145</v>
      </c>
      <c r="BK244" s="182">
        <f t="shared" si="74"/>
        <v>0</v>
      </c>
      <c r="BL244" s="14" t="s">
        <v>234</v>
      </c>
      <c r="BM244" s="181" t="s">
        <v>531</v>
      </c>
    </row>
    <row r="245" spans="1:65" s="2" customFormat="1" ht="21.75" customHeight="1">
      <c r="A245" s="31"/>
      <c r="B245" s="138"/>
      <c r="C245" s="170" t="s">
        <v>532</v>
      </c>
      <c r="D245" s="170" t="s">
        <v>168</v>
      </c>
      <c r="E245" s="171" t="s">
        <v>533</v>
      </c>
      <c r="F245" s="172" t="s">
        <v>534</v>
      </c>
      <c r="G245" s="173" t="s">
        <v>205</v>
      </c>
      <c r="H245" s="174">
        <v>393.82</v>
      </c>
      <c r="I245" s="175"/>
      <c r="J245" s="174">
        <f t="shared" si="65"/>
        <v>0</v>
      </c>
      <c r="K245" s="176"/>
      <c r="L245" s="32"/>
      <c r="M245" s="177" t="s">
        <v>1</v>
      </c>
      <c r="N245" s="178" t="s">
        <v>44</v>
      </c>
      <c r="O245" s="60"/>
      <c r="P245" s="179">
        <f t="shared" si="66"/>
        <v>0</v>
      </c>
      <c r="Q245" s="179">
        <v>0</v>
      </c>
      <c r="R245" s="179">
        <f t="shared" si="67"/>
        <v>0</v>
      </c>
      <c r="S245" s="179">
        <v>0</v>
      </c>
      <c r="T245" s="180">
        <f t="shared" si="68"/>
        <v>0</v>
      </c>
      <c r="U245" s="31"/>
      <c r="V245" s="31"/>
      <c r="W245" s="31"/>
      <c r="X245" s="31"/>
      <c r="Y245" s="31"/>
      <c r="Z245" s="31"/>
      <c r="AA245" s="31"/>
      <c r="AB245" s="31"/>
      <c r="AC245" s="31"/>
      <c r="AD245" s="31"/>
      <c r="AE245" s="31"/>
      <c r="AR245" s="181" t="s">
        <v>234</v>
      </c>
      <c r="AT245" s="181" t="s">
        <v>168</v>
      </c>
      <c r="AU245" s="181" t="s">
        <v>145</v>
      </c>
      <c r="AY245" s="14" t="s">
        <v>166</v>
      </c>
      <c r="BE245" s="100">
        <f t="shared" si="69"/>
        <v>0</v>
      </c>
      <c r="BF245" s="100">
        <f t="shared" si="70"/>
        <v>0</v>
      </c>
      <c r="BG245" s="100">
        <f t="shared" si="71"/>
        <v>0</v>
      </c>
      <c r="BH245" s="100">
        <f t="shared" si="72"/>
        <v>0</v>
      </c>
      <c r="BI245" s="100">
        <f t="shared" si="73"/>
        <v>0</v>
      </c>
      <c r="BJ245" s="14" t="s">
        <v>145</v>
      </c>
      <c r="BK245" s="182">
        <f t="shared" si="74"/>
        <v>0</v>
      </c>
      <c r="BL245" s="14" t="s">
        <v>234</v>
      </c>
      <c r="BM245" s="181" t="s">
        <v>535</v>
      </c>
    </row>
    <row r="246" spans="1:65" s="2" customFormat="1" ht="24.2" customHeight="1">
      <c r="A246" s="31"/>
      <c r="B246" s="138"/>
      <c r="C246" s="170" t="s">
        <v>536</v>
      </c>
      <c r="D246" s="170" t="s">
        <v>168</v>
      </c>
      <c r="E246" s="171" t="s">
        <v>537</v>
      </c>
      <c r="F246" s="172" t="s">
        <v>538</v>
      </c>
      <c r="G246" s="173" t="s">
        <v>205</v>
      </c>
      <c r="H246" s="174">
        <v>393.82</v>
      </c>
      <c r="I246" s="175"/>
      <c r="J246" s="174">
        <f t="shared" si="65"/>
        <v>0</v>
      </c>
      <c r="K246" s="176"/>
      <c r="L246" s="32"/>
      <c r="M246" s="177" t="s">
        <v>1</v>
      </c>
      <c r="N246" s="178" t="s">
        <v>44</v>
      </c>
      <c r="O246" s="60"/>
      <c r="P246" s="179">
        <f t="shared" si="66"/>
        <v>0</v>
      </c>
      <c r="Q246" s="179">
        <v>8.0000000000000007E-5</v>
      </c>
      <c r="R246" s="179">
        <f t="shared" si="67"/>
        <v>3.1505600000000002E-2</v>
      </c>
      <c r="S246" s="179">
        <v>0</v>
      </c>
      <c r="T246" s="180">
        <f t="shared" si="68"/>
        <v>0</v>
      </c>
      <c r="U246" s="31"/>
      <c r="V246" s="31"/>
      <c r="W246" s="31"/>
      <c r="X246" s="31"/>
      <c r="Y246" s="31"/>
      <c r="Z246" s="31"/>
      <c r="AA246" s="31"/>
      <c r="AB246" s="31"/>
      <c r="AC246" s="31"/>
      <c r="AD246" s="31"/>
      <c r="AE246" s="31"/>
      <c r="AR246" s="181" t="s">
        <v>234</v>
      </c>
      <c r="AT246" s="181" t="s">
        <v>168</v>
      </c>
      <c r="AU246" s="181" t="s">
        <v>145</v>
      </c>
      <c r="AY246" s="14" t="s">
        <v>166</v>
      </c>
      <c r="BE246" s="100">
        <f t="shared" si="69"/>
        <v>0</v>
      </c>
      <c r="BF246" s="100">
        <f t="shared" si="70"/>
        <v>0</v>
      </c>
      <c r="BG246" s="100">
        <f t="shared" si="71"/>
        <v>0</v>
      </c>
      <c r="BH246" s="100">
        <f t="shared" si="72"/>
        <v>0</v>
      </c>
      <c r="BI246" s="100">
        <f t="shared" si="73"/>
        <v>0</v>
      </c>
      <c r="BJ246" s="14" t="s">
        <v>145</v>
      </c>
      <c r="BK246" s="182">
        <f t="shared" si="74"/>
        <v>0</v>
      </c>
      <c r="BL246" s="14" t="s">
        <v>234</v>
      </c>
      <c r="BM246" s="181" t="s">
        <v>539</v>
      </c>
    </row>
    <row r="247" spans="1:65" s="2" customFormat="1" ht="21.75" customHeight="1">
      <c r="A247" s="31"/>
      <c r="B247" s="138"/>
      <c r="C247" s="170" t="s">
        <v>540</v>
      </c>
      <c r="D247" s="170" t="s">
        <v>168</v>
      </c>
      <c r="E247" s="171" t="s">
        <v>541</v>
      </c>
      <c r="F247" s="172" t="s">
        <v>542</v>
      </c>
      <c r="G247" s="173" t="s">
        <v>205</v>
      </c>
      <c r="H247" s="174">
        <v>393.82</v>
      </c>
      <c r="I247" s="175"/>
      <c r="J247" s="174">
        <f t="shared" si="65"/>
        <v>0</v>
      </c>
      <c r="K247" s="176"/>
      <c r="L247" s="32"/>
      <c r="M247" s="177" t="s">
        <v>1</v>
      </c>
      <c r="N247" s="178" t="s">
        <v>44</v>
      </c>
      <c r="O247" s="60"/>
      <c r="P247" s="179">
        <f t="shared" si="66"/>
        <v>0</v>
      </c>
      <c r="Q247" s="179">
        <v>7.4999999999999997E-3</v>
      </c>
      <c r="R247" s="179">
        <f t="shared" si="67"/>
        <v>2.9536499999999997</v>
      </c>
      <c r="S247" s="179">
        <v>0</v>
      </c>
      <c r="T247" s="180">
        <f t="shared" si="68"/>
        <v>0</v>
      </c>
      <c r="U247" s="31"/>
      <c r="V247" s="31"/>
      <c r="W247" s="31"/>
      <c r="X247" s="31"/>
      <c r="Y247" s="31"/>
      <c r="Z247" s="31"/>
      <c r="AA247" s="31"/>
      <c r="AB247" s="31"/>
      <c r="AC247" s="31"/>
      <c r="AD247" s="31"/>
      <c r="AE247" s="31"/>
      <c r="AR247" s="181" t="s">
        <v>234</v>
      </c>
      <c r="AT247" s="181" t="s">
        <v>168</v>
      </c>
      <c r="AU247" s="181" t="s">
        <v>145</v>
      </c>
      <c r="AY247" s="14" t="s">
        <v>166</v>
      </c>
      <c r="BE247" s="100">
        <f t="shared" si="69"/>
        <v>0</v>
      </c>
      <c r="BF247" s="100">
        <f t="shared" si="70"/>
        <v>0</v>
      </c>
      <c r="BG247" s="100">
        <f t="shared" si="71"/>
        <v>0</v>
      </c>
      <c r="BH247" s="100">
        <f t="shared" si="72"/>
        <v>0</v>
      </c>
      <c r="BI247" s="100">
        <f t="shared" si="73"/>
        <v>0</v>
      </c>
      <c r="BJ247" s="14" t="s">
        <v>145</v>
      </c>
      <c r="BK247" s="182">
        <f t="shared" si="74"/>
        <v>0</v>
      </c>
      <c r="BL247" s="14" t="s">
        <v>234</v>
      </c>
      <c r="BM247" s="181" t="s">
        <v>543</v>
      </c>
    </row>
    <row r="248" spans="1:65" s="2" customFormat="1" ht="24.2" customHeight="1">
      <c r="A248" s="31"/>
      <c r="B248" s="138"/>
      <c r="C248" s="170" t="s">
        <v>544</v>
      </c>
      <c r="D248" s="170" t="s">
        <v>168</v>
      </c>
      <c r="E248" s="171" t="s">
        <v>545</v>
      </c>
      <c r="F248" s="172" t="s">
        <v>546</v>
      </c>
      <c r="G248" s="173" t="s">
        <v>362</v>
      </c>
      <c r="H248" s="175"/>
      <c r="I248" s="175"/>
      <c r="J248" s="174">
        <f t="shared" si="65"/>
        <v>0</v>
      </c>
      <c r="K248" s="176"/>
      <c r="L248" s="32"/>
      <c r="M248" s="177" t="s">
        <v>1</v>
      </c>
      <c r="N248" s="178" t="s">
        <v>44</v>
      </c>
      <c r="O248" s="60"/>
      <c r="P248" s="179">
        <f t="shared" si="66"/>
        <v>0</v>
      </c>
      <c r="Q248" s="179">
        <v>0</v>
      </c>
      <c r="R248" s="179">
        <f t="shared" si="67"/>
        <v>0</v>
      </c>
      <c r="S248" s="179">
        <v>0</v>
      </c>
      <c r="T248" s="180">
        <f t="shared" si="68"/>
        <v>0</v>
      </c>
      <c r="U248" s="31"/>
      <c r="V248" s="31"/>
      <c r="W248" s="31"/>
      <c r="X248" s="31"/>
      <c r="Y248" s="31"/>
      <c r="Z248" s="31"/>
      <c r="AA248" s="31"/>
      <c r="AB248" s="31"/>
      <c r="AC248" s="31"/>
      <c r="AD248" s="31"/>
      <c r="AE248" s="31"/>
      <c r="AR248" s="181" t="s">
        <v>234</v>
      </c>
      <c r="AT248" s="181" t="s">
        <v>168</v>
      </c>
      <c r="AU248" s="181" t="s">
        <v>145</v>
      </c>
      <c r="AY248" s="14" t="s">
        <v>166</v>
      </c>
      <c r="BE248" s="100">
        <f t="shared" si="69"/>
        <v>0</v>
      </c>
      <c r="BF248" s="100">
        <f t="shared" si="70"/>
        <v>0</v>
      </c>
      <c r="BG248" s="100">
        <f t="shared" si="71"/>
        <v>0</v>
      </c>
      <c r="BH248" s="100">
        <f t="shared" si="72"/>
        <v>0</v>
      </c>
      <c r="BI248" s="100">
        <f t="shared" si="73"/>
        <v>0</v>
      </c>
      <c r="BJ248" s="14" t="s">
        <v>145</v>
      </c>
      <c r="BK248" s="182">
        <f t="shared" si="74"/>
        <v>0</v>
      </c>
      <c r="BL248" s="14" t="s">
        <v>234</v>
      </c>
      <c r="BM248" s="181" t="s">
        <v>547</v>
      </c>
    </row>
    <row r="249" spans="1:65" s="12" customFormat="1" ht="22.9" customHeight="1">
      <c r="B249" s="157"/>
      <c r="D249" s="158" t="s">
        <v>77</v>
      </c>
      <c r="E249" s="168" t="s">
        <v>548</v>
      </c>
      <c r="F249" s="168" t="s">
        <v>549</v>
      </c>
      <c r="I249" s="160"/>
      <c r="J249" s="169">
        <f>BK249</f>
        <v>0</v>
      </c>
      <c r="L249" s="157"/>
      <c r="M249" s="162"/>
      <c r="N249" s="163"/>
      <c r="O249" s="163"/>
      <c r="P249" s="164">
        <f>SUM(P250:P252)</f>
        <v>0</v>
      </c>
      <c r="Q249" s="163"/>
      <c r="R249" s="164">
        <f>SUM(R250:R252)</f>
        <v>5.8771759499999998</v>
      </c>
      <c r="S249" s="163"/>
      <c r="T249" s="165">
        <f>SUM(T250:T252)</f>
        <v>0</v>
      </c>
      <c r="AR249" s="158" t="s">
        <v>145</v>
      </c>
      <c r="AT249" s="166" t="s">
        <v>77</v>
      </c>
      <c r="AU249" s="166" t="s">
        <v>86</v>
      </c>
      <c r="AY249" s="158" t="s">
        <v>166</v>
      </c>
      <c r="BK249" s="167">
        <f>SUM(BK250:BK252)</f>
        <v>0</v>
      </c>
    </row>
    <row r="250" spans="1:65" s="2" customFormat="1" ht="24.2" customHeight="1">
      <c r="A250" s="31"/>
      <c r="B250" s="138"/>
      <c r="C250" s="170" t="s">
        <v>550</v>
      </c>
      <c r="D250" s="170" t="s">
        <v>168</v>
      </c>
      <c r="E250" s="171" t="s">
        <v>551</v>
      </c>
      <c r="F250" s="172" t="s">
        <v>552</v>
      </c>
      <c r="G250" s="173" t="s">
        <v>205</v>
      </c>
      <c r="H250" s="174">
        <v>232.39099999999999</v>
      </c>
      <c r="I250" s="175"/>
      <c r="J250" s="174">
        <f>ROUND(I250*H250,3)</f>
        <v>0</v>
      </c>
      <c r="K250" s="176"/>
      <c r="L250" s="32"/>
      <c r="M250" s="177" t="s">
        <v>1</v>
      </c>
      <c r="N250" s="178" t="s">
        <v>44</v>
      </c>
      <c r="O250" s="60"/>
      <c r="P250" s="179">
        <f>O250*H250</f>
        <v>0</v>
      </c>
      <c r="Q250" s="179">
        <v>3.4499999999999999E-3</v>
      </c>
      <c r="R250" s="179">
        <f>Q250*H250</f>
        <v>0.8017489499999999</v>
      </c>
      <c r="S250" s="179">
        <v>0</v>
      </c>
      <c r="T250" s="180">
        <f>S250*H250</f>
        <v>0</v>
      </c>
      <c r="U250" s="31"/>
      <c r="V250" s="31"/>
      <c r="W250" s="31"/>
      <c r="X250" s="31"/>
      <c r="Y250" s="31"/>
      <c r="Z250" s="31"/>
      <c r="AA250" s="31"/>
      <c r="AB250" s="31"/>
      <c r="AC250" s="31"/>
      <c r="AD250" s="31"/>
      <c r="AE250" s="31"/>
      <c r="AR250" s="181" t="s">
        <v>234</v>
      </c>
      <c r="AT250" s="181" t="s">
        <v>168</v>
      </c>
      <c r="AU250" s="181" t="s">
        <v>145</v>
      </c>
      <c r="AY250" s="14" t="s">
        <v>166</v>
      </c>
      <c r="BE250" s="100">
        <f>IF(N250="základná",J250,0)</f>
        <v>0</v>
      </c>
      <c r="BF250" s="100">
        <f>IF(N250="znížená",J250,0)</f>
        <v>0</v>
      </c>
      <c r="BG250" s="100">
        <f>IF(N250="zákl. prenesená",J250,0)</f>
        <v>0</v>
      </c>
      <c r="BH250" s="100">
        <f>IF(N250="zníž. prenesená",J250,0)</f>
        <v>0</v>
      </c>
      <c r="BI250" s="100">
        <f>IF(N250="nulová",J250,0)</f>
        <v>0</v>
      </c>
      <c r="BJ250" s="14" t="s">
        <v>145</v>
      </c>
      <c r="BK250" s="182">
        <f>ROUND(I250*H250,3)</f>
        <v>0</v>
      </c>
      <c r="BL250" s="14" t="s">
        <v>234</v>
      </c>
      <c r="BM250" s="181" t="s">
        <v>553</v>
      </c>
    </row>
    <row r="251" spans="1:65" s="2" customFormat="1" ht="16.5" customHeight="1">
      <c r="A251" s="31"/>
      <c r="B251" s="138"/>
      <c r="C251" s="183" t="s">
        <v>554</v>
      </c>
      <c r="D251" s="183" t="s">
        <v>350</v>
      </c>
      <c r="E251" s="184" t="s">
        <v>555</v>
      </c>
      <c r="F251" s="185" t="s">
        <v>556</v>
      </c>
      <c r="G251" s="186" t="s">
        <v>205</v>
      </c>
      <c r="H251" s="187">
        <v>241.68700000000001</v>
      </c>
      <c r="I251" s="188"/>
      <c r="J251" s="187">
        <f>ROUND(I251*H251,3)</f>
        <v>0</v>
      </c>
      <c r="K251" s="189"/>
      <c r="L251" s="190"/>
      <c r="M251" s="191" t="s">
        <v>1</v>
      </c>
      <c r="N251" s="192" t="s">
        <v>44</v>
      </c>
      <c r="O251" s="60"/>
      <c r="P251" s="179">
        <f>O251*H251</f>
        <v>0</v>
      </c>
      <c r="Q251" s="179">
        <v>2.1000000000000001E-2</v>
      </c>
      <c r="R251" s="179">
        <f>Q251*H251</f>
        <v>5.0754270000000004</v>
      </c>
      <c r="S251" s="179">
        <v>0</v>
      </c>
      <c r="T251" s="180">
        <f>S251*H251</f>
        <v>0</v>
      </c>
      <c r="U251" s="31"/>
      <c r="V251" s="31"/>
      <c r="W251" s="31"/>
      <c r="X251" s="31"/>
      <c r="Y251" s="31"/>
      <c r="Z251" s="31"/>
      <c r="AA251" s="31"/>
      <c r="AB251" s="31"/>
      <c r="AC251" s="31"/>
      <c r="AD251" s="31"/>
      <c r="AE251" s="31"/>
      <c r="AR251" s="181" t="s">
        <v>299</v>
      </c>
      <c r="AT251" s="181" t="s">
        <v>350</v>
      </c>
      <c r="AU251" s="181" t="s">
        <v>145</v>
      </c>
      <c r="AY251" s="14" t="s">
        <v>166</v>
      </c>
      <c r="BE251" s="100">
        <f>IF(N251="základná",J251,0)</f>
        <v>0</v>
      </c>
      <c r="BF251" s="100">
        <f>IF(N251="znížená",J251,0)</f>
        <v>0</v>
      </c>
      <c r="BG251" s="100">
        <f>IF(N251="zákl. prenesená",J251,0)</f>
        <v>0</v>
      </c>
      <c r="BH251" s="100">
        <f>IF(N251="zníž. prenesená",J251,0)</f>
        <v>0</v>
      </c>
      <c r="BI251" s="100">
        <f>IF(N251="nulová",J251,0)</f>
        <v>0</v>
      </c>
      <c r="BJ251" s="14" t="s">
        <v>145</v>
      </c>
      <c r="BK251" s="182">
        <f>ROUND(I251*H251,3)</f>
        <v>0</v>
      </c>
      <c r="BL251" s="14" t="s">
        <v>234</v>
      </c>
      <c r="BM251" s="181" t="s">
        <v>557</v>
      </c>
    </row>
    <row r="252" spans="1:65" s="2" customFormat="1" ht="24.2" customHeight="1">
      <c r="A252" s="31"/>
      <c r="B252" s="138"/>
      <c r="C252" s="170" t="s">
        <v>558</v>
      </c>
      <c r="D252" s="170" t="s">
        <v>168</v>
      </c>
      <c r="E252" s="171" t="s">
        <v>559</v>
      </c>
      <c r="F252" s="172" t="s">
        <v>560</v>
      </c>
      <c r="G252" s="173" t="s">
        <v>362</v>
      </c>
      <c r="H252" s="175"/>
      <c r="I252" s="175"/>
      <c r="J252" s="174">
        <f>ROUND(I252*H252,3)</f>
        <v>0</v>
      </c>
      <c r="K252" s="176"/>
      <c r="L252" s="32"/>
      <c r="M252" s="177" t="s">
        <v>1</v>
      </c>
      <c r="N252" s="178" t="s">
        <v>44</v>
      </c>
      <c r="O252" s="60"/>
      <c r="P252" s="179">
        <f>O252*H252</f>
        <v>0</v>
      </c>
      <c r="Q252" s="179">
        <v>0</v>
      </c>
      <c r="R252" s="179">
        <f>Q252*H252</f>
        <v>0</v>
      </c>
      <c r="S252" s="179">
        <v>0</v>
      </c>
      <c r="T252" s="180">
        <f>S252*H252</f>
        <v>0</v>
      </c>
      <c r="U252" s="31"/>
      <c r="V252" s="31"/>
      <c r="W252" s="31"/>
      <c r="X252" s="31"/>
      <c r="Y252" s="31"/>
      <c r="Z252" s="31"/>
      <c r="AA252" s="31"/>
      <c r="AB252" s="31"/>
      <c r="AC252" s="31"/>
      <c r="AD252" s="31"/>
      <c r="AE252" s="31"/>
      <c r="AR252" s="181" t="s">
        <v>234</v>
      </c>
      <c r="AT252" s="181" t="s">
        <v>168</v>
      </c>
      <c r="AU252" s="181" t="s">
        <v>145</v>
      </c>
      <c r="AY252" s="14" t="s">
        <v>166</v>
      </c>
      <c r="BE252" s="100">
        <f>IF(N252="základná",J252,0)</f>
        <v>0</v>
      </c>
      <c r="BF252" s="100">
        <f>IF(N252="znížená",J252,0)</f>
        <v>0</v>
      </c>
      <c r="BG252" s="100">
        <f>IF(N252="zákl. prenesená",J252,0)</f>
        <v>0</v>
      </c>
      <c r="BH252" s="100">
        <f>IF(N252="zníž. prenesená",J252,0)</f>
        <v>0</v>
      </c>
      <c r="BI252" s="100">
        <f>IF(N252="nulová",J252,0)</f>
        <v>0</v>
      </c>
      <c r="BJ252" s="14" t="s">
        <v>145</v>
      </c>
      <c r="BK252" s="182">
        <f>ROUND(I252*H252,3)</f>
        <v>0</v>
      </c>
      <c r="BL252" s="14" t="s">
        <v>234</v>
      </c>
      <c r="BM252" s="181" t="s">
        <v>561</v>
      </c>
    </row>
    <row r="253" spans="1:65" s="12" customFormat="1" ht="22.9" customHeight="1">
      <c r="B253" s="157"/>
      <c r="D253" s="158" t="s">
        <v>77</v>
      </c>
      <c r="E253" s="168" t="s">
        <v>562</v>
      </c>
      <c r="F253" s="168" t="s">
        <v>563</v>
      </c>
      <c r="I253" s="160"/>
      <c r="J253" s="169">
        <f>BK253</f>
        <v>0</v>
      </c>
      <c r="L253" s="157"/>
      <c r="M253" s="162"/>
      <c r="N253" s="163"/>
      <c r="O253" s="163"/>
      <c r="P253" s="164">
        <f>SUM(P254:P255)</f>
        <v>0</v>
      </c>
      <c r="Q253" s="163"/>
      <c r="R253" s="164">
        <f>SUM(R254:R255)</f>
        <v>0.49442050000000004</v>
      </c>
      <c r="S253" s="163"/>
      <c r="T253" s="165">
        <f>SUM(T254:T255)</f>
        <v>0</v>
      </c>
      <c r="AR253" s="158" t="s">
        <v>145</v>
      </c>
      <c r="AT253" s="166" t="s">
        <v>77</v>
      </c>
      <c r="AU253" s="166" t="s">
        <v>86</v>
      </c>
      <c r="AY253" s="158" t="s">
        <v>166</v>
      </c>
      <c r="BK253" s="167">
        <f>SUM(BK254:BK255)</f>
        <v>0</v>
      </c>
    </row>
    <row r="254" spans="1:65" s="2" customFormat="1" ht="24.2" customHeight="1">
      <c r="A254" s="31"/>
      <c r="B254" s="138"/>
      <c r="C254" s="170" t="s">
        <v>564</v>
      </c>
      <c r="D254" s="170" t="s">
        <v>168</v>
      </c>
      <c r="E254" s="171" t="s">
        <v>565</v>
      </c>
      <c r="F254" s="172" t="s">
        <v>566</v>
      </c>
      <c r="G254" s="173" t="s">
        <v>205</v>
      </c>
      <c r="H254" s="174">
        <v>988.84100000000001</v>
      </c>
      <c r="I254" s="175"/>
      <c r="J254" s="174">
        <f>ROUND(I254*H254,3)</f>
        <v>0</v>
      </c>
      <c r="K254" s="176"/>
      <c r="L254" s="32"/>
      <c r="M254" s="177" t="s">
        <v>1</v>
      </c>
      <c r="N254" s="178" t="s">
        <v>44</v>
      </c>
      <c r="O254" s="60"/>
      <c r="P254" s="179">
        <f>O254*H254</f>
        <v>0</v>
      </c>
      <c r="Q254" s="179">
        <v>1E-4</v>
      </c>
      <c r="R254" s="179">
        <f>Q254*H254</f>
        <v>9.8884100000000003E-2</v>
      </c>
      <c r="S254" s="179">
        <v>0</v>
      </c>
      <c r="T254" s="180">
        <f>S254*H254</f>
        <v>0</v>
      </c>
      <c r="U254" s="31"/>
      <c r="V254" s="31"/>
      <c r="W254" s="31"/>
      <c r="X254" s="31"/>
      <c r="Y254" s="31"/>
      <c r="Z254" s="31"/>
      <c r="AA254" s="31"/>
      <c r="AB254" s="31"/>
      <c r="AC254" s="31"/>
      <c r="AD254" s="31"/>
      <c r="AE254" s="31"/>
      <c r="AR254" s="181" t="s">
        <v>234</v>
      </c>
      <c r="AT254" s="181" t="s">
        <v>168</v>
      </c>
      <c r="AU254" s="181" t="s">
        <v>145</v>
      </c>
      <c r="AY254" s="14" t="s">
        <v>166</v>
      </c>
      <c r="BE254" s="100">
        <f>IF(N254="základná",J254,0)</f>
        <v>0</v>
      </c>
      <c r="BF254" s="100">
        <f>IF(N254="znížená",J254,0)</f>
        <v>0</v>
      </c>
      <c r="BG254" s="100">
        <f>IF(N254="zákl. prenesená",J254,0)</f>
        <v>0</v>
      </c>
      <c r="BH254" s="100">
        <f>IF(N254="zníž. prenesená",J254,0)</f>
        <v>0</v>
      </c>
      <c r="BI254" s="100">
        <f>IF(N254="nulová",J254,0)</f>
        <v>0</v>
      </c>
      <c r="BJ254" s="14" t="s">
        <v>145</v>
      </c>
      <c r="BK254" s="182">
        <f>ROUND(I254*H254,3)</f>
        <v>0</v>
      </c>
      <c r="BL254" s="14" t="s">
        <v>234</v>
      </c>
      <c r="BM254" s="181" t="s">
        <v>567</v>
      </c>
    </row>
    <row r="255" spans="1:65" s="2" customFormat="1" ht="33" customHeight="1">
      <c r="A255" s="31"/>
      <c r="B255" s="138"/>
      <c r="C255" s="170" t="s">
        <v>568</v>
      </c>
      <c r="D255" s="170" t="s">
        <v>168</v>
      </c>
      <c r="E255" s="171" t="s">
        <v>569</v>
      </c>
      <c r="F255" s="172" t="s">
        <v>570</v>
      </c>
      <c r="G255" s="173" t="s">
        <v>205</v>
      </c>
      <c r="H255" s="174">
        <v>988.84100000000001</v>
      </c>
      <c r="I255" s="175"/>
      <c r="J255" s="174">
        <f>ROUND(I255*H255,3)</f>
        <v>0</v>
      </c>
      <c r="K255" s="176"/>
      <c r="L255" s="32"/>
      <c r="M255" s="177" t="s">
        <v>1</v>
      </c>
      <c r="N255" s="178" t="s">
        <v>44</v>
      </c>
      <c r="O255" s="60"/>
      <c r="P255" s="179">
        <f>O255*H255</f>
        <v>0</v>
      </c>
      <c r="Q255" s="179">
        <v>4.0000000000000002E-4</v>
      </c>
      <c r="R255" s="179">
        <f>Q255*H255</f>
        <v>0.39553640000000001</v>
      </c>
      <c r="S255" s="179">
        <v>0</v>
      </c>
      <c r="T255" s="180">
        <f>S255*H255</f>
        <v>0</v>
      </c>
      <c r="U255" s="31"/>
      <c r="V255" s="31"/>
      <c r="W255" s="31"/>
      <c r="X255" s="31"/>
      <c r="Y255" s="31"/>
      <c r="Z255" s="31"/>
      <c r="AA255" s="31"/>
      <c r="AB255" s="31"/>
      <c r="AC255" s="31"/>
      <c r="AD255" s="31"/>
      <c r="AE255" s="31"/>
      <c r="AR255" s="181" t="s">
        <v>234</v>
      </c>
      <c r="AT255" s="181" t="s">
        <v>168</v>
      </c>
      <c r="AU255" s="181" t="s">
        <v>145</v>
      </c>
      <c r="AY255" s="14" t="s">
        <v>166</v>
      </c>
      <c r="BE255" s="100">
        <f>IF(N255="základná",J255,0)</f>
        <v>0</v>
      </c>
      <c r="BF255" s="100">
        <f>IF(N255="znížená",J255,0)</f>
        <v>0</v>
      </c>
      <c r="BG255" s="100">
        <f>IF(N255="zákl. prenesená",J255,0)</f>
        <v>0</v>
      </c>
      <c r="BH255" s="100">
        <f>IF(N255="zníž. prenesená",J255,0)</f>
        <v>0</v>
      </c>
      <c r="BI255" s="100">
        <f>IF(N255="nulová",J255,0)</f>
        <v>0</v>
      </c>
      <c r="BJ255" s="14" t="s">
        <v>145</v>
      </c>
      <c r="BK255" s="182">
        <f>ROUND(I255*H255,3)</f>
        <v>0</v>
      </c>
      <c r="BL255" s="14" t="s">
        <v>234</v>
      </c>
      <c r="BM255" s="181" t="s">
        <v>571</v>
      </c>
    </row>
    <row r="256" spans="1:65" s="12" customFormat="1" ht="25.9" customHeight="1">
      <c r="B256" s="157"/>
      <c r="D256" s="158" t="s">
        <v>77</v>
      </c>
      <c r="E256" s="159" t="s">
        <v>572</v>
      </c>
      <c r="F256" s="159" t="s">
        <v>573</v>
      </c>
      <c r="I256" s="160"/>
      <c r="J256" s="161">
        <f>BK256</f>
        <v>0</v>
      </c>
      <c r="L256" s="157"/>
      <c r="M256" s="162"/>
      <c r="N256" s="163"/>
      <c r="O256" s="163"/>
      <c r="P256" s="164">
        <f>P257</f>
        <v>0</v>
      </c>
      <c r="Q256" s="163"/>
      <c r="R256" s="164">
        <f>R257</f>
        <v>0</v>
      </c>
      <c r="S256" s="163"/>
      <c r="T256" s="165">
        <f>T257</f>
        <v>0</v>
      </c>
      <c r="AR256" s="158" t="s">
        <v>172</v>
      </c>
      <c r="AT256" s="166" t="s">
        <v>77</v>
      </c>
      <c r="AU256" s="166" t="s">
        <v>78</v>
      </c>
      <c r="AY256" s="158" t="s">
        <v>166</v>
      </c>
      <c r="BK256" s="167">
        <f>BK257</f>
        <v>0</v>
      </c>
    </row>
    <row r="257" spans="1:65" s="2" customFormat="1" ht="33" customHeight="1">
      <c r="A257" s="31"/>
      <c r="B257" s="138"/>
      <c r="C257" s="170" t="s">
        <v>574</v>
      </c>
      <c r="D257" s="170" t="s">
        <v>168</v>
      </c>
      <c r="E257" s="171" t="s">
        <v>575</v>
      </c>
      <c r="F257" s="172" t="s">
        <v>576</v>
      </c>
      <c r="G257" s="173" t="s">
        <v>577</v>
      </c>
      <c r="H257" s="174">
        <v>150</v>
      </c>
      <c r="I257" s="175"/>
      <c r="J257" s="174">
        <f>ROUND(I257*H257,3)</f>
        <v>0</v>
      </c>
      <c r="K257" s="176"/>
      <c r="L257" s="32"/>
      <c r="M257" s="193" t="s">
        <v>1</v>
      </c>
      <c r="N257" s="194" t="s">
        <v>44</v>
      </c>
      <c r="O257" s="195"/>
      <c r="P257" s="196">
        <f>O257*H257</f>
        <v>0</v>
      </c>
      <c r="Q257" s="196">
        <v>0</v>
      </c>
      <c r="R257" s="196">
        <f>Q257*H257</f>
        <v>0</v>
      </c>
      <c r="S257" s="196">
        <v>0</v>
      </c>
      <c r="T257" s="197">
        <f>S257*H257</f>
        <v>0</v>
      </c>
      <c r="U257" s="31"/>
      <c r="V257" s="31"/>
      <c r="W257" s="31"/>
      <c r="X257" s="31"/>
      <c r="Y257" s="31"/>
      <c r="Z257" s="31"/>
      <c r="AA257" s="31"/>
      <c r="AB257" s="31"/>
      <c r="AC257" s="31"/>
      <c r="AD257" s="31"/>
      <c r="AE257" s="31"/>
      <c r="AR257" s="181" t="s">
        <v>578</v>
      </c>
      <c r="AT257" s="181" t="s">
        <v>168</v>
      </c>
      <c r="AU257" s="181" t="s">
        <v>86</v>
      </c>
      <c r="AY257" s="14" t="s">
        <v>166</v>
      </c>
      <c r="BE257" s="100">
        <f>IF(N257="základná",J257,0)</f>
        <v>0</v>
      </c>
      <c r="BF257" s="100">
        <f>IF(N257="znížená",J257,0)</f>
        <v>0</v>
      </c>
      <c r="BG257" s="100">
        <f>IF(N257="zákl. prenesená",J257,0)</f>
        <v>0</v>
      </c>
      <c r="BH257" s="100">
        <f>IF(N257="zníž. prenesená",J257,0)</f>
        <v>0</v>
      </c>
      <c r="BI257" s="100">
        <f>IF(N257="nulová",J257,0)</f>
        <v>0</v>
      </c>
      <c r="BJ257" s="14" t="s">
        <v>145</v>
      </c>
      <c r="BK257" s="182">
        <f>ROUND(I257*H257,3)</f>
        <v>0</v>
      </c>
      <c r="BL257" s="14" t="s">
        <v>578</v>
      </c>
      <c r="BM257" s="181" t="s">
        <v>579</v>
      </c>
    </row>
    <row r="258" spans="1:65" s="2" customFormat="1" ht="6.95" customHeight="1">
      <c r="A258" s="31"/>
      <c r="B258" s="49"/>
      <c r="C258" s="50"/>
      <c r="D258" s="50"/>
      <c r="E258" s="50"/>
      <c r="F258" s="50"/>
      <c r="G258" s="50"/>
      <c r="H258" s="50"/>
      <c r="I258" s="50"/>
      <c r="J258" s="50"/>
      <c r="K258" s="50"/>
      <c r="L258" s="32"/>
      <c r="M258" s="31"/>
      <c r="O258" s="31"/>
      <c r="P258" s="31"/>
      <c r="Q258" s="31"/>
      <c r="R258" s="31"/>
      <c r="S258" s="31"/>
      <c r="T258" s="31"/>
      <c r="U258" s="31"/>
      <c r="V258" s="31"/>
      <c r="W258" s="31"/>
      <c r="X258" s="31"/>
      <c r="Y258" s="31"/>
      <c r="Z258" s="31"/>
      <c r="AA258" s="31"/>
      <c r="AB258" s="31"/>
      <c r="AC258" s="31"/>
      <c r="AD258" s="31"/>
      <c r="AE258" s="31"/>
    </row>
  </sheetData>
  <autoFilter ref="C143:K257"/>
  <mergeCells count="14">
    <mergeCell ref="D122:F122"/>
    <mergeCell ref="E134:H134"/>
    <mergeCell ref="E136:H136"/>
    <mergeCell ref="L2:V2"/>
    <mergeCell ref="E87:H87"/>
    <mergeCell ref="D118:F118"/>
    <mergeCell ref="D119:F119"/>
    <mergeCell ref="D120:F120"/>
    <mergeCell ref="D121:F12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39"/>
  <sheetViews>
    <sheetView showGridLines="0" workbookViewId="0">
      <selection activeCell="E27" sqref="E27:H27"/>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90</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580</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33"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SUM(BE133:BE238)),  2)</f>
        <v>0</v>
      </c>
      <c r="G35" s="114"/>
      <c r="H35" s="114"/>
      <c r="I35" s="115">
        <v>0.2</v>
      </c>
      <c r="J35" s="113">
        <f>ROUND(((SUM(BE106:BE113) + SUM(BE133:BE238))*I35),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SUM(BF133:BF238)),  2)</f>
        <v>0</v>
      </c>
      <c r="G36" s="114"/>
      <c r="H36" s="114"/>
      <c r="I36" s="115">
        <v>0.2</v>
      </c>
      <c r="J36" s="113">
        <f>ROUND(((SUM(BF106:BF113) + SUM(BF133:BF238))*I36),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SUM(BG133:BG238)),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SUM(BH133:BH238)),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SUM(BI133:BI238)),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02 - Zdravotechnika</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9" customFormat="1" ht="24.95" customHeight="1">
      <c r="B98" s="128"/>
      <c r="D98" s="129" t="s">
        <v>131</v>
      </c>
      <c r="E98" s="130"/>
      <c r="F98" s="130"/>
      <c r="G98" s="130"/>
      <c r="H98" s="130"/>
      <c r="I98" s="130"/>
      <c r="J98" s="131">
        <f>J135</f>
        <v>0</v>
      </c>
      <c r="L98" s="128"/>
    </row>
    <row r="99" spans="1:65" s="10" customFormat="1" ht="19.899999999999999" customHeight="1">
      <c r="B99" s="132"/>
      <c r="D99" s="133" t="s">
        <v>133</v>
      </c>
      <c r="E99" s="134"/>
      <c r="F99" s="134"/>
      <c r="G99" s="134"/>
      <c r="H99" s="134"/>
      <c r="I99" s="134"/>
      <c r="J99" s="135">
        <f>J136</f>
        <v>0</v>
      </c>
      <c r="L99" s="132"/>
    </row>
    <row r="100" spans="1:65" s="10" customFormat="1" ht="19.899999999999999" customHeight="1">
      <c r="B100" s="132"/>
      <c r="D100" s="133" t="s">
        <v>581</v>
      </c>
      <c r="E100" s="134"/>
      <c r="F100" s="134"/>
      <c r="G100" s="134"/>
      <c r="H100" s="134"/>
      <c r="I100" s="134"/>
      <c r="J100" s="135">
        <f>J145</f>
        <v>0</v>
      </c>
      <c r="L100" s="132"/>
    </row>
    <row r="101" spans="1:65" s="10" customFormat="1" ht="19.899999999999999" customHeight="1">
      <c r="B101" s="132"/>
      <c r="D101" s="133" t="s">
        <v>582</v>
      </c>
      <c r="E101" s="134"/>
      <c r="F101" s="134"/>
      <c r="G101" s="134"/>
      <c r="H101" s="134"/>
      <c r="I101" s="134"/>
      <c r="J101" s="135">
        <f>J170</f>
        <v>0</v>
      </c>
      <c r="L101" s="132"/>
    </row>
    <row r="102" spans="1:65" s="10" customFormat="1" ht="19.899999999999999" customHeight="1">
      <c r="B102" s="132"/>
      <c r="D102" s="133" t="s">
        <v>583</v>
      </c>
      <c r="E102" s="134"/>
      <c r="F102" s="134"/>
      <c r="G102" s="134"/>
      <c r="H102" s="134"/>
      <c r="I102" s="134"/>
      <c r="J102" s="135">
        <f>J205</f>
        <v>0</v>
      </c>
      <c r="L102" s="132"/>
    </row>
    <row r="103" spans="1:65" s="10" customFormat="1" ht="19.899999999999999" customHeight="1">
      <c r="B103" s="132"/>
      <c r="D103" s="133" t="s">
        <v>584</v>
      </c>
      <c r="E103" s="134"/>
      <c r="F103" s="134"/>
      <c r="G103" s="134"/>
      <c r="H103" s="134"/>
      <c r="I103" s="134"/>
      <c r="J103" s="135">
        <f>J212</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00" t="s">
        <v>143</v>
      </c>
      <c r="E107" s="250"/>
      <c r="F107" s="250"/>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00" t="s">
        <v>146</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00" t="s">
        <v>147</v>
      </c>
      <c r="E109" s="250"/>
      <c r="F109" s="250"/>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00" t="s">
        <v>148</v>
      </c>
      <c r="E110" s="250"/>
      <c r="F110" s="250"/>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00" t="s">
        <v>149</v>
      </c>
      <c r="E111" s="250"/>
      <c r="F111" s="250"/>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ht="11.25">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46" t="str">
        <f>E7</f>
        <v>MŠ Slnečnica</v>
      </c>
      <c r="F123" s="247"/>
      <c r="G123" s="247"/>
      <c r="H123" s="247"/>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04" t="str">
        <f>E9</f>
        <v>02 - Zdravotechnika</v>
      </c>
      <c r="F125" s="248"/>
      <c r="G125" s="248"/>
      <c r="H125" s="248"/>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P134+P135</f>
        <v>0</v>
      </c>
      <c r="Q133" s="68"/>
      <c r="R133" s="154">
        <f>R134+R135</f>
        <v>0</v>
      </c>
      <c r="S133" s="68"/>
      <c r="T133" s="155">
        <f>T134+T135</f>
        <v>0</v>
      </c>
      <c r="U133" s="31"/>
      <c r="V133" s="31"/>
      <c r="W133" s="31"/>
      <c r="X133" s="31"/>
      <c r="Y133" s="31"/>
      <c r="Z133" s="31"/>
      <c r="AA133" s="31"/>
      <c r="AB133" s="31"/>
      <c r="AC133" s="31"/>
      <c r="AD133" s="31"/>
      <c r="AE133" s="31"/>
      <c r="AT133" s="14" t="s">
        <v>77</v>
      </c>
      <c r="AU133" s="14" t="s">
        <v>123</v>
      </c>
      <c r="BK133" s="156">
        <f>BK134+BK135</f>
        <v>0</v>
      </c>
    </row>
    <row r="134" spans="1:65" s="12" customFormat="1" ht="25.9" customHeight="1">
      <c r="B134" s="157"/>
      <c r="D134" s="158" t="s">
        <v>77</v>
      </c>
      <c r="E134" s="159" t="s">
        <v>164</v>
      </c>
      <c r="F134" s="159" t="s">
        <v>165</v>
      </c>
      <c r="I134" s="160"/>
      <c r="J134" s="161">
        <f>BK134</f>
        <v>0</v>
      </c>
      <c r="L134" s="157"/>
      <c r="M134" s="162"/>
      <c r="N134" s="163"/>
      <c r="O134" s="163"/>
      <c r="P134" s="164">
        <v>0</v>
      </c>
      <c r="Q134" s="163"/>
      <c r="R134" s="164">
        <v>0</v>
      </c>
      <c r="S134" s="163"/>
      <c r="T134" s="165">
        <v>0</v>
      </c>
      <c r="AR134" s="158" t="s">
        <v>86</v>
      </c>
      <c r="AT134" s="166" t="s">
        <v>77</v>
      </c>
      <c r="AU134" s="166" t="s">
        <v>78</v>
      </c>
      <c r="AY134" s="158" t="s">
        <v>166</v>
      </c>
      <c r="BK134" s="167">
        <v>0</v>
      </c>
    </row>
    <row r="135" spans="1:65" s="12" customFormat="1" ht="25.9" customHeight="1">
      <c r="B135" s="157"/>
      <c r="D135" s="158" t="s">
        <v>77</v>
      </c>
      <c r="E135" s="159" t="s">
        <v>341</v>
      </c>
      <c r="F135" s="159" t="s">
        <v>342</v>
      </c>
      <c r="I135" s="160"/>
      <c r="J135" s="161">
        <f>BK135</f>
        <v>0</v>
      </c>
      <c r="L135" s="157"/>
      <c r="M135" s="162"/>
      <c r="N135" s="163"/>
      <c r="O135" s="163"/>
      <c r="P135" s="164">
        <f>P136+P145+P170+P205+P212</f>
        <v>0</v>
      </c>
      <c r="Q135" s="163"/>
      <c r="R135" s="164">
        <f>R136+R145+R170+R205+R212</f>
        <v>0</v>
      </c>
      <c r="S135" s="163"/>
      <c r="T135" s="165">
        <f>T136+T145+T170+T205+T212</f>
        <v>0</v>
      </c>
      <c r="AR135" s="158" t="s">
        <v>145</v>
      </c>
      <c r="AT135" s="166" t="s">
        <v>77</v>
      </c>
      <c r="AU135" s="166" t="s">
        <v>78</v>
      </c>
      <c r="AY135" s="158" t="s">
        <v>166</v>
      </c>
      <c r="BK135" s="167">
        <f>BK136+BK145+BK170+BK205+BK212</f>
        <v>0</v>
      </c>
    </row>
    <row r="136" spans="1:65" s="12" customFormat="1" ht="22.9" customHeight="1">
      <c r="B136" s="157"/>
      <c r="D136" s="158" t="s">
        <v>77</v>
      </c>
      <c r="E136" s="168" t="s">
        <v>364</v>
      </c>
      <c r="F136" s="168" t="s">
        <v>365</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585</v>
      </c>
      <c r="F137" s="172" t="s">
        <v>586</v>
      </c>
      <c r="G137" s="173" t="s">
        <v>285</v>
      </c>
      <c r="H137" s="174">
        <v>94</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145</v>
      </c>
    </row>
    <row r="138" spans="1:65" s="2" customFormat="1" ht="16.5" customHeight="1">
      <c r="A138" s="31"/>
      <c r="B138" s="138"/>
      <c r="C138" s="170" t="s">
        <v>145</v>
      </c>
      <c r="D138" s="170" t="s">
        <v>168</v>
      </c>
      <c r="E138" s="171" t="s">
        <v>587</v>
      </c>
      <c r="F138" s="172" t="s">
        <v>588</v>
      </c>
      <c r="G138" s="173" t="s">
        <v>285</v>
      </c>
      <c r="H138" s="174">
        <v>129</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172</v>
      </c>
    </row>
    <row r="139" spans="1:65" s="2" customFormat="1" ht="16.5" customHeight="1">
      <c r="A139" s="31"/>
      <c r="B139" s="138"/>
      <c r="C139" s="170" t="s">
        <v>177</v>
      </c>
      <c r="D139" s="170" t="s">
        <v>168</v>
      </c>
      <c r="E139" s="171" t="s">
        <v>589</v>
      </c>
      <c r="F139" s="172" t="s">
        <v>590</v>
      </c>
      <c r="G139" s="173" t="s">
        <v>285</v>
      </c>
      <c r="H139" s="174">
        <v>47</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188</v>
      </c>
    </row>
    <row r="140" spans="1:65" s="2" customFormat="1" ht="16.5" customHeight="1">
      <c r="A140" s="31"/>
      <c r="B140" s="138"/>
      <c r="C140" s="170" t="s">
        <v>172</v>
      </c>
      <c r="D140" s="170" t="s">
        <v>168</v>
      </c>
      <c r="E140" s="171" t="s">
        <v>591</v>
      </c>
      <c r="F140" s="172" t="s">
        <v>592</v>
      </c>
      <c r="G140" s="173" t="s">
        <v>285</v>
      </c>
      <c r="H140" s="174">
        <v>34</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198</v>
      </c>
    </row>
    <row r="141" spans="1:65" s="2" customFormat="1" ht="16.5" customHeight="1">
      <c r="A141" s="31"/>
      <c r="B141" s="138"/>
      <c r="C141" s="170" t="s">
        <v>184</v>
      </c>
      <c r="D141" s="170" t="s">
        <v>168</v>
      </c>
      <c r="E141" s="171" t="s">
        <v>593</v>
      </c>
      <c r="F141" s="172" t="s">
        <v>594</v>
      </c>
      <c r="G141" s="173" t="s">
        <v>285</v>
      </c>
      <c r="H141" s="174">
        <v>14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207</v>
      </c>
    </row>
    <row r="142" spans="1:65" s="2" customFormat="1" ht="16.5" customHeight="1">
      <c r="A142" s="31"/>
      <c r="B142" s="138"/>
      <c r="C142" s="170" t="s">
        <v>188</v>
      </c>
      <c r="D142" s="170" t="s">
        <v>168</v>
      </c>
      <c r="E142" s="171" t="s">
        <v>595</v>
      </c>
      <c r="F142" s="172" t="s">
        <v>596</v>
      </c>
      <c r="G142" s="173" t="s">
        <v>285</v>
      </c>
      <c r="H142" s="174">
        <v>318</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234</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216</v>
      </c>
    </row>
    <row r="143" spans="1:65" s="2" customFormat="1" ht="24.2" customHeight="1">
      <c r="A143" s="31"/>
      <c r="B143" s="138"/>
      <c r="C143" s="170" t="s">
        <v>192</v>
      </c>
      <c r="D143" s="170" t="s">
        <v>168</v>
      </c>
      <c r="E143" s="171" t="s">
        <v>597</v>
      </c>
      <c r="F143" s="172" t="s">
        <v>598</v>
      </c>
      <c r="G143" s="173" t="s">
        <v>195</v>
      </c>
      <c r="H143" s="174">
        <v>0.28000000000000003</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225</v>
      </c>
    </row>
    <row r="144" spans="1:65" s="2" customFormat="1" ht="24.2" customHeight="1">
      <c r="A144" s="31"/>
      <c r="B144" s="138"/>
      <c r="C144" s="170" t="s">
        <v>198</v>
      </c>
      <c r="D144" s="170" t="s">
        <v>168</v>
      </c>
      <c r="E144" s="171" t="s">
        <v>599</v>
      </c>
      <c r="F144" s="172" t="s">
        <v>600</v>
      </c>
      <c r="G144" s="173" t="s">
        <v>362</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234</v>
      </c>
    </row>
    <row r="145" spans="1:65" s="12" customFormat="1" ht="22.9" customHeight="1">
      <c r="B145" s="157"/>
      <c r="D145" s="158" t="s">
        <v>77</v>
      </c>
      <c r="E145" s="168" t="s">
        <v>601</v>
      </c>
      <c r="F145" s="168" t="s">
        <v>602</v>
      </c>
      <c r="I145" s="160"/>
      <c r="J145" s="169">
        <f>BK145</f>
        <v>0</v>
      </c>
      <c r="L145" s="157"/>
      <c r="M145" s="162"/>
      <c r="N145" s="163"/>
      <c r="O145" s="163"/>
      <c r="P145" s="164">
        <f>SUM(P146:P169)</f>
        <v>0</v>
      </c>
      <c r="Q145" s="163"/>
      <c r="R145" s="164">
        <f>SUM(R146:R169)</f>
        <v>0</v>
      </c>
      <c r="S145" s="163"/>
      <c r="T145" s="165">
        <f>SUM(T146:T169)</f>
        <v>0</v>
      </c>
      <c r="AR145" s="158" t="s">
        <v>145</v>
      </c>
      <c r="AT145" s="166" t="s">
        <v>77</v>
      </c>
      <c r="AU145" s="166" t="s">
        <v>86</v>
      </c>
      <c r="AY145" s="158" t="s">
        <v>166</v>
      </c>
      <c r="BK145" s="167">
        <f>SUM(BK146:BK169)</f>
        <v>0</v>
      </c>
    </row>
    <row r="146" spans="1:65" s="2" customFormat="1" ht="16.5" customHeight="1">
      <c r="A146" s="31"/>
      <c r="B146" s="138"/>
      <c r="C146" s="170" t="s">
        <v>202</v>
      </c>
      <c r="D146" s="170" t="s">
        <v>168</v>
      </c>
      <c r="E146" s="171" t="s">
        <v>603</v>
      </c>
      <c r="F146" s="172" t="s">
        <v>604</v>
      </c>
      <c r="G146" s="173" t="s">
        <v>285</v>
      </c>
      <c r="H146" s="174">
        <v>79</v>
      </c>
      <c r="I146" s="175"/>
      <c r="J146" s="174">
        <f t="shared" ref="J146:J169" si="15">ROUND(I146*H146,3)</f>
        <v>0</v>
      </c>
      <c r="K146" s="176"/>
      <c r="L146" s="32"/>
      <c r="M146" s="177" t="s">
        <v>1</v>
      </c>
      <c r="N146" s="178" t="s">
        <v>44</v>
      </c>
      <c r="O146" s="60"/>
      <c r="P146" s="179">
        <f t="shared" ref="P146:P169" si="16">O146*H146</f>
        <v>0</v>
      </c>
      <c r="Q146" s="179">
        <v>0</v>
      </c>
      <c r="R146" s="179">
        <f t="shared" ref="R146:R169" si="17">Q146*H146</f>
        <v>0</v>
      </c>
      <c r="S146" s="179">
        <v>0</v>
      </c>
      <c r="T146" s="180">
        <f t="shared" ref="T146:T169" si="18">S146*H146</f>
        <v>0</v>
      </c>
      <c r="U146" s="31"/>
      <c r="V146" s="31"/>
      <c r="W146" s="31"/>
      <c r="X146" s="31"/>
      <c r="Y146" s="31"/>
      <c r="Z146" s="31"/>
      <c r="AA146" s="31"/>
      <c r="AB146" s="31"/>
      <c r="AC146" s="31"/>
      <c r="AD146" s="31"/>
      <c r="AE146" s="31"/>
      <c r="AR146" s="181" t="s">
        <v>234</v>
      </c>
      <c r="AT146" s="181" t="s">
        <v>168</v>
      </c>
      <c r="AU146" s="181" t="s">
        <v>145</v>
      </c>
      <c r="AY146" s="14" t="s">
        <v>166</v>
      </c>
      <c r="BE146" s="100">
        <f t="shared" ref="BE146:BE169" si="19">IF(N146="základná",J146,0)</f>
        <v>0</v>
      </c>
      <c r="BF146" s="100">
        <f t="shared" ref="BF146:BF169" si="20">IF(N146="znížená",J146,0)</f>
        <v>0</v>
      </c>
      <c r="BG146" s="100">
        <f t="shared" ref="BG146:BG169" si="21">IF(N146="zákl. prenesená",J146,0)</f>
        <v>0</v>
      </c>
      <c r="BH146" s="100">
        <f t="shared" ref="BH146:BH169" si="22">IF(N146="zníž. prenesená",J146,0)</f>
        <v>0</v>
      </c>
      <c r="BI146" s="100">
        <f t="shared" ref="BI146:BI169" si="23">IF(N146="nulová",J146,0)</f>
        <v>0</v>
      </c>
      <c r="BJ146" s="14" t="s">
        <v>145</v>
      </c>
      <c r="BK146" s="182">
        <f t="shared" ref="BK146:BK169" si="24">ROUND(I146*H146,3)</f>
        <v>0</v>
      </c>
      <c r="BL146" s="14" t="s">
        <v>234</v>
      </c>
      <c r="BM146" s="181" t="s">
        <v>242</v>
      </c>
    </row>
    <row r="147" spans="1:65" s="2" customFormat="1" ht="16.5" customHeight="1">
      <c r="A147" s="31"/>
      <c r="B147" s="138"/>
      <c r="C147" s="170" t="s">
        <v>207</v>
      </c>
      <c r="D147" s="170" t="s">
        <v>168</v>
      </c>
      <c r="E147" s="171" t="s">
        <v>605</v>
      </c>
      <c r="F147" s="172" t="s">
        <v>606</v>
      </c>
      <c r="G147" s="173" t="s">
        <v>285</v>
      </c>
      <c r="H147" s="174">
        <v>68</v>
      </c>
      <c r="I147" s="175"/>
      <c r="J147" s="174">
        <f t="shared" si="15"/>
        <v>0</v>
      </c>
      <c r="K147" s="176"/>
      <c r="L147" s="32"/>
      <c r="M147" s="177" t="s">
        <v>1</v>
      </c>
      <c r="N147" s="178" t="s">
        <v>44</v>
      </c>
      <c r="O147" s="60"/>
      <c r="P147" s="179">
        <f t="shared" si="16"/>
        <v>0</v>
      </c>
      <c r="Q147" s="179">
        <v>0</v>
      </c>
      <c r="R147" s="179">
        <f t="shared" si="17"/>
        <v>0</v>
      </c>
      <c r="S147" s="179">
        <v>0</v>
      </c>
      <c r="T147" s="180">
        <f t="shared" si="18"/>
        <v>0</v>
      </c>
      <c r="U147" s="31"/>
      <c r="V147" s="31"/>
      <c r="W147" s="31"/>
      <c r="X147" s="31"/>
      <c r="Y147" s="31"/>
      <c r="Z147" s="31"/>
      <c r="AA147" s="31"/>
      <c r="AB147" s="31"/>
      <c r="AC147" s="31"/>
      <c r="AD147" s="31"/>
      <c r="AE147" s="31"/>
      <c r="AR147" s="181" t="s">
        <v>234</v>
      </c>
      <c r="AT147" s="181" t="s">
        <v>168</v>
      </c>
      <c r="AU147" s="181" t="s">
        <v>145</v>
      </c>
      <c r="AY147" s="14" t="s">
        <v>166</v>
      </c>
      <c r="BE147" s="100">
        <f t="shared" si="19"/>
        <v>0</v>
      </c>
      <c r="BF147" s="100">
        <f t="shared" si="20"/>
        <v>0</v>
      </c>
      <c r="BG147" s="100">
        <f t="shared" si="21"/>
        <v>0</v>
      </c>
      <c r="BH147" s="100">
        <f t="shared" si="22"/>
        <v>0</v>
      </c>
      <c r="BI147" s="100">
        <f t="shared" si="23"/>
        <v>0</v>
      </c>
      <c r="BJ147" s="14" t="s">
        <v>145</v>
      </c>
      <c r="BK147" s="182">
        <f t="shared" si="24"/>
        <v>0</v>
      </c>
      <c r="BL147" s="14" t="s">
        <v>234</v>
      </c>
      <c r="BM147" s="181" t="s">
        <v>7</v>
      </c>
    </row>
    <row r="148" spans="1:65" s="2" customFormat="1" ht="16.5" customHeight="1">
      <c r="A148" s="31"/>
      <c r="B148" s="138"/>
      <c r="C148" s="170" t="s">
        <v>211</v>
      </c>
      <c r="D148" s="170" t="s">
        <v>168</v>
      </c>
      <c r="E148" s="171" t="s">
        <v>607</v>
      </c>
      <c r="F148" s="172" t="s">
        <v>608</v>
      </c>
      <c r="G148" s="173" t="s">
        <v>285</v>
      </c>
      <c r="H148" s="174">
        <v>28</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234</v>
      </c>
      <c r="AT148" s="181" t="s">
        <v>168</v>
      </c>
      <c r="AU148" s="181" t="s">
        <v>145</v>
      </c>
      <c r="AY148" s="14" t="s">
        <v>166</v>
      </c>
      <c r="BE148" s="100">
        <f t="shared" si="19"/>
        <v>0</v>
      </c>
      <c r="BF148" s="100">
        <f t="shared" si="20"/>
        <v>0</v>
      </c>
      <c r="BG148" s="100">
        <f t="shared" si="21"/>
        <v>0</v>
      </c>
      <c r="BH148" s="100">
        <f t="shared" si="22"/>
        <v>0</v>
      </c>
      <c r="BI148" s="100">
        <f t="shared" si="23"/>
        <v>0</v>
      </c>
      <c r="BJ148" s="14" t="s">
        <v>145</v>
      </c>
      <c r="BK148" s="182">
        <f t="shared" si="24"/>
        <v>0</v>
      </c>
      <c r="BL148" s="14" t="s">
        <v>234</v>
      </c>
      <c r="BM148" s="181" t="s">
        <v>257</v>
      </c>
    </row>
    <row r="149" spans="1:65" s="2" customFormat="1" ht="16.5" customHeight="1">
      <c r="A149" s="31"/>
      <c r="B149" s="138"/>
      <c r="C149" s="170" t="s">
        <v>216</v>
      </c>
      <c r="D149" s="170" t="s">
        <v>168</v>
      </c>
      <c r="E149" s="171" t="s">
        <v>609</v>
      </c>
      <c r="F149" s="172" t="s">
        <v>610</v>
      </c>
      <c r="G149" s="173" t="s">
        <v>285</v>
      </c>
      <c r="H149" s="174">
        <v>17</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234</v>
      </c>
      <c r="AT149" s="181" t="s">
        <v>168</v>
      </c>
      <c r="AU149" s="181" t="s">
        <v>145</v>
      </c>
      <c r="AY149" s="14" t="s">
        <v>166</v>
      </c>
      <c r="BE149" s="100">
        <f t="shared" si="19"/>
        <v>0</v>
      </c>
      <c r="BF149" s="100">
        <f t="shared" si="20"/>
        <v>0</v>
      </c>
      <c r="BG149" s="100">
        <f t="shared" si="21"/>
        <v>0</v>
      </c>
      <c r="BH149" s="100">
        <f t="shared" si="22"/>
        <v>0</v>
      </c>
      <c r="BI149" s="100">
        <f t="shared" si="23"/>
        <v>0</v>
      </c>
      <c r="BJ149" s="14" t="s">
        <v>145</v>
      </c>
      <c r="BK149" s="182">
        <f t="shared" si="24"/>
        <v>0</v>
      </c>
      <c r="BL149" s="14" t="s">
        <v>234</v>
      </c>
      <c r="BM149" s="181" t="s">
        <v>266</v>
      </c>
    </row>
    <row r="150" spans="1:65" s="2" customFormat="1" ht="16.5" customHeight="1">
      <c r="A150" s="31"/>
      <c r="B150" s="138"/>
      <c r="C150" s="170" t="s">
        <v>220</v>
      </c>
      <c r="D150" s="170" t="s">
        <v>168</v>
      </c>
      <c r="E150" s="171" t="s">
        <v>611</v>
      </c>
      <c r="F150" s="172" t="s">
        <v>612</v>
      </c>
      <c r="G150" s="173" t="s">
        <v>285</v>
      </c>
      <c r="H150" s="174">
        <v>34</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234</v>
      </c>
      <c r="AT150" s="181" t="s">
        <v>168</v>
      </c>
      <c r="AU150" s="181" t="s">
        <v>145</v>
      </c>
      <c r="AY150" s="14" t="s">
        <v>166</v>
      </c>
      <c r="BE150" s="100">
        <f t="shared" si="19"/>
        <v>0</v>
      </c>
      <c r="BF150" s="100">
        <f t="shared" si="20"/>
        <v>0</v>
      </c>
      <c r="BG150" s="100">
        <f t="shared" si="21"/>
        <v>0</v>
      </c>
      <c r="BH150" s="100">
        <f t="shared" si="22"/>
        <v>0</v>
      </c>
      <c r="BI150" s="100">
        <f t="shared" si="23"/>
        <v>0</v>
      </c>
      <c r="BJ150" s="14" t="s">
        <v>145</v>
      </c>
      <c r="BK150" s="182">
        <f t="shared" si="24"/>
        <v>0</v>
      </c>
      <c r="BL150" s="14" t="s">
        <v>234</v>
      </c>
      <c r="BM150" s="181" t="s">
        <v>274</v>
      </c>
    </row>
    <row r="151" spans="1:65" s="2" customFormat="1" ht="16.5" customHeight="1">
      <c r="A151" s="31"/>
      <c r="B151" s="138"/>
      <c r="C151" s="170" t="s">
        <v>225</v>
      </c>
      <c r="D151" s="170" t="s">
        <v>168</v>
      </c>
      <c r="E151" s="171" t="s">
        <v>613</v>
      </c>
      <c r="F151" s="172" t="s">
        <v>614</v>
      </c>
      <c r="G151" s="173" t="s">
        <v>285</v>
      </c>
      <c r="H151" s="174">
        <v>26</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234</v>
      </c>
      <c r="AT151" s="181" t="s">
        <v>168</v>
      </c>
      <c r="AU151" s="181" t="s">
        <v>145</v>
      </c>
      <c r="AY151" s="14" t="s">
        <v>166</v>
      </c>
      <c r="BE151" s="100">
        <f t="shared" si="19"/>
        <v>0</v>
      </c>
      <c r="BF151" s="100">
        <f t="shared" si="20"/>
        <v>0</v>
      </c>
      <c r="BG151" s="100">
        <f t="shared" si="21"/>
        <v>0</v>
      </c>
      <c r="BH151" s="100">
        <f t="shared" si="22"/>
        <v>0</v>
      </c>
      <c r="BI151" s="100">
        <f t="shared" si="23"/>
        <v>0</v>
      </c>
      <c r="BJ151" s="14" t="s">
        <v>145</v>
      </c>
      <c r="BK151" s="182">
        <f t="shared" si="24"/>
        <v>0</v>
      </c>
      <c r="BL151" s="14" t="s">
        <v>234</v>
      </c>
      <c r="BM151" s="181" t="s">
        <v>282</v>
      </c>
    </row>
    <row r="152" spans="1:65" s="2" customFormat="1" ht="16.5" customHeight="1">
      <c r="A152" s="31"/>
      <c r="B152" s="138"/>
      <c r="C152" s="170" t="s">
        <v>229</v>
      </c>
      <c r="D152" s="170" t="s">
        <v>168</v>
      </c>
      <c r="E152" s="171" t="s">
        <v>615</v>
      </c>
      <c r="F152" s="172" t="s">
        <v>616</v>
      </c>
      <c r="G152" s="173" t="s">
        <v>285</v>
      </c>
      <c r="H152" s="174">
        <v>42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234</v>
      </c>
      <c r="AT152" s="181" t="s">
        <v>168</v>
      </c>
      <c r="AU152" s="181" t="s">
        <v>145</v>
      </c>
      <c r="AY152" s="14" t="s">
        <v>166</v>
      </c>
      <c r="BE152" s="100">
        <f t="shared" si="19"/>
        <v>0</v>
      </c>
      <c r="BF152" s="100">
        <f t="shared" si="20"/>
        <v>0</v>
      </c>
      <c r="BG152" s="100">
        <f t="shared" si="21"/>
        <v>0</v>
      </c>
      <c r="BH152" s="100">
        <f t="shared" si="22"/>
        <v>0</v>
      </c>
      <c r="BI152" s="100">
        <f t="shared" si="23"/>
        <v>0</v>
      </c>
      <c r="BJ152" s="14" t="s">
        <v>145</v>
      </c>
      <c r="BK152" s="182">
        <f t="shared" si="24"/>
        <v>0</v>
      </c>
      <c r="BL152" s="14" t="s">
        <v>234</v>
      </c>
      <c r="BM152" s="181" t="s">
        <v>291</v>
      </c>
    </row>
    <row r="153" spans="1:65" s="2" customFormat="1" ht="21.75" customHeight="1">
      <c r="A153" s="31"/>
      <c r="B153" s="138"/>
      <c r="C153" s="170" t="s">
        <v>234</v>
      </c>
      <c r="D153" s="170" t="s">
        <v>168</v>
      </c>
      <c r="E153" s="171" t="s">
        <v>617</v>
      </c>
      <c r="F153" s="172" t="s">
        <v>618</v>
      </c>
      <c r="G153" s="173" t="s">
        <v>619</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299</v>
      </c>
    </row>
    <row r="154" spans="1:65" s="2" customFormat="1" ht="24.2" customHeight="1">
      <c r="A154" s="31"/>
      <c r="B154" s="138"/>
      <c r="C154" s="170" t="s">
        <v>238</v>
      </c>
      <c r="D154" s="170" t="s">
        <v>168</v>
      </c>
      <c r="E154" s="171" t="s">
        <v>620</v>
      </c>
      <c r="F154" s="172" t="s">
        <v>621</v>
      </c>
      <c r="G154" s="173" t="s">
        <v>223</v>
      </c>
      <c r="H154" s="174">
        <v>1</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307</v>
      </c>
    </row>
    <row r="155" spans="1:65" s="2" customFormat="1" ht="24.2" customHeight="1">
      <c r="A155" s="31"/>
      <c r="B155" s="138"/>
      <c r="C155" s="170" t="s">
        <v>242</v>
      </c>
      <c r="D155" s="170" t="s">
        <v>168</v>
      </c>
      <c r="E155" s="171" t="s">
        <v>622</v>
      </c>
      <c r="F155" s="172" t="s">
        <v>623</v>
      </c>
      <c r="G155" s="173" t="s">
        <v>223</v>
      </c>
      <c r="H155" s="174">
        <v>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315</v>
      </c>
    </row>
    <row r="156" spans="1:65" s="2" customFormat="1" ht="24.2" customHeight="1">
      <c r="A156" s="31"/>
      <c r="B156" s="138"/>
      <c r="C156" s="170" t="s">
        <v>246</v>
      </c>
      <c r="D156" s="170" t="s">
        <v>168</v>
      </c>
      <c r="E156" s="171" t="s">
        <v>624</v>
      </c>
      <c r="F156" s="172" t="s">
        <v>625</v>
      </c>
      <c r="G156" s="173" t="s">
        <v>223</v>
      </c>
      <c r="H156" s="174">
        <v>20</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234</v>
      </c>
      <c r="AT156" s="181" t="s">
        <v>168</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323</v>
      </c>
    </row>
    <row r="157" spans="1:65" s="2" customFormat="1" ht="24.2" customHeight="1">
      <c r="A157" s="31"/>
      <c r="B157" s="138"/>
      <c r="C157" s="170" t="s">
        <v>7</v>
      </c>
      <c r="D157" s="170" t="s">
        <v>168</v>
      </c>
      <c r="E157" s="171" t="s">
        <v>626</v>
      </c>
      <c r="F157" s="172" t="s">
        <v>627</v>
      </c>
      <c r="G157" s="173" t="s">
        <v>223</v>
      </c>
      <c r="H157" s="174">
        <v>8</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234</v>
      </c>
      <c r="AT157" s="181" t="s">
        <v>168</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331</v>
      </c>
    </row>
    <row r="158" spans="1:65" s="2" customFormat="1" ht="24.2" customHeight="1">
      <c r="A158" s="31"/>
      <c r="B158" s="138"/>
      <c r="C158" s="170" t="s">
        <v>253</v>
      </c>
      <c r="D158" s="170" t="s">
        <v>168</v>
      </c>
      <c r="E158" s="171" t="s">
        <v>628</v>
      </c>
      <c r="F158" s="172" t="s">
        <v>629</v>
      </c>
      <c r="G158" s="173" t="s">
        <v>223</v>
      </c>
      <c r="H158" s="174">
        <v>18</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234</v>
      </c>
      <c r="AT158" s="181" t="s">
        <v>168</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345</v>
      </c>
    </row>
    <row r="159" spans="1:65" s="2" customFormat="1" ht="16.5" customHeight="1">
      <c r="A159" s="31"/>
      <c r="B159" s="138"/>
      <c r="C159" s="170" t="s">
        <v>257</v>
      </c>
      <c r="D159" s="170" t="s">
        <v>168</v>
      </c>
      <c r="E159" s="171" t="s">
        <v>630</v>
      </c>
      <c r="F159" s="172" t="s">
        <v>631</v>
      </c>
      <c r="G159" s="173" t="s">
        <v>223</v>
      </c>
      <c r="H159" s="174">
        <v>8</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355</v>
      </c>
    </row>
    <row r="160" spans="1:65" s="2" customFormat="1" ht="24.2" customHeight="1">
      <c r="A160" s="31"/>
      <c r="B160" s="138"/>
      <c r="C160" s="170" t="s">
        <v>262</v>
      </c>
      <c r="D160" s="170" t="s">
        <v>168</v>
      </c>
      <c r="E160" s="171" t="s">
        <v>632</v>
      </c>
      <c r="F160" s="172" t="s">
        <v>633</v>
      </c>
      <c r="G160" s="173" t="s">
        <v>285</v>
      </c>
      <c r="H160" s="174">
        <v>147</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234</v>
      </c>
      <c r="AT160" s="181" t="s">
        <v>168</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366</v>
      </c>
    </row>
    <row r="161" spans="1:65" s="2" customFormat="1" ht="24.2" customHeight="1">
      <c r="A161" s="31"/>
      <c r="B161" s="138"/>
      <c r="C161" s="170" t="s">
        <v>266</v>
      </c>
      <c r="D161" s="170" t="s">
        <v>168</v>
      </c>
      <c r="E161" s="171" t="s">
        <v>634</v>
      </c>
      <c r="F161" s="172" t="s">
        <v>635</v>
      </c>
      <c r="G161" s="173" t="s">
        <v>195</v>
      </c>
      <c r="H161" s="174">
        <v>0.10299999999999999</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374</v>
      </c>
    </row>
    <row r="162" spans="1:65" s="2" customFormat="1" ht="16.5" customHeight="1">
      <c r="A162" s="31"/>
      <c r="B162" s="138"/>
      <c r="C162" s="183" t="s">
        <v>270</v>
      </c>
      <c r="D162" s="183" t="s">
        <v>350</v>
      </c>
      <c r="E162" s="184" t="s">
        <v>636</v>
      </c>
      <c r="F162" s="185" t="s">
        <v>637</v>
      </c>
      <c r="G162" s="186" t="s">
        <v>223</v>
      </c>
      <c r="H162" s="187">
        <v>3</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350</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382</v>
      </c>
    </row>
    <row r="163" spans="1:65" s="2" customFormat="1" ht="16.5" customHeight="1">
      <c r="A163" s="31"/>
      <c r="B163" s="138"/>
      <c r="C163" s="183" t="s">
        <v>274</v>
      </c>
      <c r="D163" s="183" t="s">
        <v>350</v>
      </c>
      <c r="E163" s="184" t="s">
        <v>638</v>
      </c>
      <c r="F163" s="185" t="s">
        <v>639</v>
      </c>
      <c r="G163" s="186" t="s">
        <v>223</v>
      </c>
      <c r="H163" s="187">
        <v>1</v>
      </c>
      <c r="I163" s="188"/>
      <c r="J163" s="187">
        <f t="shared" si="15"/>
        <v>0</v>
      </c>
      <c r="K163" s="189"/>
      <c r="L163" s="190"/>
      <c r="M163" s="191" t="s">
        <v>1</v>
      </c>
      <c r="N163" s="192"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299</v>
      </c>
      <c r="AT163" s="181" t="s">
        <v>350</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388</v>
      </c>
    </row>
    <row r="164" spans="1:65" s="2" customFormat="1" ht="16.5" customHeight="1">
      <c r="A164" s="31"/>
      <c r="B164" s="138"/>
      <c r="C164" s="183" t="s">
        <v>278</v>
      </c>
      <c r="D164" s="183" t="s">
        <v>350</v>
      </c>
      <c r="E164" s="184" t="s">
        <v>640</v>
      </c>
      <c r="F164" s="185" t="s">
        <v>641</v>
      </c>
      <c r="G164" s="186" t="s">
        <v>223</v>
      </c>
      <c r="H164" s="187">
        <v>2</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350</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396</v>
      </c>
    </row>
    <row r="165" spans="1:65" s="2" customFormat="1" ht="21.75" customHeight="1">
      <c r="A165" s="31"/>
      <c r="B165" s="138"/>
      <c r="C165" s="183" t="s">
        <v>282</v>
      </c>
      <c r="D165" s="183" t="s">
        <v>350</v>
      </c>
      <c r="E165" s="184" t="s">
        <v>642</v>
      </c>
      <c r="F165" s="185" t="s">
        <v>643</v>
      </c>
      <c r="G165" s="186" t="s">
        <v>223</v>
      </c>
      <c r="H165" s="187">
        <v>2</v>
      </c>
      <c r="I165" s="188"/>
      <c r="J165" s="187">
        <f t="shared" si="15"/>
        <v>0</v>
      </c>
      <c r="K165" s="189"/>
      <c r="L165" s="190"/>
      <c r="M165" s="191" t="s">
        <v>1</v>
      </c>
      <c r="N165" s="192"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299</v>
      </c>
      <c r="AT165" s="181" t="s">
        <v>350</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406</v>
      </c>
    </row>
    <row r="166" spans="1:65" s="2" customFormat="1" ht="24.2" customHeight="1">
      <c r="A166" s="31"/>
      <c r="B166" s="138"/>
      <c r="C166" s="183" t="s">
        <v>287</v>
      </c>
      <c r="D166" s="183" t="s">
        <v>350</v>
      </c>
      <c r="E166" s="184" t="s">
        <v>644</v>
      </c>
      <c r="F166" s="185" t="s">
        <v>645</v>
      </c>
      <c r="G166" s="186" t="s">
        <v>223</v>
      </c>
      <c r="H166" s="187">
        <v>3</v>
      </c>
      <c r="I166" s="188"/>
      <c r="J166" s="187">
        <f t="shared" si="15"/>
        <v>0</v>
      </c>
      <c r="K166" s="189"/>
      <c r="L166" s="190"/>
      <c r="M166" s="191" t="s">
        <v>1</v>
      </c>
      <c r="N166" s="192"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299</v>
      </c>
      <c r="AT166" s="181" t="s">
        <v>350</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414</v>
      </c>
    </row>
    <row r="167" spans="1:65" s="2" customFormat="1" ht="24.2" customHeight="1">
      <c r="A167" s="31"/>
      <c r="B167" s="138"/>
      <c r="C167" s="183" t="s">
        <v>291</v>
      </c>
      <c r="D167" s="183" t="s">
        <v>350</v>
      </c>
      <c r="E167" s="184" t="s">
        <v>646</v>
      </c>
      <c r="F167" s="185" t="s">
        <v>647</v>
      </c>
      <c r="G167" s="186" t="s">
        <v>223</v>
      </c>
      <c r="H167" s="187">
        <v>1</v>
      </c>
      <c r="I167" s="188"/>
      <c r="J167" s="187">
        <f t="shared" si="15"/>
        <v>0</v>
      </c>
      <c r="K167" s="189"/>
      <c r="L167" s="190"/>
      <c r="M167" s="191" t="s">
        <v>1</v>
      </c>
      <c r="N167" s="192"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299</v>
      </c>
      <c r="AT167" s="181" t="s">
        <v>350</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234</v>
      </c>
      <c r="BM167" s="181" t="s">
        <v>422</v>
      </c>
    </row>
    <row r="168" spans="1:65" s="2" customFormat="1" ht="24.2" customHeight="1">
      <c r="A168" s="31"/>
      <c r="B168" s="138"/>
      <c r="C168" s="183" t="s">
        <v>295</v>
      </c>
      <c r="D168" s="183" t="s">
        <v>350</v>
      </c>
      <c r="E168" s="184" t="s">
        <v>648</v>
      </c>
      <c r="F168" s="185" t="s">
        <v>649</v>
      </c>
      <c r="G168" s="186" t="s">
        <v>223</v>
      </c>
      <c r="H168" s="187">
        <v>2</v>
      </c>
      <c r="I168" s="188"/>
      <c r="J168" s="187">
        <f t="shared" si="15"/>
        <v>0</v>
      </c>
      <c r="K168" s="189"/>
      <c r="L168" s="190"/>
      <c r="M168" s="191" t="s">
        <v>1</v>
      </c>
      <c r="N168" s="192"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299</v>
      </c>
      <c r="AT168" s="181" t="s">
        <v>350</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234</v>
      </c>
      <c r="BM168" s="181" t="s">
        <v>432</v>
      </c>
    </row>
    <row r="169" spans="1:65" s="2" customFormat="1" ht="24.2" customHeight="1">
      <c r="A169" s="31"/>
      <c r="B169" s="138"/>
      <c r="C169" s="170" t="s">
        <v>299</v>
      </c>
      <c r="D169" s="170" t="s">
        <v>168</v>
      </c>
      <c r="E169" s="171" t="s">
        <v>650</v>
      </c>
      <c r="F169" s="172" t="s">
        <v>651</v>
      </c>
      <c r="G169" s="173" t="s">
        <v>362</v>
      </c>
      <c r="H169" s="175"/>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234</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234</v>
      </c>
      <c r="BM169" s="181" t="s">
        <v>440</v>
      </c>
    </row>
    <row r="170" spans="1:65" s="12" customFormat="1" ht="22.9" customHeight="1">
      <c r="B170" s="157"/>
      <c r="D170" s="158" t="s">
        <v>77</v>
      </c>
      <c r="E170" s="168" t="s">
        <v>652</v>
      </c>
      <c r="F170" s="168" t="s">
        <v>653</v>
      </c>
      <c r="I170" s="160"/>
      <c r="J170" s="169">
        <f>BK170</f>
        <v>0</v>
      </c>
      <c r="L170" s="157"/>
      <c r="M170" s="162"/>
      <c r="N170" s="163"/>
      <c r="O170" s="163"/>
      <c r="P170" s="164">
        <f>SUM(P171:P204)</f>
        <v>0</v>
      </c>
      <c r="Q170" s="163"/>
      <c r="R170" s="164">
        <f>SUM(R171:R204)</f>
        <v>0</v>
      </c>
      <c r="S170" s="163"/>
      <c r="T170" s="165">
        <f>SUM(T171:T204)</f>
        <v>0</v>
      </c>
      <c r="AR170" s="158" t="s">
        <v>145</v>
      </c>
      <c r="AT170" s="166" t="s">
        <v>77</v>
      </c>
      <c r="AU170" s="166" t="s">
        <v>86</v>
      </c>
      <c r="AY170" s="158" t="s">
        <v>166</v>
      </c>
      <c r="BK170" s="167">
        <f>SUM(BK171:BK204)</f>
        <v>0</v>
      </c>
    </row>
    <row r="171" spans="1:65" s="2" customFormat="1" ht="16.5" customHeight="1">
      <c r="A171" s="31"/>
      <c r="B171" s="138"/>
      <c r="C171" s="170" t="s">
        <v>303</v>
      </c>
      <c r="D171" s="170" t="s">
        <v>168</v>
      </c>
      <c r="E171" s="171" t="s">
        <v>654</v>
      </c>
      <c r="F171" s="172" t="s">
        <v>655</v>
      </c>
      <c r="G171" s="173" t="s">
        <v>285</v>
      </c>
      <c r="H171" s="174">
        <v>5</v>
      </c>
      <c r="I171" s="175"/>
      <c r="J171" s="174">
        <f t="shared" ref="J171:J204" si="25">ROUND(I171*H171,3)</f>
        <v>0</v>
      </c>
      <c r="K171" s="176"/>
      <c r="L171" s="32"/>
      <c r="M171" s="177" t="s">
        <v>1</v>
      </c>
      <c r="N171" s="178" t="s">
        <v>44</v>
      </c>
      <c r="O171" s="60"/>
      <c r="P171" s="179">
        <f t="shared" ref="P171:P204" si="26">O171*H171</f>
        <v>0</v>
      </c>
      <c r="Q171" s="179">
        <v>0</v>
      </c>
      <c r="R171" s="179">
        <f t="shared" ref="R171:R204" si="27">Q171*H171</f>
        <v>0</v>
      </c>
      <c r="S171" s="179">
        <v>0</v>
      </c>
      <c r="T171" s="180">
        <f t="shared" ref="T171:T204" si="28">S171*H171</f>
        <v>0</v>
      </c>
      <c r="U171" s="31"/>
      <c r="V171" s="31"/>
      <c r="W171" s="31"/>
      <c r="X171" s="31"/>
      <c r="Y171" s="31"/>
      <c r="Z171" s="31"/>
      <c r="AA171" s="31"/>
      <c r="AB171" s="31"/>
      <c r="AC171" s="31"/>
      <c r="AD171" s="31"/>
      <c r="AE171" s="31"/>
      <c r="AR171" s="181" t="s">
        <v>234</v>
      </c>
      <c r="AT171" s="181" t="s">
        <v>168</v>
      </c>
      <c r="AU171" s="181" t="s">
        <v>145</v>
      </c>
      <c r="AY171" s="14" t="s">
        <v>166</v>
      </c>
      <c r="BE171" s="100">
        <f t="shared" ref="BE171:BE204" si="29">IF(N171="základná",J171,0)</f>
        <v>0</v>
      </c>
      <c r="BF171" s="100">
        <f t="shared" ref="BF171:BF204" si="30">IF(N171="znížená",J171,0)</f>
        <v>0</v>
      </c>
      <c r="BG171" s="100">
        <f t="shared" ref="BG171:BG204" si="31">IF(N171="zákl. prenesená",J171,0)</f>
        <v>0</v>
      </c>
      <c r="BH171" s="100">
        <f t="shared" ref="BH171:BH204" si="32">IF(N171="zníž. prenesená",J171,0)</f>
        <v>0</v>
      </c>
      <c r="BI171" s="100">
        <f t="shared" ref="BI171:BI204" si="33">IF(N171="nulová",J171,0)</f>
        <v>0</v>
      </c>
      <c r="BJ171" s="14" t="s">
        <v>145</v>
      </c>
      <c r="BK171" s="182">
        <f t="shared" ref="BK171:BK204" si="34">ROUND(I171*H171,3)</f>
        <v>0</v>
      </c>
      <c r="BL171" s="14" t="s">
        <v>234</v>
      </c>
      <c r="BM171" s="181" t="s">
        <v>448</v>
      </c>
    </row>
    <row r="172" spans="1:65" s="2" customFormat="1" ht="16.5" customHeight="1">
      <c r="A172" s="31"/>
      <c r="B172" s="138"/>
      <c r="C172" s="170" t="s">
        <v>307</v>
      </c>
      <c r="D172" s="170" t="s">
        <v>168</v>
      </c>
      <c r="E172" s="171" t="s">
        <v>656</v>
      </c>
      <c r="F172" s="172" t="s">
        <v>657</v>
      </c>
      <c r="G172" s="173" t="s">
        <v>285</v>
      </c>
      <c r="H172" s="174">
        <v>14</v>
      </c>
      <c r="I172" s="175"/>
      <c r="J172" s="174">
        <f t="shared" si="25"/>
        <v>0</v>
      </c>
      <c r="K172" s="176"/>
      <c r="L172" s="32"/>
      <c r="M172" s="177" t="s">
        <v>1</v>
      </c>
      <c r="N172" s="178"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234</v>
      </c>
      <c r="AT172" s="181" t="s">
        <v>168</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456</v>
      </c>
    </row>
    <row r="173" spans="1:65" s="2" customFormat="1" ht="21.75" customHeight="1">
      <c r="A173" s="31"/>
      <c r="B173" s="138"/>
      <c r="C173" s="170" t="s">
        <v>311</v>
      </c>
      <c r="D173" s="170" t="s">
        <v>168</v>
      </c>
      <c r="E173" s="171" t="s">
        <v>658</v>
      </c>
      <c r="F173" s="172" t="s">
        <v>659</v>
      </c>
      <c r="G173" s="173" t="s">
        <v>285</v>
      </c>
      <c r="H173" s="174">
        <v>19</v>
      </c>
      <c r="I173" s="175"/>
      <c r="J173" s="174">
        <f t="shared" si="25"/>
        <v>0</v>
      </c>
      <c r="K173" s="176"/>
      <c r="L173" s="32"/>
      <c r="M173" s="177" t="s">
        <v>1</v>
      </c>
      <c r="N173" s="178"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234</v>
      </c>
      <c r="AT173" s="181" t="s">
        <v>168</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466</v>
      </c>
    </row>
    <row r="174" spans="1:65" s="2" customFormat="1" ht="16.5" customHeight="1">
      <c r="A174" s="31"/>
      <c r="B174" s="138"/>
      <c r="C174" s="170" t="s">
        <v>315</v>
      </c>
      <c r="D174" s="170" t="s">
        <v>168</v>
      </c>
      <c r="E174" s="171" t="s">
        <v>660</v>
      </c>
      <c r="F174" s="172" t="s">
        <v>661</v>
      </c>
      <c r="G174" s="173" t="s">
        <v>285</v>
      </c>
      <c r="H174" s="174">
        <v>299</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234</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474</v>
      </c>
    </row>
    <row r="175" spans="1:65" s="2" customFormat="1" ht="16.5" customHeight="1">
      <c r="A175" s="31"/>
      <c r="B175" s="138"/>
      <c r="C175" s="170" t="s">
        <v>319</v>
      </c>
      <c r="D175" s="170" t="s">
        <v>168</v>
      </c>
      <c r="E175" s="171" t="s">
        <v>662</v>
      </c>
      <c r="F175" s="172" t="s">
        <v>663</v>
      </c>
      <c r="G175" s="173" t="s">
        <v>619</v>
      </c>
      <c r="H175" s="174">
        <v>1</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482</v>
      </c>
    </row>
    <row r="176" spans="1:65" s="2" customFormat="1" ht="16.5" customHeight="1">
      <c r="A176" s="31"/>
      <c r="B176" s="138"/>
      <c r="C176" s="170" t="s">
        <v>323</v>
      </c>
      <c r="D176" s="170" t="s">
        <v>168</v>
      </c>
      <c r="E176" s="171" t="s">
        <v>664</v>
      </c>
      <c r="F176" s="172" t="s">
        <v>665</v>
      </c>
      <c r="G176" s="173" t="s">
        <v>285</v>
      </c>
      <c r="H176" s="174">
        <v>94</v>
      </c>
      <c r="I176" s="175"/>
      <c r="J176" s="174">
        <f t="shared" si="25"/>
        <v>0</v>
      </c>
      <c r="K176" s="176"/>
      <c r="L176" s="32"/>
      <c r="M176" s="177" t="s">
        <v>1</v>
      </c>
      <c r="N176" s="178"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234</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492</v>
      </c>
    </row>
    <row r="177" spans="1:65" s="2" customFormat="1" ht="16.5" customHeight="1">
      <c r="A177" s="31"/>
      <c r="B177" s="138"/>
      <c r="C177" s="170" t="s">
        <v>327</v>
      </c>
      <c r="D177" s="170" t="s">
        <v>168</v>
      </c>
      <c r="E177" s="171" t="s">
        <v>666</v>
      </c>
      <c r="F177" s="172" t="s">
        <v>667</v>
      </c>
      <c r="G177" s="173" t="s">
        <v>285</v>
      </c>
      <c r="H177" s="174">
        <v>129</v>
      </c>
      <c r="I177" s="175"/>
      <c r="J177" s="174">
        <f t="shared" si="25"/>
        <v>0</v>
      </c>
      <c r="K177" s="176"/>
      <c r="L177" s="32"/>
      <c r="M177" s="177" t="s">
        <v>1</v>
      </c>
      <c r="N177" s="178"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234</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500</v>
      </c>
    </row>
    <row r="178" spans="1:65" s="2" customFormat="1" ht="16.5" customHeight="1">
      <c r="A178" s="31"/>
      <c r="B178" s="138"/>
      <c r="C178" s="170" t="s">
        <v>331</v>
      </c>
      <c r="D178" s="170" t="s">
        <v>168</v>
      </c>
      <c r="E178" s="171" t="s">
        <v>668</v>
      </c>
      <c r="F178" s="172" t="s">
        <v>669</v>
      </c>
      <c r="G178" s="173" t="s">
        <v>285</v>
      </c>
      <c r="H178" s="174">
        <v>57</v>
      </c>
      <c r="I178" s="175"/>
      <c r="J178" s="174">
        <f t="shared" si="25"/>
        <v>0</v>
      </c>
      <c r="K178" s="176"/>
      <c r="L178" s="32"/>
      <c r="M178" s="177" t="s">
        <v>1</v>
      </c>
      <c r="N178" s="178"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234</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508</v>
      </c>
    </row>
    <row r="179" spans="1:65" s="2" customFormat="1" ht="16.5" customHeight="1">
      <c r="A179" s="31"/>
      <c r="B179" s="138"/>
      <c r="C179" s="170" t="s">
        <v>337</v>
      </c>
      <c r="D179" s="170" t="s">
        <v>168</v>
      </c>
      <c r="E179" s="171" t="s">
        <v>670</v>
      </c>
      <c r="F179" s="172" t="s">
        <v>671</v>
      </c>
      <c r="G179" s="173" t="s">
        <v>285</v>
      </c>
      <c r="H179" s="174">
        <v>29</v>
      </c>
      <c r="I179" s="175"/>
      <c r="J179" s="174">
        <f t="shared" si="25"/>
        <v>0</v>
      </c>
      <c r="K179" s="176"/>
      <c r="L179" s="32"/>
      <c r="M179" s="177" t="s">
        <v>1</v>
      </c>
      <c r="N179" s="178"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234</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518</v>
      </c>
    </row>
    <row r="180" spans="1:65" s="2" customFormat="1" ht="24.2" customHeight="1">
      <c r="A180" s="31"/>
      <c r="B180" s="138"/>
      <c r="C180" s="170" t="s">
        <v>345</v>
      </c>
      <c r="D180" s="170" t="s">
        <v>168</v>
      </c>
      <c r="E180" s="171" t="s">
        <v>672</v>
      </c>
      <c r="F180" s="172" t="s">
        <v>673</v>
      </c>
      <c r="G180" s="173" t="s">
        <v>223</v>
      </c>
      <c r="H180" s="174">
        <v>2</v>
      </c>
      <c r="I180" s="175"/>
      <c r="J180" s="174">
        <f t="shared" si="25"/>
        <v>0</v>
      </c>
      <c r="K180" s="176"/>
      <c r="L180" s="32"/>
      <c r="M180" s="177" t="s">
        <v>1</v>
      </c>
      <c r="N180" s="178"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234</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526</v>
      </c>
    </row>
    <row r="181" spans="1:65" s="2" customFormat="1" ht="16.5" customHeight="1">
      <c r="A181" s="31"/>
      <c r="B181" s="138"/>
      <c r="C181" s="170" t="s">
        <v>349</v>
      </c>
      <c r="D181" s="170" t="s">
        <v>168</v>
      </c>
      <c r="E181" s="171" t="s">
        <v>674</v>
      </c>
      <c r="F181" s="172" t="s">
        <v>675</v>
      </c>
      <c r="G181" s="173" t="s">
        <v>223</v>
      </c>
      <c r="H181" s="174">
        <v>2</v>
      </c>
      <c r="I181" s="175"/>
      <c r="J181" s="174">
        <f t="shared" si="25"/>
        <v>0</v>
      </c>
      <c r="K181" s="176"/>
      <c r="L181" s="32"/>
      <c r="M181" s="177" t="s">
        <v>1</v>
      </c>
      <c r="N181" s="178"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234</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532</v>
      </c>
    </row>
    <row r="182" spans="1:65" s="2" customFormat="1" ht="16.5" customHeight="1">
      <c r="A182" s="31"/>
      <c r="B182" s="138"/>
      <c r="C182" s="170" t="s">
        <v>355</v>
      </c>
      <c r="D182" s="170" t="s">
        <v>168</v>
      </c>
      <c r="E182" s="171" t="s">
        <v>676</v>
      </c>
      <c r="F182" s="172" t="s">
        <v>677</v>
      </c>
      <c r="G182" s="173" t="s">
        <v>223</v>
      </c>
      <c r="H182" s="174">
        <v>6</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234</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540</v>
      </c>
    </row>
    <row r="183" spans="1:65" s="2" customFormat="1" ht="16.5" customHeight="1">
      <c r="A183" s="31"/>
      <c r="B183" s="138"/>
      <c r="C183" s="170" t="s">
        <v>359</v>
      </c>
      <c r="D183" s="170" t="s">
        <v>168</v>
      </c>
      <c r="E183" s="171" t="s">
        <v>678</v>
      </c>
      <c r="F183" s="172" t="s">
        <v>679</v>
      </c>
      <c r="G183" s="173" t="s">
        <v>223</v>
      </c>
      <c r="H183" s="174">
        <v>2</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234</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550</v>
      </c>
    </row>
    <row r="184" spans="1:65" s="2" customFormat="1" ht="16.5" customHeight="1">
      <c r="A184" s="31"/>
      <c r="B184" s="138"/>
      <c r="C184" s="170" t="s">
        <v>366</v>
      </c>
      <c r="D184" s="170" t="s">
        <v>168</v>
      </c>
      <c r="E184" s="171" t="s">
        <v>680</v>
      </c>
      <c r="F184" s="172" t="s">
        <v>681</v>
      </c>
      <c r="G184" s="173" t="s">
        <v>223</v>
      </c>
      <c r="H184" s="174">
        <v>1</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234</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558</v>
      </c>
    </row>
    <row r="185" spans="1:65" s="2" customFormat="1" ht="16.5" customHeight="1">
      <c r="A185" s="31"/>
      <c r="B185" s="138"/>
      <c r="C185" s="170" t="s">
        <v>370</v>
      </c>
      <c r="D185" s="170" t="s">
        <v>168</v>
      </c>
      <c r="E185" s="171" t="s">
        <v>682</v>
      </c>
      <c r="F185" s="172" t="s">
        <v>683</v>
      </c>
      <c r="G185" s="173" t="s">
        <v>223</v>
      </c>
      <c r="H185" s="174">
        <v>3</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234</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568</v>
      </c>
    </row>
    <row r="186" spans="1:65" s="2" customFormat="1" ht="16.5" customHeight="1">
      <c r="A186" s="31"/>
      <c r="B186" s="138"/>
      <c r="C186" s="170" t="s">
        <v>374</v>
      </c>
      <c r="D186" s="170" t="s">
        <v>168</v>
      </c>
      <c r="E186" s="171" t="s">
        <v>684</v>
      </c>
      <c r="F186" s="172" t="s">
        <v>685</v>
      </c>
      <c r="G186" s="173" t="s">
        <v>223</v>
      </c>
      <c r="H186" s="174">
        <v>3</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234</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686</v>
      </c>
    </row>
    <row r="187" spans="1:65" s="2" customFormat="1" ht="16.5" customHeight="1">
      <c r="A187" s="31"/>
      <c r="B187" s="138"/>
      <c r="C187" s="170" t="s">
        <v>378</v>
      </c>
      <c r="D187" s="170" t="s">
        <v>168</v>
      </c>
      <c r="E187" s="171" t="s">
        <v>687</v>
      </c>
      <c r="F187" s="172" t="s">
        <v>688</v>
      </c>
      <c r="G187" s="173" t="s">
        <v>223</v>
      </c>
      <c r="H187" s="174">
        <v>10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234</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689</v>
      </c>
    </row>
    <row r="188" spans="1:65" s="2" customFormat="1" ht="16.5" customHeight="1">
      <c r="A188" s="31"/>
      <c r="B188" s="138"/>
      <c r="C188" s="170" t="s">
        <v>382</v>
      </c>
      <c r="D188" s="170" t="s">
        <v>168</v>
      </c>
      <c r="E188" s="171" t="s">
        <v>690</v>
      </c>
      <c r="F188" s="172" t="s">
        <v>691</v>
      </c>
      <c r="G188" s="173" t="s">
        <v>223</v>
      </c>
      <c r="H188" s="174">
        <v>1</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234</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692</v>
      </c>
    </row>
    <row r="189" spans="1:65" s="2" customFormat="1" ht="16.5" customHeight="1">
      <c r="A189" s="31"/>
      <c r="B189" s="138"/>
      <c r="C189" s="170" t="s">
        <v>384</v>
      </c>
      <c r="D189" s="170" t="s">
        <v>168</v>
      </c>
      <c r="E189" s="171" t="s">
        <v>693</v>
      </c>
      <c r="F189" s="172" t="s">
        <v>694</v>
      </c>
      <c r="G189" s="173" t="s">
        <v>223</v>
      </c>
      <c r="H189" s="174">
        <v>1</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695</v>
      </c>
    </row>
    <row r="190" spans="1:65" s="2" customFormat="1" ht="24.2" customHeight="1">
      <c r="A190" s="31"/>
      <c r="B190" s="138"/>
      <c r="C190" s="170" t="s">
        <v>388</v>
      </c>
      <c r="D190" s="170" t="s">
        <v>168</v>
      </c>
      <c r="E190" s="171" t="s">
        <v>696</v>
      </c>
      <c r="F190" s="172" t="s">
        <v>697</v>
      </c>
      <c r="G190" s="173" t="s">
        <v>223</v>
      </c>
      <c r="H190" s="174">
        <v>1</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698</v>
      </c>
    </row>
    <row r="191" spans="1:65" s="2" customFormat="1" ht="24.2" customHeight="1">
      <c r="A191" s="31"/>
      <c r="B191" s="138"/>
      <c r="C191" s="170" t="s">
        <v>392</v>
      </c>
      <c r="D191" s="170" t="s">
        <v>168</v>
      </c>
      <c r="E191" s="171" t="s">
        <v>699</v>
      </c>
      <c r="F191" s="172" t="s">
        <v>700</v>
      </c>
      <c r="G191" s="173" t="s">
        <v>223</v>
      </c>
      <c r="H191" s="174">
        <v>1</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234</v>
      </c>
      <c r="AT191" s="181" t="s">
        <v>168</v>
      </c>
      <c r="AU191" s="181" t="s">
        <v>145</v>
      </c>
      <c r="AY191" s="14" t="s">
        <v>166</v>
      </c>
      <c r="BE191" s="100">
        <f t="shared" si="29"/>
        <v>0</v>
      </c>
      <c r="BF191" s="100">
        <f t="shared" si="30"/>
        <v>0</v>
      </c>
      <c r="BG191" s="100">
        <f t="shared" si="31"/>
        <v>0</v>
      </c>
      <c r="BH191" s="100">
        <f t="shared" si="32"/>
        <v>0</v>
      </c>
      <c r="BI191" s="100">
        <f t="shared" si="33"/>
        <v>0</v>
      </c>
      <c r="BJ191" s="14" t="s">
        <v>145</v>
      </c>
      <c r="BK191" s="182">
        <f t="shared" si="34"/>
        <v>0</v>
      </c>
      <c r="BL191" s="14" t="s">
        <v>234</v>
      </c>
      <c r="BM191" s="181" t="s">
        <v>701</v>
      </c>
    </row>
    <row r="192" spans="1:65" s="2" customFormat="1" ht="24.2" customHeight="1">
      <c r="A192" s="31"/>
      <c r="B192" s="138"/>
      <c r="C192" s="170" t="s">
        <v>396</v>
      </c>
      <c r="D192" s="170" t="s">
        <v>168</v>
      </c>
      <c r="E192" s="171" t="s">
        <v>702</v>
      </c>
      <c r="F192" s="172" t="s">
        <v>703</v>
      </c>
      <c r="G192" s="173" t="s">
        <v>223</v>
      </c>
      <c r="H192" s="174">
        <v>2</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234</v>
      </c>
      <c r="AT192" s="181" t="s">
        <v>168</v>
      </c>
      <c r="AU192" s="181" t="s">
        <v>145</v>
      </c>
      <c r="AY192" s="14" t="s">
        <v>166</v>
      </c>
      <c r="BE192" s="100">
        <f t="shared" si="29"/>
        <v>0</v>
      </c>
      <c r="BF192" s="100">
        <f t="shared" si="30"/>
        <v>0</v>
      </c>
      <c r="BG192" s="100">
        <f t="shared" si="31"/>
        <v>0</v>
      </c>
      <c r="BH192" s="100">
        <f t="shared" si="32"/>
        <v>0</v>
      </c>
      <c r="BI192" s="100">
        <f t="shared" si="33"/>
        <v>0</v>
      </c>
      <c r="BJ192" s="14" t="s">
        <v>145</v>
      </c>
      <c r="BK192" s="182">
        <f t="shared" si="34"/>
        <v>0</v>
      </c>
      <c r="BL192" s="14" t="s">
        <v>234</v>
      </c>
      <c r="BM192" s="181" t="s">
        <v>704</v>
      </c>
    </row>
    <row r="193" spans="1:65" s="2" customFormat="1" ht="24.2" customHeight="1">
      <c r="A193" s="31"/>
      <c r="B193" s="138"/>
      <c r="C193" s="170" t="s">
        <v>400</v>
      </c>
      <c r="D193" s="170" t="s">
        <v>168</v>
      </c>
      <c r="E193" s="171" t="s">
        <v>705</v>
      </c>
      <c r="F193" s="172" t="s">
        <v>706</v>
      </c>
      <c r="G193" s="173" t="s">
        <v>285</v>
      </c>
      <c r="H193" s="174">
        <v>1</v>
      </c>
      <c r="I193" s="175"/>
      <c r="J193" s="174">
        <f t="shared" si="25"/>
        <v>0</v>
      </c>
      <c r="K193" s="176"/>
      <c r="L193" s="32"/>
      <c r="M193" s="177" t="s">
        <v>1</v>
      </c>
      <c r="N193" s="178" t="s">
        <v>44</v>
      </c>
      <c r="O193" s="60"/>
      <c r="P193" s="179">
        <f t="shared" si="26"/>
        <v>0</v>
      </c>
      <c r="Q193" s="179">
        <v>0</v>
      </c>
      <c r="R193" s="179">
        <f t="shared" si="27"/>
        <v>0</v>
      </c>
      <c r="S193" s="179">
        <v>0</v>
      </c>
      <c r="T193" s="180">
        <f t="shared" si="28"/>
        <v>0</v>
      </c>
      <c r="U193" s="31"/>
      <c r="V193" s="31"/>
      <c r="W193" s="31"/>
      <c r="X193" s="31"/>
      <c r="Y193" s="31"/>
      <c r="Z193" s="31"/>
      <c r="AA193" s="31"/>
      <c r="AB193" s="31"/>
      <c r="AC193" s="31"/>
      <c r="AD193" s="31"/>
      <c r="AE193" s="31"/>
      <c r="AR193" s="181" t="s">
        <v>234</v>
      </c>
      <c r="AT193" s="181" t="s">
        <v>168</v>
      </c>
      <c r="AU193" s="181" t="s">
        <v>145</v>
      </c>
      <c r="AY193" s="14" t="s">
        <v>166</v>
      </c>
      <c r="BE193" s="100">
        <f t="shared" si="29"/>
        <v>0</v>
      </c>
      <c r="BF193" s="100">
        <f t="shared" si="30"/>
        <v>0</v>
      </c>
      <c r="BG193" s="100">
        <f t="shared" si="31"/>
        <v>0</v>
      </c>
      <c r="BH193" s="100">
        <f t="shared" si="32"/>
        <v>0</v>
      </c>
      <c r="BI193" s="100">
        <f t="shared" si="33"/>
        <v>0</v>
      </c>
      <c r="BJ193" s="14" t="s">
        <v>145</v>
      </c>
      <c r="BK193" s="182">
        <f t="shared" si="34"/>
        <v>0</v>
      </c>
      <c r="BL193" s="14" t="s">
        <v>234</v>
      </c>
      <c r="BM193" s="181" t="s">
        <v>707</v>
      </c>
    </row>
    <row r="194" spans="1:65" s="2" customFormat="1" ht="24.2" customHeight="1">
      <c r="A194" s="31"/>
      <c r="B194" s="138"/>
      <c r="C194" s="170" t="s">
        <v>406</v>
      </c>
      <c r="D194" s="170" t="s">
        <v>168</v>
      </c>
      <c r="E194" s="171" t="s">
        <v>708</v>
      </c>
      <c r="F194" s="172" t="s">
        <v>709</v>
      </c>
      <c r="G194" s="173" t="s">
        <v>710</v>
      </c>
      <c r="H194" s="174">
        <v>1</v>
      </c>
      <c r="I194" s="175"/>
      <c r="J194" s="174">
        <f t="shared" si="25"/>
        <v>0</v>
      </c>
      <c r="K194" s="176"/>
      <c r="L194" s="32"/>
      <c r="M194" s="177" t="s">
        <v>1</v>
      </c>
      <c r="N194" s="178" t="s">
        <v>44</v>
      </c>
      <c r="O194" s="60"/>
      <c r="P194" s="179">
        <f t="shared" si="26"/>
        <v>0</v>
      </c>
      <c r="Q194" s="179">
        <v>0</v>
      </c>
      <c r="R194" s="179">
        <f t="shared" si="27"/>
        <v>0</v>
      </c>
      <c r="S194" s="179">
        <v>0</v>
      </c>
      <c r="T194" s="180">
        <f t="shared" si="28"/>
        <v>0</v>
      </c>
      <c r="U194" s="31"/>
      <c r="V194" s="31"/>
      <c r="W194" s="31"/>
      <c r="X194" s="31"/>
      <c r="Y194" s="31"/>
      <c r="Z194" s="31"/>
      <c r="AA194" s="31"/>
      <c r="AB194" s="31"/>
      <c r="AC194" s="31"/>
      <c r="AD194" s="31"/>
      <c r="AE194" s="31"/>
      <c r="AR194" s="181" t="s">
        <v>234</v>
      </c>
      <c r="AT194" s="181" t="s">
        <v>168</v>
      </c>
      <c r="AU194" s="181" t="s">
        <v>145</v>
      </c>
      <c r="AY194" s="14" t="s">
        <v>166</v>
      </c>
      <c r="BE194" s="100">
        <f t="shared" si="29"/>
        <v>0</v>
      </c>
      <c r="BF194" s="100">
        <f t="shared" si="30"/>
        <v>0</v>
      </c>
      <c r="BG194" s="100">
        <f t="shared" si="31"/>
        <v>0</v>
      </c>
      <c r="BH194" s="100">
        <f t="shared" si="32"/>
        <v>0</v>
      </c>
      <c r="BI194" s="100">
        <f t="shared" si="33"/>
        <v>0</v>
      </c>
      <c r="BJ194" s="14" t="s">
        <v>145</v>
      </c>
      <c r="BK194" s="182">
        <f t="shared" si="34"/>
        <v>0</v>
      </c>
      <c r="BL194" s="14" t="s">
        <v>234</v>
      </c>
      <c r="BM194" s="181" t="s">
        <v>711</v>
      </c>
    </row>
    <row r="195" spans="1:65" s="2" customFormat="1" ht="16.5" customHeight="1">
      <c r="A195" s="31"/>
      <c r="B195" s="138"/>
      <c r="C195" s="170" t="s">
        <v>410</v>
      </c>
      <c r="D195" s="170" t="s">
        <v>168</v>
      </c>
      <c r="E195" s="171" t="s">
        <v>712</v>
      </c>
      <c r="F195" s="172" t="s">
        <v>713</v>
      </c>
      <c r="G195" s="173" t="s">
        <v>619</v>
      </c>
      <c r="H195" s="174">
        <v>1</v>
      </c>
      <c r="I195" s="175"/>
      <c r="J195" s="174">
        <f t="shared" si="25"/>
        <v>0</v>
      </c>
      <c r="K195" s="176"/>
      <c r="L195" s="32"/>
      <c r="M195" s="177" t="s">
        <v>1</v>
      </c>
      <c r="N195" s="178" t="s">
        <v>44</v>
      </c>
      <c r="O195" s="60"/>
      <c r="P195" s="179">
        <f t="shared" si="26"/>
        <v>0</v>
      </c>
      <c r="Q195" s="179">
        <v>0</v>
      </c>
      <c r="R195" s="179">
        <f t="shared" si="27"/>
        <v>0</v>
      </c>
      <c r="S195" s="179">
        <v>0</v>
      </c>
      <c r="T195" s="180">
        <f t="shared" si="28"/>
        <v>0</v>
      </c>
      <c r="U195" s="31"/>
      <c r="V195" s="31"/>
      <c r="W195" s="31"/>
      <c r="X195" s="31"/>
      <c r="Y195" s="31"/>
      <c r="Z195" s="31"/>
      <c r="AA195" s="31"/>
      <c r="AB195" s="31"/>
      <c r="AC195" s="31"/>
      <c r="AD195" s="31"/>
      <c r="AE195" s="31"/>
      <c r="AR195" s="181" t="s">
        <v>234</v>
      </c>
      <c r="AT195" s="181" t="s">
        <v>168</v>
      </c>
      <c r="AU195" s="181" t="s">
        <v>145</v>
      </c>
      <c r="AY195" s="14" t="s">
        <v>166</v>
      </c>
      <c r="BE195" s="100">
        <f t="shared" si="29"/>
        <v>0</v>
      </c>
      <c r="BF195" s="100">
        <f t="shared" si="30"/>
        <v>0</v>
      </c>
      <c r="BG195" s="100">
        <f t="shared" si="31"/>
        <v>0</v>
      </c>
      <c r="BH195" s="100">
        <f t="shared" si="32"/>
        <v>0</v>
      </c>
      <c r="BI195" s="100">
        <f t="shared" si="33"/>
        <v>0</v>
      </c>
      <c r="BJ195" s="14" t="s">
        <v>145</v>
      </c>
      <c r="BK195" s="182">
        <f t="shared" si="34"/>
        <v>0</v>
      </c>
      <c r="BL195" s="14" t="s">
        <v>234</v>
      </c>
      <c r="BM195" s="181" t="s">
        <v>714</v>
      </c>
    </row>
    <row r="196" spans="1:65" s="2" customFormat="1" ht="16.5" customHeight="1">
      <c r="A196" s="31"/>
      <c r="B196" s="138"/>
      <c r="C196" s="170" t="s">
        <v>414</v>
      </c>
      <c r="D196" s="170" t="s">
        <v>168</v>
      </c>
      <c r="E196" s="171" t="s">
        <v>715</v>
      </c>
      <c r="F196" s="172" t="s">
        <v>716</v>
      </c>
      <c r="G196" s="173" t="s">
        <v>223</v>
      </c>
      <c r="H196" s="174">
        <v>56</v>
      </c>
      <c r="I196" s="175"/>
      <c r="J196" s="174">
        <f t="shared" si="25"/>
        <v>0</v>
      </c>
      <c r="K196" s="176"/>
      <c r="L196" s="32"/>
      <c r="M196" s="177" t="s">
        <v>1</v>
      </c>
      <c r="N196" s="178" t="s">
        <v>44</v>
      </c>
      <c r="O196" s="60"/>
      <c r="P196" s="179">
        <f t="shared" si="26"/>
        <v>0</v>
      </c>
      <c r="Q196" s="179">
        <v>0</v>
      </c>
      <c r="R196" s="179">
        <f t="shared" si="27"/>
        <v>0</v>
      </c>
      <c r="S196" s="179">
        <v>0</v>
      </c>
      <c r="T196" s="180">
        <f t="shared" si="28"/>
        <v>0</v>
      </c>
      <c r="U196" s="31"/>
      <c r="V196" s="31"/>
      <c r="W196" s="31"/>
      <c r="X196" s="31"/>
      <c r="Y196" s="31"/>
      <c r="Z196" s="31"/>
      <c r="AA196" s="31"/>
      <c r="AB196" s="31"/>
      <c r="AC196" s="31"/>
      <c r="AD196" s="31"/>
      <c r="AE196" s="31"/>
      <c r="AR196" s="181" t="s">
        <v>234</v>
      </c>
      <c r="AT196" s="181" t="s">
        <v>168</v>
      </c>
      <c r="AU196" s="181" t="s">
        <v>145</v>
      </c>
      <c r="AY196" s="14" t="s">
        <v>166</v>
      </c>
      <c r="BE196" s="100">
        <f t="shared" si="29"/>
        <v>0</v>
      </c>
      <c r="BF196" s="100">
        <f t="shared" si="30"/>
        <v>0</v>
      </c>
      <c r="BG196" s="100">
        <f t="shared" si="31"/>
        <v>0</v>
      </c>
      <c r="BH196" s="100">
        <f t="shared" si="32"/>
        <v>0</v>
      </c>
      <c r="BI196" s="100">
        <f t="shared" si="33"/>
        <v>0</v>
      </c>
      <c r="BJ196" s="14" t="s">
        <v>145</v>
      </c>
      <c r="BK196" s="182">
        <f t="shared" si="34"/>
        <v>0</v>
      </c>
      <c r="BL196" s="14" t="s">
        <v>234</v>
      </c>
      <c r="BM196" s="181" t="s">
        <v>717</v>
      </c>
    </row>
    <row r="197" spans="1:65" s="2" customFormat="1" ht="16.5" customHeight="1">
      <c r="A197" s="31"/>
      <c r="B197" s="138"/>
      <c r="C197" s="170" t="s">
        <v>418</v>
      </c>
      <c r="D197" s="170" t="s">
        <v>168</v>
      </c>
      <c r="E197" s="171" t="s">
        <v>718</v>
      </c>
      <c r="F197" s="172" t="s">
        <v>719</v>
      </c>
      <c r="G197" s="173" t="s">
        <v>223</v>
      </c>
      <c r="H197" s="174">
        <v>5</v>
      </c>
      <c r="I197" s="175"/>
      <c r="J197" s="174">
        <f t="shared" si="25"/>
        <v>0</v>
      </c>
      <c r="K197" s="176"/>
      <c r="L197" s="32"/>
      <c r="M197" s="177" t="s">
        <v>1</v>
      </c>
      <c r="N197" s="178" t="s">
        <v>44</v>
      </c>
      <c r="O197" s="60"/>
      <c r="P197" s="179">
        <f t="shared" si="26"/>
        <v>0</v>
      </c>
      <c r="Q197" s="179">
        <v>0</v>
      </c>
      <c r="R197" s="179">
        <f t="shared" si="27"/>
        <v>0</v>
      </c>
      <c r="S197" s="179">
        <v>0</v>
      </c>
      <c r="T197" s="180">
        <f t="shared" si="28"/>
        <v>0</v>
      </c>
      <c r="U197" s="31"/>
      <c r="V197" s="31"/>
      <c r="W197" s="31"/>
      <c r="X197" s="31"/>
      <c r="Y197" s="31"/>
      <c r="Z197" s="31"/>
      <c r="AA197" s="31"/>
      <c r="AB197" s="31"/>
      <c r="AC197" s="31"/>
      <c r="AD197" s="31"/>
      <c r="AE197" s="31"/>
      <c r="AR197" s="181" t="s">
        <v>234</v>
      </c>
      <c r="AT197" s="181" t="s">
        <v>168</v>
      </c>
      <c r="AU197" s="181" t="s">
        <v>145</v>
      </c>
      <c r="AY197" s="14" t="s">
        <v>166</v>
      </c>
      <c r="BE197" s="100">
        <f t="shared" si="29"/>
        <v>0</v>
      </c>
      <c r="BF197" s="100">
        <f t="shared" si="30"/>
        <v>0</v>
      </c>
      <c r="BG197" s="100">
        <f t="shared" si="31"/>
        <v>0</v>
      </c>
      <c r="BH197" s="100">
        <f t="shared" si="32"/>
        <v>0</v>
      </c>
      <c r="BI197" s="100">
        <f t="shared" si="33"/>
        <v>0</v>
      </c>
      <c r="BJ197" s="14" t="s">
        <v>145</v>
      </c>
      <c r="BK197" s="182">
        <f t="shared" si="34"/>
        <v>0</v>
      </c>
      <c r="BL197" s="14" t="s">
        <v>234</v>
      </c>
      <c r="BM197" s="181" t="s">
        <v>720</v>
      </c>
    </row>
    <row r="198" spans="1:65" s="2" customFormat="1" ht="16.5" customHeight="1">
      <c r="A198" s="31"/>
      <c r="B198" s="138"/>
      <c r="C198" s="170" t="s">
        <v>422</v>
      </c>
      <c r="D198" s="170" t="s">
        <v>168</v>
      </c>
      <c r="E198" s="171" t="s">
        <v>721</v>
      </c>
      <c r="F198" s="172" t="s">
        <v>722</v>
      </c>
      <c r="G198" s="173" t="s">
        <v>223</v>
      </c>
      <c r="H198" s="174">
        <v>3</v>
      </c>
      <c r="I198" s="175"/>
      <c r="J198" s="174">
        <f t="shared" si="25"/>
        <v>0</v>
      </c>
      <c r="K198" s="176"/>
      <c r="L198" s="32"/>
      <c r="M198" s="177" t="s">
        <v>1</v>
      </c>
      <c r="N198" s="178" t="s">
        <v>44</v>
      </c>
      <c r="O198" s="60"/>
      <c r="P198" s="179">
        <f t="shared" si="26"/>
        <v>0</v>
      </c>
      <c r="Q198" s="179">
        <v>0</v>
      </c>
      <c r="R198" s="179">
        <f t="shared" si="27"/>
        <v>0</v>
      </c>
      <c r="S198" s="179">
        <v>0</v>
      </c>
      <c r="T198" s="180">
        <f t="shared" si="28"/>
        <v>0</v>
      </c>
      <c r="U198" s="31"/>
      <c r="V198" s="31"/>
      <c r="W198" s="31"/>
      <c r="X198" s="31"/>
      <c r="Y198" s="31"/>
      <c r="Z198" s="31"/>
      <c r="AA198" s="31"/>
      <c r="AB198" s="31"/>
      <c r="AC198" s="31"/>
      <c r="AD198" s="31"/>
      <c r="AE198" s="31"/>
      <c r="AR198" s="181" t="s">
        <v>234</v>
      </c>
      <c r="AT198" s="181" t="s">
        <v>168</v>
      </c>
      <c r="AU198" s="181" t="s">
        <v>145</v>
      </c>
      <c r="AY198" s="14" t="s">
        <v>166</v>
      </c>
      <c r="BE198" s="100">
        <f t="shared" si="29"/>
        <v>0</v>
      </c>
      <c r="BF198" s="100">
        <f t="shared" si="30"/>
        <v>0</v>
      </c>
      <c r="BG198" s="100">
        <f t="shared" si="31"/>
        <v>0</v>
      </c>
      <c r="BH198" s="100">
        <f t="shared" si="32"/>
        <v>0</v>
      </c>
      <c r="BI198" s="100">
        <f t="shared" si="33"/>
        <v>0</v>
      </c>
      <c r="BJ198" s="14" t="s">
        <v>145</v>
      </c>
      <c r="BK198" s="182">
        <f t="shared" si="34"/>
        <v>0</v>
      </c>
      <c r="BL198" s="14" t="s">
        <v>234</v>
      </c>
      <c r="BM198" s="181" t="s">
        <v>723</v>
      </c>
    </row>
    <row r="199" spans="1:65" s="2" customFormat="1" ht="16.5" customHeight="1">
      <c r="A199" s="31"/>
      <c r="B199" s="138"/>
      <c r="C199" s="170" t="s">
        <v>428</v>
      </c>
      <c r="D199" s="170" t="s">
        <v>168</v>
      </c>
      <c r="E199" s="171" t="s">
        <v>724</v>
      </c>
      <c r="F199" s="172" t="s">
        <v>725</v>
      </c>
      <c r="G199" s="173" t="s">
        <v>223</v>
      </c>
      <c r="H199" s="174">
        <v>21</v>
      </c>
      <c r="I199" s="175"/>
      <c r="J199" s="174">
        <f t="shared" si="25"/>
        <v>0</v>
      </c>
      <c r="K199" s="176"/>
      <c r="L199" s="32"/>
      <c r="M199" s="177" t="s">
        <v>1</v>
      </c>
      <c r="N199" s="178" t="s">
        <v>44</v>
      </c>
      <c r="O199" s="60"/>
      <c r="P199" s="179">
        <f t="shared" si="26"/>
        <v>0</v>
      </c>
      <c r="Q199" s="179">
        <v>0</v>
      </c>
      <c r="R199" s="179">
        <f t="shared" si="27"/>
        <v>0</v>
      </c>
      <c r="S199" s="179">
        <v>0</v>
      </c>
      <c r="T199" s="180">
        <f t="shared" si="28"/>
        <v>0</v>
      </c>
      <c r="U199" s="31"/>
      <c r="V199" s="31"/>
      <c r="W199" s="31"/>
      <c r="X199" s="31"/>
      <c r="Y199" s="31"/>
      <c r="Z199" s="31"/>
      <c r="AA199" s="31"/>
      <c r="AB199" s="31"/>
      <c r="AC199" s="31"/>
      <c r="AD199" s="31"/>
      <c r="AE199" s="31"/>
      <c r="AR199" s="181" t="s">
        <v>234</v>
      </c>
      <c r="AT199" s="181" t="s">
        <v>168</v>
      </c>
      <c r="AU199" s="181" t="s">
        <v>145</v>
      </c>
      <c r="AY199" s="14" t="s">
        <v>166</v>
      </c>
      <c r="BE199" s="100">
        <f t="shared" si="29"/>
        <v>0</v>
      </c>
      <c r="BF199" s="100">
        <f t="shared" si="30"/>
        <v>0</v>
      </c>
      <c r="BG199" s="100">
        <f t="shared" si="31"/>
        <v>0</v>
      </c>
      <c r="BH199" s="100">
        <f t="shared" si="32"/>
        <v>0</v>
      </c>
      <c r="BI199" s="100">
        <f t="shared" si="33"/>
        <v>0</v>
      </c>
      <c r="BJ199" s="14" t="s">
        <v>145</v>
      </c>
      <c r="BK199" s="182">
        <f t="shared" si="34"/>
        <v>0</v>
      </c>
      <c r="BL199" s="14" t="s">
        <v>234</v>
      </c>
      <c r="BM199" s="181" t="s">
        <v>726</v>
      </c>
    </row>
    <row r="200" spans="1:65" s="2" customFormat="1" ht="16.5" customHeight="1">
      <c r="A200" s="31"/>
      <c r="B200" s="138"/>
      <c r="C200" s="170" t="s">
        <v>432</v>
      </c>
      <c r="D200" s="170" t="s">
        <v>168</v>
      </c>
      <c r="E200" s="171" t="s">
        <v>727</v>
      </c>
      <c r="F200" s="172" t="s">
        <v>728</v>
      </c>
      <c r="G200" s="173" t="s">
        <v>285</v>
      </c>
      <c r="H200" s="174">
        <v>318</v>
      </c>
      <c r="I200" s="175"/>
      <c r="J200" s="174">
        <f t="shared" si="25"/>
        <v>0</v>
      </c>
      <c r="K200" s="176"/>
      <c r="L200" s="32"/>
      <c r="M200" s="177" t="s">
        <v>1</v>
      </c>
      <c r="N200" s="178" t="s">
        <v>44</v>
      </c>
      <c r="O200" s="60"/>
      <c r="P200" s="179">
        <f t="shared" si="26"/>
        <v>0</v>
      </c>
      <c r="Q200" s="179">
        <v>0</v>
      </c>
      <c r="R200" s="179">
        <f t="shared" si="27"/>
        <v>0</v>
      </c>
      <c r="S200" s="179">
        <v>0</v>
      </c>
      <c r="T200" s="180">
        <f t="shared" si="28"/>
        <v>0</v>
      </c>
      <c r="U200" s="31"/>
      <c r="V200" s="31"/>
      <c r="W200" s="31"/>
      <c r="X200" s="31"/>
      <c r="Y200" s="31"/>
      <c r="Z200" s="31"/>
      <c r="AA200" s="31"/>
      <c r="AB200" s="31"/>
      <c r="AC200" s="31"/>
      <c r="AD200" s="31"/>
      <c r="AE200" s="31"/>
      <c r="AR200" s="181" t="s">
        <v>234</v>
      </c>
      <c r="AT200" s="181" t="s">
        <v>168</v>
      </c>
      <c r="AU200" s="181" t="s">
        <v>145</v>
      </c>
      <c r="AY200" s="14" t="s">
        <v>166</v>
      </c>
      <c r="BE200" s="100">
        <f t="shared" si="29"/>
        <v>0</v>
      </c>
      <c r="BF200" s="100">
        <f t="shared" si="30"/>
        <v>0</v>
      </c>
      <c r="BG200" s="100">
        <f t="shared" si="31"/>
        <v>0</v>
      </c>
      <c r="BH200" s="100">
        <f t="shared" si="32"/>
        <v>0</v>
      </c>
      <c r="BI200" s="100">
        <f t="shared" si="33"/>
        <v>0</v>
      </c>
      <c r="BJ200" s="14" t="s">
        <v>145</v>
      </c>
      <c r="BK200" s="182">
        <f t="shared" si="34"/>
        <v>0</v>
      </c>
      <c r="BL200" s="14" t="s">
        <v>234</v>
      </c>
      <c r="BM200" s="181" t="s">
        <v>729</v>
      </c>
    </row>
    <row r="201" spans="1:65" s="2" customFormat="1" ht="24.2" customHeight="1">
      <c r="A201" s="31"/>
      <c r="B201" s="138"/>
      <c r="C201" s="170" t="s">
        <v>436</v>
      </c>
      <c r="D201" s="170" t="s">
        <v>168</v>
      </c>
      <c r="E201" s="171" t="s">
        <v>730</v>
      </c>
      <c r="F201" s="172" t="s">
        <v>731</v>
      </c>
      <c r="G201" s="173" t="s">
        <v>285</v>
      </c>
      <c r="H201" s="174">
        <v>318</v>
      </c>
      <c r="I201" s="175"/>
      <c r="J201" s="174">
        <f t="shared" si="25"/>
        <v>0</v>
      </c>
      <c r="K201" s="176"/>
      <c r="L201" s="32"/>
      <c r="M201" s="177" t="s">
        <v>1</v>
      </c>
      <c r="N201" s="178" t="s">
        <v>44</v>
      </c>
      <c r="O201" s="60"/>
      <c r="P201" s="179">
        <f t="shared" si="26"/>
        <v>0</v>
      </c>
      <c r="Q201" s="179">
        <v>0</v>
      </c>
      <c r="R201" s="179">
        <f t="shared" si="27"/>
        <v>0</v>
      </c>
      <c r="S201" s="179">
        <v>0</v>
      </c>
      <c r="T201" s="180">
        <f t="shared" si="28"/>
        <v>0</v>
      </c>
      <c r="U201" s="31"/>
      <c r="V201" s="31"/>
      <c r="W201" s="31"/>
      <c r="X201" s="31"/>
      <c r="Y201" s="31"/>
      <c r="Z201" s="31"/>
      <c r="AA201" s="31"/>
      <c r="AB201" s="31"/>
      <c r="AC201" s="31"/>
      <c r="AD201" s="31"/>
      <c r="AE201" s="31"/>
      <c r="AR201" s="181" t="s">
        <v>234</v>
      </c>
      <c r="AT201" s="181" t="s">
        <v>168</v>
      </c>
      <c r="AU201" s="181" t="s">
        <v>145</v>
      </c>
      <c r="AY201" s="14" t="s">
        <v>166</v>
      </c>
      <c r="BE201" s="100">
        <f t="shared" si="29"/>
        <v>0</v>
      </c>
      <c r="BF201" s="100">
        <f t="shared" si="30"/>
        <v>0</v>
      </c>
      <c r="BG201" s="100">
        <f t="shared" si="31"/>
        <v>0</v>
      </c>
      <c r="BH201" s="100">
        <f t="shared" si="32"/>
        <v>0</v>
      </c>
      <c r="BI201" s="100">
        <f t="shared" si="33"/>
        <v>0</v>
      </c>
      <c r="BJ201" s="14" t="s">
        <v>145</v>
      </c>
      <c r="BK201" s="182">
        <f t="shared" si="34"/>
        <v>0</v>
      </c>
      <c r="BL201" s="14" t="s">
        <v>234</v>
      </c>
      <c r="BM201" s="181" t="s">
        <v>732</v>
      </c>
    </row>
    <row r="202" spans="1:65" s="2" customFormat="1" ht="24.2" customHeight="1">
      <c r="A202" s="31"/>
      <c r="B202" s="138"/>
      <c r="C202" s="170" t="s">
        <v>440</v>
      </c>
      <c r="D202" s="170" t="s">
        <v>168</v>
      </c>
      <c r="E202" s="171" t="s">
        <v>733</v>
      </c>
      <c r="F202" s="172" t="s">
        <v>734</v>
      </c>
      <c r="G202" s="173" t="s">
        <v>195</v>
      </c>
      <c r="H202" s="174">
        <v>0.09</v>
      </c>
      <c r="I202" s="175"/>
      <c r="J202" s="174">
        <f t="shared" si="25"/>
        <v>0</v>
      </c>
      <c r="K202" s="176"/>
      <c r="L202" s="32"/>
      <c r="M202" s="177" t="s">
        <v>1</v>
      </c>
      <c r="N202" s="178" t="s">
        <v>44</v>
      </c>
      <c r="O202" s="60"/>
      <c r="P202" s="179">
        <f t="shared" si="26"/>
        <v>0</v>
      </c>
      <c r="Q202" s="179">
        <v>0</v>
      </c>
      <c r="R202" s="179">
        <f t="shared" si="27"/>
        <v>0</v>
      </c>
      <c r="S202" s="179">
        <v>0</v>
      </c>
      <c r="T202" s="180">
        <f t="shared" si="28"/>
        <v>0</v>
      </c>
      <c r="U202" s="31"/>
      <c r="V202" s="31"/>
      <c r="W202" s="31"/>
      <c r="X202" s="31"/>
      <c r="Y202" s="31"/>
      <c r="Z202" s="31"/>
      <c r="AA202" s="31"/>
      <c r="AB202" s="31"/>
      <c r="AC202" s="31"/>
      <c r="AD202" s="31"/>
      <c r="AE202" s="31"/>
      <c r="AR202" s="181" t="s">
        <v>234</v>
      </c>
      <c r="AT202" s="181" t="s">
        <v>168</v>
      </c>
      <c r="AU202" s="181" t="s">
        <v>145</v>
      </c>
      <c r="AY202" s="14" t="s">
        <v>166</v>
      </c>
      <c r="BE202" s="100">
        <f t="shared" si="29"/>
        <v>0</v>
      </c>
      <c r="BF202" s="100">
        <f t="shared" si="30"/>
        <v>0</v>
      </c>
      <c r="BG202" s="100">
        <f t="shared" si="31"/>
        <v>0</v>
      </c>
      <c r="BH202" s="100">
        <f t="shared" si="32"/>
        <v>0</v>
      </c>
      <c r="BI202" s="100">
        <f t="shared" si="33"/>
        <v>0</v>
      </c>
      <c r="BJ202" s="14" t="s">
        <v>145</v>
      </c>
      <c r="BK202" s="182">
        <f t="shared" si="34"/>
        <v>0</v>
      </c>
      <c r="BL202" s="14" t="s">
        <v>234</v>
      </c>
      <c r="BM202" s="181" t="s">
        <v>735</v>
      </c>
    </row>
    <row r="203" spans="1:65" s="2" customFormat="1" ht="16.5" customHeight="1">
      <c r="A203" s="31"/>
      <c r="B203" s="138"/>
      <c r="C203" s="183" t="s">
        <v>444</v>
      </c>
      <c r="D203" s="183" t="s">
        <v>350</v>
      </c>
      <c r="E203" s="184" t="s">
        <v>736</v>
      </c>
      <c r="F203" s="185" t="s">
        <v>737</v>
      </c>
      <c r="G203" s="186" t="s">
        <v>223</v>
      </c>
      <c r="H203" s="187">
        <v>48</v>
      </c>
      <c r="I203" s="188"/>
      <c r="J203" s="187">
        <f t="shared" si="25"/>
        <v>0</v>
      </c>
      <c r="K203" s="189"/>
      <c r="L203" s="190"/>
      <c r="M203" s="191" t="s">
        <v>1</v>
      </c>
      <c r="N203" s="192" t="s">
        <v>44</v>
      </c>
      <c r="O203" s="60"/>
      <c r="P203" s="179">
        <f t="shared" si="26"/>
        <v>0</v>
      </c>
      <c r="Q203" s="179">
        <v>0</v>
      </c>
      <c r="R203" s="179">
        <f t="shared" si="27"/>
        <v>0</v>
      </c>
      <c r="S203" s="179">
        <v>0</v>
      </c>
      <c r="T203" s="180">
        <f t="shared" si="28"/>
        <v>0</v>
      </c>
      <c r="U203" s="31"/>
      <c r="V203" s="31"/>
      <c r="W203" s="31"/>
      <c r="X203" s="31"/>
      <c r="Y203" s="31"/>
      <c r="Z203" s="31"/>
      <c r="AA203" s="31"/>
      <c r="AB203" s="31"/>
      <c r="AC203" s="31"/>
      <c r="AD203" s="31"/>
      <c r="AE203" s="31"/>
      <c r="AR203" s="181" t="s">
        <v>299</v>
      </c>
      <c r="AT203" s="181" t="s">
        <v>350</v>
      </c>
      <c r="AU203" s="181" t="s">
        <v>145</v>
      </c>
      <c r="AY203" s="14" t="s">
        <v>166</v>
      </c>
      <c r="BE203" s="100">
        <f t="shared" si="29"/>
        <v>0</v>
      </c>
      <c r="BF203" s="100">
        <f t="shared" si="30"/>
        <v>0</v>
      </c>
      <c r="BG203" s="100">
        <f t="shared" si="31"/>
        <v>0</v>
      </c>
      <c r="BH203" s="100">
        <f t="shared" si="32"/>
        <v>0</v>
      </c>
      <c r="BI203" s="100">
        <f t="shared" si="33"/>
        <v>0</v>
      </c>
      <c r="BJ203" s="14" t="s">
        <v>145</v>
      </c>
      <c r="BK203" s="182">
        <f t="shared" si="34"/>
        <v>0</v>
      </c>
      <c r="BL203" s="14" t="s">
        <v>234</v>
      </c>
      <c r="BM203" s="181" t="s">
        <v>738</v>
      </c>
    </row>
    <row r="204" spans="1:65" s="2" customFormat="1" ht="24.2" customHeight="1">
      <c r="A204" s="31"/>
      <c r="B204" s="138"/>
      <c r="C204" s="170" t="s">
        <v>448</v>
      </c>
      <c r="D204" s="170" t="s">
        <v>168</v>
      </c>
      <c r="E204" s="171" t="s">
        <v>739</v>
      </c>
      <c r="F204" s="172" t="s">
        <v>740</v>
      </c>
      <c r="G204" s="173" t="s">
        <v>195</v>
      </c>
      <c r="H204" s="174">
        <v>0.09</v>
      </c>
      <c r="I204" s="175"/>
      <c r="J204" s="174">
        <f t="shared" si="25"/>
        <v>0</v>
      </c>
      <c r="K204" s="176"/>
      <c r="L204" s="32"/>
      <c r="M204" s="177" t="s">
        <v>1</v>
      </c>
      <c r="N204" s="178" t="s">
        <v>44</v>
      </c>
      <c r="O204" s="60"/>
      <c r="P204" s="179">
        <f t="shared" si="26"/>
        <v>0</v>
      </c>
      <c r="Q204" s="179">
        <v>0</v>
      </c>
      <c r="R204" s="179">
        <f t="shared" si="27"/>
        <v>0</v>
      </c>
      <c r="S204" s="179">
        <v>0</v>
      </c>
      <c r="T204" s="180">
        <f t="shared" si="28"/>
        <v>0</v>
      </c>
      <c r="U204" s="31"/>
      <c r="V204" s="31"/>
      <c r="W204" s="31"/>
      <c r="X204" s="31"/>
      <c r="Y204" s="31"/>
      <c r="Z204" s="31"/>
      <c r="AA204" s="31"/>
      <c r="AB204" s="31"/>
      <c r="AC204" s="31"/>
      <c r="AD204" s="31"/>
      <c r="AE204" s="31"/>
      <c r="AR204" s="181" t="s">
        <v>234</v>
      </c>
      <c r="AT204" s="181" t="s">
        <v>168</v>
      </c>
      <c r="AU204" s="181" t="s">
        <v>145</v>
      </c>
      <c r="AY204" s="14" t="s">
        <v>166</v>
      </c>
      <c r="BE204" s="100">
        <f t="shared" si="29"/>
        <v>0</v>
      </c>
      <c r="BF204" s="100">
        <f t="shared" si="30"/>
        <v>0</v>
      </c>
      <c r="BG204" s="100">
        <f t="shared" si="31"/>
        <v>0</v>
      </c>
      <c r="BH204" s="100">
        <f t="shared" si="32"/>
        <v>0</v>
      </c>
      <c r="BI204" s="100">
        <f t="shared" si="33"/>
        <v>0</v>
      </c>
      <c r="BJ204" s="14" t="s">
        <v>145</v>
      </c>
      <c r="BK204" s="182">
        <f t="shared" si="34"/>
        <v>0</v>
      </c>
      <c r="BL204" s="14" t="s">
        <v>234</v>
      </c>
      <c r="BM204" s="181" t="s">
        <v>741</v>
      </c>
    </row>
    <row r="205" spans="1:65" s="12" customFormat="1" ht="22.9" customHeight="1">
      <c r="B205" s="157"/>
      <c r="D205" s="158" t="s">
        <v>77</v>
      </c>
      <c r="E205" s="168" t="s">
        <v>742</v>
      </c>
      <c r="F205" s="168" t="s">
        <v>743</v>
      </c>
      <c r="I205" s="160"/>
      <c r="J205" s="169">
        <f>BK205</f>
        <v>0</v>
      </c>
      <c r="L205" s="157"/>
      <c r="M205" s="162"/>
      <c r="N205" s="163"/>
      <c r="O205" s="163"/>
      <c r="P205" s="164">
        <f>SUM(P206:P211)</f>
        <v>0</v>
      </c>
      <c r="Q205" s="163"/>
      <c r="R205" s="164">
        <f>SUM(R206:R211)</f>
        <v>0</v>
      </c>
      <c r="S205" s="163"/>
      <c r="T205" s="165">
        <f>SUM(T206:T211)</f>
        <v>0</v>
      </c>
      <c r="AR205" s="158" t="s">
        <v>145</v>
      </c>
      <c r="AT205" s="166" t="s">
        <v>77</v>
      </c>
      <c r="AU205" s="166" t="s">
        <v>86</v>
      </c>
      <c r="AY205" s="158" t="s">
        <v>166</v>
      </c>
      <c r="BK205" s="167">
        <f>SUM(BK206:BK211)</f>
        <v>0</v>
      </c>
    </row>
    <row r="206" spans="1:65" s="2" customFormat="1" ht="16.5" customHeight="1">
      <c r="A206" s="31"/>
      <c r="B206" s="138"/>
      <c r="C206" s="170" t="s">
        <v>452</v>
      </c>
      <c r="D206" s="170" t="s">
        <v>168</v>
      </c>
      <c r="E206" s="171" t="s">
        <v>744</v>
      </c>
      <c r="F206" s="172" t="s">
        <v>745</v>
      </c>
      <c r="G206" s="173" t="s">
        <v>223</v>
      </c>
      <c r="H206" s="174">
        <v>1</v>
      </c>
      <c r="I206" s="175"/>
      <c r="J206" s="174">
        <f t="shared" ref="J206:J211" si="35">ROUND(I206*H206,3)</f>
        <v>0</v>
      </c>
      <c r="K206" s="176"/>
      <c r="L206" s="32"/>
      <c r="M206" s="177" t="s">
        <v>1</v>
      </c>
      <c r="N206" s="178" t="s">
        <v>44</v>
      </c>
      <c r="O206" s="60"/>
      <c r="P206" s="179">
        <f t="shared" ref="P206:P211" si="36">O206*H206</f>
        <v>0</v>
      </c>
      <c r="Q206" s="179">
        <v>0</v>
      </c>
      <c r="R206" s="179">
        <f t="shared" ref="R206:R211" si="37">Q206*H206</f>
        <v>0</v>
      </c>
      <c r="S206" s="179">
        <v>0</v>
      </c>
      <c r="T206" s="180">
        <f t="shared" ref="T206:T211" si="38">S206*H206</f>
        <v>0</v>
      </c>
      <c r="U206" s="31"/>
      <c r="V206" s="31"/>
      <c r="W206" s="31"/>
      <c r="X206" s="31"/>
      <c r="Y206" s="31"/>
      <c r="Z206" s="31"/>
      <c r="AA206" s="31"/>
      <c r="AB206" s="31"/>
      <c r="AC206" s="31"/>
      <c r="AD206" s="31"/>
      <c r="AE206" s="31"/>
      <c r="AR206" s="181" t="s">
        <v>234</v>
      </c>
      <c r="AT206" s="181" t="s">
        <v>168</v>
      </c>
      <c r="AU206" s="181" t="s">
        <v>145</v>
      </c>
      <c r="AY206" s="14" t="s">
        <v>166</v>
      </c>
      <c r="BE206" s="100">
        <f t="shared" ref="BE206:BE211" si="39">IF(N206="základná",J206,0)</f>
        <v>0</v>
      </c>
      <c r="BF206" s="100">
        <f t="shared" ref="BF206:BF211" si="40">IF(N206="znížená",J206,0)</f>
        <v>0</v>
      </c>
      <c r="BG206" s="100">
        <f t="shared" ref="BG206:BG211" si="41">IF(N206="zákl. prenesená",J206,0)</f>
        <v>0</v>
      </c>
      <c r="BH206" s="100">
        <f t="shared" ref="BH206:BH211" si="42">IF(N206="zníž. prenesená",J206,0)</f>
        <v>0</v>
      </c>
      <c r="BI206" s="100">
        <f t="shared" ref="BI206:BI211" si="43">IF(N206="nulová",J206,0)</f>
        <v>0</v>
      </c>
      <c r="BJ206" s="14" t="s">
        <v>145</v>
      </c>
      <c r="BK206" s="182">
        <f t="shared" ref="BK206:BK211" si="44">ROUND(I206*H206,3)</f>
        <v>0</v>
      </c>
      <c r="BL206" s="14" t="s">
        <v>234</v>
      </c>
      <c r="BM206" s="181" t="s">
        <v>746</v>
      </c>
    </row>
    <row r="207" spans="1:65" s="2" customFormat="1" ht="16.5" customHeight="1">
      <c r="A207" s="31"/>
      <c r="B207" s="138"/>
      <c r="C207" s="170" t="s">
        <v>456</v>
      </c>
      <c r="D207" s="170" t="s">
        <v>168</v>
      </c>
      <c r="E207" s="171" t="s">
        <v>747</v>
      </c>
      <c r="F207" s="172" t="s">
        <v>748</v>
      </c>
      <c r="G207" s="173" t="s">
        <v>223</v>
      </c>
      <c r="H207" s="174">
        <v>1</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234</v>
      </c>
      <c r="AT207" s="181" t="s">
        <v>168</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749</v>
      </c>
    </row>
    <row r="208" spans="1:65" s="2" customFormat="1" ht="16.5" customHeight="1">
      <c r="A208" s="31"/>
      <c r="B208" s="138"/>
      <c r="C208" s="170" t="s">
        <v>462</v>
      </c>
      <c r="D208" s="170" t="s">
        <v>168</v>
      </c>
      <c r="E208" s="171" t="s">
        <v>750</v>
      </c>
      <c r="F208" s="172" t="s">
        <v>751</v>
      </c>
      <c r="G208" s="173" t="s">
        <v>223</v>
      </c>
      <c r="H208" s="174">
        <v>1</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234</v>
      </c>
      <c r="AT208" s="181" t="s">
        <v>168</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752</v>
      </c>
    </row>
    <row r="209" spans="1:65" s="2" customFormat="1" ht="21.75" customHeight="1">
      <c r="A209" s="31"/>
      <c r="B209" s="138"/>
      <c r="C209" s="170" t="s">
        <v>466</v>
      </c>
      <c r="D209" s="170" t="s">
        <v>168</v>
      </c>
      <c r="E209" s="171" t="s">
        <v>753</v>
      </c>
      <c r="F209" s="172" t="s">
        <v>754</v>
      </c>
      <c r="G209" s="173" t="s">
        <v>223</v>
      </c>
      <c r="H209" s="174">
        <v>1</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234</v>
      </c>
      <c r="AT209" s="181" t="s">
        <v>168</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755</v>
      </c>
    </row>
    <row r="210" spans="1:65" s="2" customFormat="1" ht="16.5" customHeight="1">
      <c r="A210" s="31"/>
      <c r="B210" s="138"/>
      <c r="C210" s="170" t="s">
        <v>470</v>
      </c>
      <c r="D210" s="170" t="s">
        <v>168</v>
      </c>
      <c r="E210" s="171" t="s">
        <v>756</v>
      </c>
      <c r="F210" s="172" t="s">
        <v>757</v>
      </c>
      <c r="G210" s="173" t="s">
        <v>223</v>
      </c>
      <c r="H210" s="174">
        <v>1</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758</v>
      </c>
    </row>
    <row r="211" spans="1:65" s="2" customFormat="1" ht="16.5" customHeight="1">
      <c r="A211" s="31"/>
      <c r="B211" s="138"/>
      <c r="C211" s="170" t="s">
        <v>474</v>
      </c>
      <c r="D211" s="170" t="s">
        <v>168</v>
      </c>
      <c r="E211" s="171" t="s">
        <v>759</v>
      </c>
      <c r="F211" s="172" t="s">
        <v>760</v>
      </c>
      <c r="G211" s="173" t="s">
        <v>223</v>
      </c>
      <c r="H211" s="174">
        <v>1</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761</v>
      </c>
    </row>
    <row r="212" spans="1:65" s="12" customFormat="1" ht="22.9" customHeight="1">
      <c r="B212" s="157"/>
      <c r="D212" s="158" t="s">
        <v>77</v>
      </c>
      <c r="E212" s="168" t="s">
        <v>762</v>
      </c>
      <c r="F212" s="168" t="s">
        <v>763</v>
      </c>
      <c r="I212" s="160"/>
      <c r="J212" s="169">
        <f>BK212</f>
        <v>0</v>
      </c>
      <c r="L212" s="157"/>
      <c r="M212" s="162"/>
      <c r="N212" s="163"/>
      <c r="O212" s="163"/>
      <c r="P212" s="164">
        <f>SUM(P213:P238)</f>
        <v>0</v>
      </c>
      <c r="Q212" s="163"/>
      <c r="R212" s="164">
        <f>SUM(R213:R238)</f>
        <v>0</v>
      </c>
      <c r="S212" s="163"/>
      <c r="T212" s="165">
        <f>SUM(T213:T238)</f>
        <v>0</v>
      </c>
      <c r="AR212" s="158" t="s">
        <v>145</v>
      </c>
      <c r="AT212" s="166" t="s">
        <v>77</v>
      </c>
      <c r="AU212" s="166" t="s">
        <v>86</v>
      </c>
      <c r="AY212" s="158" t="s">
        <v>166</v>
      </c>
      <c r="BK212" s="167">
        <f>SUM(BK213:BK238)</f>
        <v>0</v>
      </c>
    </row>
    <row r="213" spans="1:65" s="2" customFormat="1" ht="16.5" customHeight="1">
      <c r="A213" s="31"/>
      <c r="B213" s="138"/>
      <c r="C213" s="183" t="s">
        <v>478</v>
      </c>
      <c r="D213" s="183" t="s">
        <v>350</v>
      </c>
      <c r="E213" s="184" t="s">
        <v>764</v>
      </c>
      <c r="F213" s="185" t="s">
        <v>765</v>
      </c>
      <c r="G213" s="186" t="s">
        <v>223</v>
      </c>
      <c r="H213" s="187">
        <v>1</v>
      </c>
      <c r="I213" s="188"/>
      <c r="J213" s="187">
        <f t="shared" ref="J213:J238" si="45">ROUND(I213*H213,3)</f>
        <v>0</v>
      </c>
      <c r="K213" s="189"/>
      <c r="L213" s="190"/>
      <c r="M213" s="191" t="s">
        <v>1</v>
      </c>
      <c r="N213" s="192" t="s">
        <v>44</v>
      </c>
      <c r="O213" s="60"/>
      <c r="P213" s="179">
        <f t="shared" ref="P213:P238" si="46">O213*H213</f>
        <v>0</v>
      </c>
      <c r="Q213" s="179">
        <v>0</v>
      </c>
      <c r="R213" s="179">
        <f t="shared" ref="R213:R238" si="47">Q213*H213</f>
        <v>0</v>
      </c>
      <c r="S213" s="179">
        <v>0</v>
      </c>
      <c r="T213" s="180">
        <f t="shared" ref="T213:T238" si="48">S213*H213</f>
        <v>0</v>
      </c>
      <c r="U213" s="31"/>
      <c r="V213" s="31"/>
      <c r="W213" s="31"/>
      <c r="X213" s="31"/>
      <c r="Y213" s="31"/>
      <c r="Z213" s="31"/>
      <c r="AA213" s="31"/>
      <c r="AB213" s="31"/>
      <c r="AC213" s="31"/>
      <c r="AD213" s="31"/>
      <c r="AE213" s="31"/>
      <c r="AR213" s="181" t="s">
        <v>299</v>
      </c>
      <c r="AT213" s="181" t="s">
        <v>350</v>
      </c>
      <c r="AU213" s="181" t="s">
        <v>145</v>
      </c>
      <c r="AY213" s="14" t="s">
        <v>166</v>
      </c>
      <c r="BE213" s="100">
        <f t="shared" ref="BE213:BE238" si="49">IF(N213="základná",J213,0)</f>
        <v>0</v>
      </c>
      <c r="BF213" s="100">
        <f t="shared" ref="BF213:BF238" si="50">IF(N213="znížená",J213,0)</f>
        <v>0</v>
      </c>
      <c r="BG213" s="100">
        <f t="shared" ref="BG213:BG238" si="51">IF(N213="zákl. prenesená",J213,0)</f>
        <v>0</v>
      </c>
      <c r="BH213" s="100">
        <f t="shared" ref="BH213:BH238" si="52">IF(N213="zníž. prenesená",J213,0)</f>
        <v>0</v>
      </c>
      <c r="BI213" s="100">
        <f t="shared" ref="BI213:BI238" si="53">IF(N213="nulová",J213,0)</f>
        <v>0</v>
      </c>
      <c r="BJ213" s="14" t="s">
        <v>145</v>
      </c>
      <c r="BK213" s="182">
        <f t="shared" ref="BK213:BK238" si="54">ROUND(I213*H213,3)</f>
        <v>0</v>
      </c>
      <c r="BL213" s="14" t="s">
        <v>234</v>
      </c>
      <c r="BM213" s="181" t="s">
        <v>766</v>
      </c>
    </row>
    <row r="214" spans="1:65" s="2" customFormat="1" ht="16.5" customHeight="1">
      <c r="A214" s="31"/>
      <c r="B214" s="138"/>
      <c r="C214" s="183" t="s">
        <v>482</v>
      </c>
      <c r="D214" s="183" t="s">
        <v>350</v>
      </c>
      <c r="E214" s="184" t="s">
        <v>767</v>
      </c>
      <c r="F214" s="185" t="s">
        <v>768</v>
      </c>
      <c r="G214" s="186" t="s">
        <v>223</v>
      </c>
      <c r="H214" s="187">
        <v>2</v>
      </c>
      <c r="I214" s="188"/>
      <c r="J214" s="187">
        <f t="shared" si="45"/>
        <v>0</v>
      </c>
      <c r="K214" s="189"/>
      <c r="L214" s="190"/>
      <c r="M214" s="191" t="s">
        <v>1</v>
      </c>
      <c r="N214" s="192" t="s">
        <v>44</v>
      </c>
      <c r="O214" s="60"/>
      <c r="P214" s="179">
        <f t="shared" si="46"/>
        <v>0</v>
      </c>
      <c r="Q214" s="179">
        <v>0</v>
      </c>
      <c r="R214" s="179">
        <f t="shared" si="47"/>
        <v>0</v>
      </c>
      <c r="S214" s="179">
        <v>0</v>
      </c>
      <c r="T214" s="180">
        <f t="shared" si="48"/>
        <v>0</v>
      </c>
      <c r="U214" s="31"/>
      <c r="V214" s="31"/>
      <c r="W214" s="31"/>
      <c r="X214" s="31"/>
      <c r="Y214" s="31"/>
      <c r="Z214" s="31"/>
      <c r="AA214" s="31"/>
      <c r="AB214" s="31"/>
      <c r="AC214" s="31"/>
      <c r="AD214" s="31"/>
      <c r="AE214" s="31"/>
      <c r="AR214" s="181" t="s">
        <v>299</v>
      </c>
      <c r="AT214" s="181" t="s">
        <v>350</v>
      </c>
      <c r="AU214" s="181" t="s">
        <v>145</v>
      </c>
      <c r="AY214" s="14" t="s">
        <v>166</v>
      </c>
      <c r="BE214" s="100">
        <f t="shared" si="49"/>
        <v>0</v>
      </c>
      <c r="BF214" s="100">
        <f t="shared" si="50"/>
        <v>0</v>
      </c>
      <c r="BG214" s="100">
        <f t="shared" si="51"/>
        <v>0</v>
      </c>
      <c r="BH214" s="100">
        <f t="shared" si="52"/>
        <v>0</v>
      </c>
      <c r="BI214" s="100">
        <f t="shared" si="53"/>
        <v>0</v>
      </c>
      <c r="BJ214" s="14" t="s">
        <v>145</v>
      </c>
      <c r="BK214" s="182">
        <f t="shared" si="54"/>
        <v>0</v>
      </c>
      <c r="BL214" s="14" t="s">
        <v>234</v>
      </c>
      <c r="BM214" s="181" t="s">
        <v>769</v>
      </c>
    </row>
    <row r="215" spans="1:65" s="2" customFormat="1" ht="16.5" customHeight="1">
      <c r="A215" s="31"/>
      <c r="B215" s="138"/>
      <c r="C215" s="183" t="s">
        <v>486</v>
      </c>
      <c r="D215" s="183" t="s">
        <v>350</v>
      </c>
      <c r="E215" s="184" t="s">
        <v>770</v>
      </c>
      <c r="F215" s="185" t="s">
        <v>771</v>
      </c>
      <c r="G215" s="186" t="s">
        <v>223</v>
      </c>
      <c r="H215" s="187">
        <v>6</v>
      </c>
      <c r="I215" s="188"/>
      <c r="J215" s="187">
        <f t="shared" si="45"/>
        <v>0</v>
      </c>
      <c r="K215" s="189"/>
      <c r="L215" s="190"/>
      <c r="M215" s="191" t="s">
        <v>1</v>
      </c>
      <c r="N215" s="192" t="s">
        <v>44</v>
      </c>
      <c r="O215" s="60"/>
      <c r="P215" s="179">
        <f t="shared" si="46"/>
        <v>0</v>
      </c>
      <c r="Q215" s="179">
        <v>0</v>
      </c>
      <c r="R215" s="179">
        <f t="shared" si="47"/>
        <v>0</v>
      </c>
      <c r="S215" s="179">
        <v>0</v>
      </c>
      <c r="T215" s="180">
        <f t="shared" si="48"/>
        <v>0</v>
      </c>
      <c r="U215" s="31"/>
      <c r="V215" s="31"/>
      <c r="W215" s="31"/>
      <c r="X215" s="31"/>
      <c r="Y215" s="31"/>
      <c r="Z215" s="31"/>
      <c r="AA215" s="31"/>
      <c r="AB215" s="31"/>
      <c r="AC215" s="31"/>
      <c r="AD215" s="31"/>
      <c r="AE215" s="31"/>
      <c r="AR215" s="181" t="s">
        <v>299</v>
      </c>
      <c r="AT215" s="181" t="s">
        <v>350</v>
      </c>
      <c r="AU215" s="181" t="s">
        <v>145</v>
      </c>
      <c r="AY215" s="14" t="s">
        <v>166</v>
      </c>
      <c r="BE215" s="100">
        <f t="shared" si="49"/>
        <v>0</v>
      </c>
      <c r="BF215" s="100">
        <f t="shared" si="50"/>
        <v>0</v>
      </c>
      <c r="BG215" s="100">
        <f t="shared" si="51"/>
        <v>0</v>
      </c>
      <c r="BH215" s="100">
        <f t="shared" si="52"/>
        <v>0</v>
      </c>
      <c r="BI215" s="100">
        <f t="shared" si="53"/>
        <v>0</v>
      </c>
      <c r="BJ215" s="14" t="s">
        <v>145</v>
      </c>
      <c r="BK215" s="182">
        <f t="shared" si="54"/>
        <v>0</v>
      </c>
      <c r="BL215" s="14" t="s">
        <v>234</v>
      </c>
      <c r="BM215" s="181" t="s">
        <v>772</v>
      </c>
    </row>
    <row r="216" spans="1:65" s="2" customFormat="1" ht="24.2" customHeight="1">
      <c r="A216" s="31"/>
      <c r="B216" s="138"/>
      <c r="C216" s="170" t="s">
        <v>492</v>
      </c>
      <c r="D216" s="170" t="s">
        <v>168</v>
      </c>
      <c r="E216" s="171" t="s">
        <v>773</v>
      </c>
      <c r="F216" s="172" t="s">
        <v>774</v>
      </c>
      <c r="G216" s="173" t="s">
        <v>710</v>
      </c>
      <c r="H216" s="174">
        <v>6</v>
      </c>
      <c r="I216" s="175"/>
      <c r="J216" s="174">
        <f t="shared" si="45"/>
        <v>0</v>
      </c>
      <c r="K216" s="176"/>
      <c r="L216" s="32"/>
      <c r="M216" s="177" t="s">
        <v>1</v>
      </c>
      <c r="N216" s="178" t="s">
        <v>44</v>
      </c>
      <c r="O216" s="60"/>
      <c r="P216" s="179">
        <f t="shared" si="46"/>
        <v>0</v>
      </c>
      <c r="Q216" s="179">
        <v>0</v>
      </c>
      <c r="R216" s="179">
        <f t="shared" si="47"/>
        <v>0</v>
      </c>
      <c r="S216" s="179">
        <v>0</v>
      </c>
      <c r="T216" s="180">
        <f t="shared" si="48"/>
        <v>0</v>
      </c>
      <c r="U216" s="31"/>
      <c r="V216" s="31"/>
      <c r="W216" s="31"/>
      <c r="X216" s="31"/>
      <c r="Y216" s="31"/>
      <c r="Z216" s="31"/>
      <c r="AA216" s="31"/>
      <c r="AB216" s="31"/>
      <c r="AC216" s="31"/>
      <c r="AD216" s="31"/>
      <c r="AE216" s="31"/>
      <c r="AR216" s="181" t="s">
        <v>234</v>
      </c>
      <c r="AT216" s="181" t="s">
        <v>168</v>
      </c>
      <c r="AU216" s="181" t="s">
        <v>145</v>
      </c>
      <c r="AY216" s="14" t="s">
        <v>166</v>
      </c>
      <c r="BE216" s="100">
        <f t="shared" si="49"/>
        <v>0</v>
      </c>
      <c r="BF216" s="100">
        <f t="shared" si="50"/>
        <v>0</v>
      </c>
      <c r="BG216" s="100">
        <f t="shared" si="51"/>
        <v>0</v>
      </c>
      <c r="BH216" s="100">
        <f t="shared" si="52"/>
        <v>0</v>
      </c>
      <c r="BI216" s="100">
        <f t="shared" si="53"/>
        <v>0</v>
      </c>
      <c r="BJ216" s="14" t="s">
        <v>145</v>
      </c>
      <c r="BK216" s="182">
        <f t="shared" si="54"/>
        <v>0</v>
      </c>
      <c r="BL216" s="14" t="s">
        <v>234</v>
      </c>
      <c r="BM216" s="181" t="s">
        <v>775</v>
      </c>
    </row>
    <row r="217" spans="1:65" s="2" customFormat="1" ht="24.2" customHeight="1">
      <c r="A217" s="31"/>
      <c r="B217" s="138"/>
      <c r="C217" s="170" t="s">
        <v>496</v>
      </c>
      <c r="D217" s="170" t="s">
        <v>168</v>
      </c>
      <c r="E217" s="171" t="s">
        <v>776</v>
      </c>
      <c r="F217" s="172" t="s">
        <v>777</v>
      </c>
      <c r="G217" s="173" t="s">
        <v>710</v>
      </c>
      <c r="H217" s="174">
        <v>2</v>
      </c>
      <c r="I217" s="175"/>
      <c r="J217" s="174">
        <f t="shared" si="45"/>
        <v>0</v>
      </c>
      <c r="K217" s="176"/>
      <c r="L217" s="32"/>
      <c r="M217" s="177" t="s">
        <v>1</v>
      </c>
      <c r="N217" s="178" t="s">
        <v>44</v>
      </c>
      <c r="O217" s="60"/>
      <c r="P217" s="179">
        <f t="shared" si="46"/>
        <v>0</v>
      </c>
      <c r="Q217" s="179">
        <v>0</v>
      </c>
      <c r="R217" s="179">
        <f t="shared" si="47"/>
        <v>0</v>
      </c>
      <c r="S217" s="179">
        <v>0</v>
      </c>
      <c r="T217" s="180">
        <f t="shared" si="48"/>
        <v>0</v>
      </c>
      <c r="U217" s="31"/>
      <c r="V217" s="31"/>
      <c r="W217" s="31"/>
      <c r="X217" s="31"/>
      <c r="Y217" s="31"/>
      <c r="Z217" s="31"/>
      <c r="AA217" s="31"/>
      <c r="AB217" s="31"/>
      <c r="AC217" s="31"/>
      <c r="AD217" s="31"/>
      <c r="AE217" s="31"/>
      <c r="AR217" s="181" t="s">
        <v>234</v>
      </c>
      <c r="AT217" s="181" t="s">
        <v>168</v>
      </c>
      <c r="AU217" s="181" t="s">
        <v>145</v>
      </c>
      <c r="AY217" s="14" t="s">
        <v>166</v>
      </c>
      <c r="BE217" s="100">
        <f t="shared" si="49"/>
        <v>0</v>
      </c>
      <c r="BF217" s="100">
        <f t="shared" si="50"/>
        <v>0</v>
      </c>
      <c r="BG217" s="100">
        <f t="shared" si="51"/>
        <v>0</v>
      </c>
      <c r="BH217" s="100">
        <f t="shared" si="52"/>
        <v>0</v>
      </c>
      <c r="BI217" s="100">
        <f t="shared" si="53"/>
        <v>0</v>
      </c>
      <c r="BJ217" s="14" t="s">
        <v>145</v>
      </c>
      <c r="BK217" s="182">
        <f t="shared" si="54"/>
        <v>0</v>
      </c>
      <c r="BL217" s="14" t="s">
        <v>234</v>
      </c>
      <c r="BM217" s="181" t="s">
        <v>778</v>
      </c>
    </row>
    <row r="218" spans="1:65" s="2" customFormat="1" ht="24.2" customHeight="1">
      <c r="A218" s="31"/>
      <c r="B218" s="138"/>
      <c r="C218" s="170" t="s">
        <v>500</v>
      </c>
      <c r="D218" s="170" t="s">
        <v>168</v>
      </c>
      <c r="E218" s="171" t="s">
        <v>779</v>
      </c>
      <c r="F218" s="172" t="s">
        <v>780</v>
      </c>
      <c r="G218" s="173" t="s">
        <v>710</v>
      </c>
      <c r="H218" s="174">
        <v>15</v>
      </c>
      <c r="I218" s="175"/>
      <c r="J218" s="174">
        <f t="shared" si="45"/>
        <v>0</v>
      </c>
      <c r="K218" s="176"/>
      <c r="L218" s="32"/>
      <c r="M218" s="177" t="s">
        <v>1</v>
      </c>
      <c r="N218" s="178" t="s">
        <v>44</v>
      </c>
      <c r="O218" s="60"/>
      <c r="P218" s="179">
        <f t="shared" si="46"/>
        <v>0</v>
      </c>
      <c r="Q218" s="179">
        <v>0</v>
      </c>
      <c r="R218" s="179">
        <f t="shared" si="47"/>
        <v>0</v>
      </c>
      <c r="S218" s="179">
        <v>0</v>
      </c>
      <c r="T218" s="180">
        <f t="shared" si="48"/>
        <v>0</v>
      </c>
      <c r="U218" s="31"/>
      <c r="V218" s="31"/>
      <c r="W218" s="31"/>
      <c r="X218" s="31"/>
      <c r="Y218" s="31"/>
      <c r="Z218" s="31"/>
      <c r="AA218" s="31"/>
      <c r="AB218" s="31"/>
      <c r="AC218" s="31"/>
      <c r="AD218" s="31"/>
      <c r="AE218" s="31"/>
      <c r="AR218" s="181" t="s">
        <v>234</v>
      </c>
      <c r="AT218" s="181" t="s">
        <v>168</v>
      </c>
      <c r="AU218" s="181" t="s">
        <v>145</v>
      </c>
      <c r="AY218" s="14" t="s">
        <v>166</v>
      </c>
      <c r="BE218" s="100">
        <f t="shared" si="49"/>
        <v>0</v>
      </c>
      <c r="BF218" s="100">
        <f t="shared" si="50"/>
        <v>0</v>
      </c>
      <c r="BG218" s="100">
        <f t="shared" si="51"/>
        <v>0</v>
      </c>
      <c r="BH218" s="100">
        <f t="shared" si="52"/>
        <v>0</v>
      </c>
      <c r="BI218" s="100">
        <f t="shared" si="53"/>
        <v>0</v>
      </c>
      <c r="BJ218" s="14" t="s">
        <v>145</v>
      </c>
      <c r="BK218" s="182">
        <f t="shared" si="54"/>
        <v>0</v>
      </c>
      <c r="BL218" s="14" t="s">
        <v>234</v>
      </c>
      <c r="BM218" s="181" t="s">
        <v>781</v>
      </c>
    </row>
    <row r="219" spans="1:65" s="2" customFormat="1" ht="24.2" customHeight="1">
      <c r="A219" s="31"/>
      <c r="B219" s="138"/>
      <c r="C219" s="170" t="s">
        <v>504</v>
      </c>
      <c r="D219" s="170" t="s">
        <v>168</v>
      </c>
      <c r="E219" s="171" t="s">
        <v>782</v>
      </c>
      <c r="F219" s="172" t="s">
        <v>783</v>
      </c>
      <c r="G219" s="173" t="s">
        <v>710</v>
      </c>
      <c r="H219" s="174">
        <v>3</v>
      </c>
      <c r="I219" s="175"/>
      <c r="J219" s="174">
        <f t="shared" si="45"/>
        <v>0</v>
      </c>
      <c r="K219" s="176"/>
      <c r="L219" s="32"/>
      <c r="M219" s="177" t="s">
        <v>1</v>
      </c>
      <c r="N219" s="178" t="s">
        <v>44</v>
      </c>
      <c r="O219" s="60"/>
      <c r="P219" s="179">
        <f t="shared" si="46"/>
        <v>0</v>
      </c>
      <c r="Q219" s="179">
        <v>0</v>
      </c>
      <c r="R219" s="179">
        <f t="shared" si="47"/>
        <v>0</v>
      </c>
      <c r="S219" s="179">
        <v>0</v>
      </c>
      <c r="T219" s="180">
        <f t="shared" si="48"/>
        <v>0</v>
      </c>
      <c r="U219" s="31"/>
      <c r="V219" s="31"/>
      <c r="W219" s="31"/>
      <c r="X219" s="31"/>
      <c r="Y219" s="31"/>
      <c r="Z219" s="31"/>
      <c r="AA219" s="31"/>
      <c r="AB219" s="31"/>
      <c r="AC219" s="31"/>
      <c r="AD219" s="31"/>
      <c r="AE219" s="31"/>
      <c r="AR219" s="181" t="s">
        <v>234</v>
      </c>
      <c r="AT219" s="181" t="s">
        <v>168</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784</v>
      </c>
    </row>
    <row r="220" spans="1:65" s="2" customFormat="1" ht="24.2" customHeight="1">
      <c r="A220" s="31"/>
      <c r="B220" s="138"/>
      <c r="C220" s="170" t="s">
        <v>508</v>
      </c>
      <c r="D220" s="170" t="s">
        <v>168</v>
      </c>
      <c r="E220" s="171" t="s">
        <v>785</v>
      </c>
      <c r="F220" s="172" t="s">
        <v>786</v>
      </c>
      <c r="G220" s="173" t="s">
        <v>710</v>
      </c>
      <c r="H220" s="174">
        <v>1</v>
      </c>
      <c r="I220" s="175"/>
      <c r="J220" s="174">
        <f t="shared" si="45"/>
        <v>0</v>
      </c>
      <c r="K220" s="176"/>
      <c r="L220" s="32"/>
      <c r="M220" s="177" t="s">
        <v>1</v>
      </c>
      <c r="N220" s="178" t="s">
        <v>44</v>
      </c>
      <c r="O220" s="60"/>
      <c r="P220" s="179">
        <f t="shared" si="46"/>
        <v>0</v>
      </c>
      <c r="Q220" s="179">
        <v>0</v>
      </c>
      <c r="R220" s="179">
        <f t="shared" si="47"/>
        <v>0</v>
      </c>
      <c r="S220" s="179">
        <v>0</v>
      </c>
      <c r="T220" s="180">
        <f t="shared" si="48"/>
        <v>0</v>
      </c>
      <c r="U220" s="31"/>
      <c r="V220" s="31"/>
      <c r="W220" s="31"/>
      <c r="X220" s="31"/>
      <c r="Y220" s="31"/>
      <c r="Z220" s="31"/>
      <c r="AA220" s="31"/>
      <c r="AB220" s="31"/>
      <c r="AC220" s="31"/>
      <c r="AD220" s="31"/>
      <c r="AE220" s="31"/>
      <c r="AR220" s="181" t="s">
        <v>234</v>
      </c>
      <c r="AT220" s="181" t="s">
        <v>168</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787</v>
      </c>
    </row>
    <row r="221" spans="1:65" s="2" customFormat="1" ht="16.5" customHeight="1">
      <c r="A221" s="31"/>
      <c r="B221" s="138"/>
      <c r="C221" s="170" t="s">
        <v>514</v>
      </c>
      <c r="D221" s="170" t="s">
        <v>168</v>
      </c>
      <c r="E221" s="171" t="s">
        <v>788</v>
      </c>
      <c r="F221" s="172" t="s">
        <v>789</v>
      </c>
      <c r="G221" s="173" t="s">
        <v>710</v>
      </c>
      <c r="H221" s="174">
        <v>23</v>
      </c>
      <c r="I221" s="175"/>
      <c r="J221" s="174">
        <f t="shared" si="45"/>
        <v>0</v>
      </c>
      <c r="K221" s="176"/>
      <c r="L221" s="32"/>
      <c r="M221" s="177" t="s">
        <v>1</v>
      </c>
      <c r="N221" s="178" t="s">
        <v>44</v>
      </c>
      <c r="O221" s="60"/>
      <c r="P221" s="179">
        <f t="shared" si="46"/>
        <v>0</v>
      </c>
      <c r="Q221" s="179">
        <v>0</v>
      </c>
      <c r="R221" s="179">
        <f t="shared" si="47"/>
        <v>0</v>
      </c>
      <c r="S221" s="179">
        <v>0</v>
      </c>
      <c r="T221" s="180">
        <f t="shared" si="48"/>
        <v>0</v>
      </c>
      <c r="U221" s="31"/>
      <c r="V221" s="31"/>
      <c r="W221" s="31"/>
      <c r="X221" s="31"/>
      <c r="Y221" s="31"/>
      <c r="Z221" s="31"/>
      <c r="AA221" s="31"/>
      <c r="AB221" s="31"/>
      <c r="AC221" s="31"/>
      <c r="AD221" s="31"/>
      <c r="AE221" s="31"/>
      <c r="AR221" s="181" t="s">
        <v>234</v>
      </c>
      <c r="AT221" s="181" t="s">
        <v>168</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790</v>
      </c>
    </row>
    <row r="222" spans="1:65" s="2" customFormat="1" ht="16.5" customHeight="1">
      <c r="A222" s="31"/>
      <c r="B222" s="138"/>
      <c r="C222" s="170" t="s">
        <v>518</v>
      </c>
      <c r="D222" s="170" t="s">
        <v>168</v>
      </c>
      <c r="E222" s="171" t="s">
        <v>791</v>
      </c>
      <c r="F222" s="172" t="s">
        <v>792</v>
      </c>
      <c r="G222" s="173" t="s">
        <v>710</v>
      </c>
      <c r="H222" s="174">
        <v>1</v>
      </c>
      <c r="I222" s="175"/>
      <c r="J222" s="174">
        <f t="shared" si="45"/>
        <v>0</v>
      </c>
      <c r="K222" s="176"/>
      <c r="L222" s="32"/>
      <c r="M222" s="177" t="s">
        <v>1</v>
      </c>
      <c r="N222" s="178" t="s">
        <v>44</v>
      </c>
      <c r="O222" s="60"/>
      <c r="P222" s="179">
        <f t="shared" si="46"/>
        <v>0</v>
      </c>
      <c r="Q222" s="179">
        <v>0</v>
      </c>
      <c r="R222" s="179">
        <f t="shared" si="47"/>
        <v>0</v>
      </c>
      <c r="S222" s="179">
        <v>0</v>
      </c>
      <c r="T222" s="180">
        <f t="shared" si="48"/>
        <v>0</v>
      </c>
      <c r="U222" s="31"/>
      <c r="V222" s="31"/>
      <c r="W222" s="31"/>
      <c r="X222" s="31"/>
      <c r="Y222" s="31"/>
      <c r="Z222" s="31"/>
      <c r="AA222" s="31"/>
      <c r="AB222" s="31"/>
      <c r="AC222" s="31"/>
      <c r="AD222" s="31"/>
      <c r="AE222" s="31"/>
      <c r="AR222" s="181" t="s">
        <v>234</v>
      </c>
      <c r="AT222" s="181" t="s">
        <v>168</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793</v>
      </c>
    </row>
    <row r="223" spans="1:65" s="2" customFormat="1" ht="16.5" customHeight="1">
      <c r="A223" s="31"/>
      <c r="B223" s="138"/>
      <c r="C223" s="170" t="s">
        <v>522</v>
      </c>
      <c r="D223" s="170" t="s">
        <v>168</v>
      </c>
      <c r="E223" s="171" t="s">
        <v>794</v>
      </c>
      <c r="F223" s="172" t="s">
        <v>795</v>
      </c>
      <c r="G223" s="173" t="s">
        <v>710</v>
      </c>
      <c r="H223" s="174">
        <v>3</v>
      </c>
      <c r="I223" s="175"/>
      <c r="J223" s="174">
        <f t="shared" si="45"/>
        <v>0</v>
      </c>
      <c r="K223" s="176"/>
      <c r="L223" s="32"/>
      <c r="M223" s="177" t="s">
        <v>1</v>
      </c>
      <c r="N223" s="178" t="s">
        <v>44</v>
      </c>
      <c r="O223" s="60"/>
      <c r="P223" s="179">
        <f t="shared" si="46"/>
        <v>0</v>
      </c>
      <c r="Q223" s="179">
        <v>0</v>
      </c>
      <c r="R223" s="179">
        <f t="shared" si="47"/>
        <v>0</v>
      </c>
      <c r="S223" s="179">
        <v>0</v>
      </c>
      <c r="T223" s="180">
        <f t="shared" si="48"/>
        <v>0</v>
      </c>
      <c r="U223" s="31"/>
      <c r="V223" s="31"/>
      <c r="W223" s="31"/>
      <c r="X223" s="31"/>
      <c r="Y223" s="31"/>
      <c r="Z223" s="31"/>
      <c r="AA223" s="31"/>
      <c r="AB223" s="31"/>
      <c r="AC223" s="31"/>
      <c r="AD223" s="31"/>
      <c r="AE223" s="31"/>
      <c r="AR223" s="181" t="s">
        <v>234</v>
      </c>
      <c r="AT223" s="181" t="s">
        <v>168</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796</v>
      </c>
    </row>
    <row r="224" spans="1:65" s="2" customFormat="1" ht="24.2" customHeight="1">
      <c r="A224" s="31"/>
      <c r="B224" s="138"/>
      <c r="C224" s="170" t="s">
        <v>526</v>
      </c>
      <c r="D224" s="170" t="s">
        <v>168</v>
      </c>
      <c r="E224" s="171" t="s">
        <v>797</v>
      </c>
      <c r="F224" s="172" t="s">
        <v>798</v>
      </c>
      <c r="G224" s="173" t="s">
        <v>710</v>
      </c>
      <c r="H224" s="174">
        <v>2</v>
      </c>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799</v>
      </c>
    </row>
    <row r="225" spans="1:65" s="2" customFormat="1" ht="16.5" customHeight="1">
      <c r="A225" s="31"/>
      <c r="B225" s="138"/>
      <c r="C225" s="170" t="s">
        <v>528</v>
      </c>
      <c r="D225" s="170" t="s">
        <v>168</v>
      </c>
      <c r="E225" s="171" t="s">
        <v>800</v>
      </c>
      <c r="F225" s="172" t="s">
        <v>801</v>
      </c>
      <c r="G225" s="173" t="s">
        <v>710</v>
      </c>
      <c r="H225" s="174">
        <v>15</v>
      </c>
      <c r="I225" s="175"/>
      <c r="J225" s="174">
        <f t="shared" si="45"/>
        <v>0</v>
      </c>
      <c r="K225" s="176"/>
      <c r="L225" s="32"/>
      <c r="M225" s="177" t="s">
        <v>1</v>
      </c>
      <c r="N225" s="178" t="s">
        <v>44</v>
      </c>
      <c r="O225" s="60"/>
      <c r="P225" s="179">
        <f t="shared" si="46"/>
        <v>0</v>
      </c>
      <c r="Q225" s="179">
        <v>0</v>
      </c>
      <c r="R225" s="179">
        <f t="shared" si="47"/>
        <v>0</v>
      </c>
      <c r="S225" s="179">
        <v>0</v>
      </c>
      <c r="T225" s="180">
        <f t="shared" si="48"/>
        <v>0</v>
      </c>
      <c r="U225" s="31"/>
      <c r="V225" s="31"/>
      <c r="W225" s="31"/>
      <c r="X225" s="31"/>
      <c r="Y225" s="31"/>
      <c r="Z225" s="31"/>
      <c r="AA225" s="31"/>
      <c r="AB225" s="31"/>
      <c r="AC225" s="31"/>
      <c r="AD225" s="31"/>
      <c r="AE225" s="31"/>
      <c r="AR225" s="181" t="s">
        <v>234</v>
      </c>
      <c r="AT225" s="181" t="s">
        <v>168</v>
      </c>
      <c r="AU225" s="181" t="s">
        <v>145</v>
      </c>
      <c r="AY225" s="14" t="s">
        <v>166</v>
      </c>
      <c r="BE225" s="100">
        <f t="shared" si="49"/>
        <v>0</v>
      </c>
      <c r="BF225" s="100">
        <f t="shared" si="50"/>
        <v>0</v>
      </c>
      <c r="BG225" s="100">
        <f t="shared" si="51"/>
        <v>0</v>
      </c>
      <c r="BH225" s="100">
        <f t="shared" si="52"/>
        <v>0</v>
      </c>
      <c r="BI225" s="100">
        <f t="shared" si="53"/>
        <v>0</v>
      </c>
      <c r="BJ225" s="14" t="s">
        <v>145</v>
      </c>
      <c r="BK225" s="182">
        <f t="shared" si="54"/>
        <v>0</v>
      </c>
      <c r="BL225" s="14" t="s">
        <v>234</v>
      </c>
      <c r="BM225" s="181" t="s">
        <v>802</v>
      </c>
    </row>
    <row r="226" spans="1:65" s="2" customFormat="1" ht="24.2" customHeight="1">
      <c r="A226" s="31"/>
      <c r="B226" s="138"/>
      <c r="C226" s="170" t="s">
        <v>532</v>
      </c>
      <c r="D226" s="170" t="s">
        <v>168</v>
      </c>
      <c r="E226" s="171" t="s">
        <v>803</v>
      </c>
      <c r="F226" s="172" t="s">
        <v>804</v>
      </c>
      <c r="G226" s="173" t="s">
        <v>710</v>
      </c>
      <c r="H226" s="174">
        <v>1</v>
      </c>
      <c r="I226" s="175"/>
      <c r="J226" s="174">
        <f t="shared" si="45"/>
        <v>0</v>
      </c>
      <c r="K226" s="176"/>
      <c r="L226" s="32"/>
      <c r="M226" s="177" t="s">
        <v>1</v>
      </c>
      <c r="N226" s="178" t="s">
        <v>44</v>
      </c>
      <c r="O226" s="60"/>
      <c r="P226" s="179">
        <f t="shared" si="46"/>
        <v>0</v>
      </c>
      <c r="Q226" s="179">
        <v>0</v>
      </c>
      <c r="R226" s="179">
        <f t="shared" si="47"/>
        <v>0</v>
      </c>
      <c r="S226" s="179">
        <v>0</v>
      </c>
      <c r="T226" s="180">
        <f t="shared" si="48"/>
        <v>0</v>
      </c>
      <c r="U226" s="31"/>
      <c r="V226" s="31"/>
      <c r="W226" s="31"/>
      <c r="X226" s="31"/>
      <c r="Y226" s="31"/>
      <c r="Z226" s="31"/>
      <c r="AA226" s="31"/>
      <c r="AB226" s="31"/>
      <c r="AC226" s="31"/>
      <c r="AD226" s="31"/>
      <c r="AE226" s="31"/>
      <c r="AR226" s="181" t="s">
        <v>234</v>
      </c>
      <c r="AT226" s="181" t="s">
        <v>168</v>
      </c>
      <c r="AU226" s="181" t="s">
        <v>145</v>
      </c>
      <c r="AY226" s="14" t="s">
        <v>166</v>
      </c>
      <c r="BE226" s="100">
        <f t="shared" si="49"/>
        <v>0</v>
      </c>
      <c r="BF226" s="100">
        <f t="shared" si="50"/>
        <v>0</v>
      </c>
      <c r="BG226" s="100">
        <f t="shared" si="51"/>
        <v>0</v>
      </c>
      <c r="BH226" s="100">
        <f t="shared" si="52"/>
        <v>0</v>
      </c>
      <c r="BI226" s="100">
        <f t="shared" si="53"/>
        <v>0</v>
      </c>
      <c r="BJ226" s="14" t="s">
        <v>145</v>
      </c>
      <c r="BK226" s="182">
        <f t="shared" si="54"/>
        <v>0</v>
      </c>
      <c r="BL226" s="14" t="s">
        <v>234</v>
      </c>
      <c r="BM226" s="181" t="s">
        <v>805</v>
      </c>
    </row>
    <row r="227" spans="1:65" s="2" customFormat="1" ht="16.5" customHeight="1">
      <c r="A227" s="31"/>
      <c r="B227" s="138"/>
      <c r="C227" s="170" t="s">
        <v>536</v>
      </c>
      <c r="D227" s="170" t="s">
        <v>168</v>
      </c>
      <c r="E227" s="171" t="s">
        <v>806</v>
      </c>
      <c r="F227" s="172" t="s">
        <v>807</v>
      </c>
      <c r="G227" s="173" t="s">
        <v>710</v>
      </c>
      <c r="H227" s="174">
        <v>3</v>
      </c>
      <c r="I227" s="175"/>
      <c r="J227" s="174">
        <f t="shared" si="45"/>
        <v>0</v>
      </c>
      <c r="K227" s="176"/>
      <c r="L227" s="32"/>
      <c r="M227" s="177" t="s">
        <v>1</v>
      </c>
      <c r="N227" s="178" t="s">
        <v>44</v>
      </c>
      <c r="O227" s="60"/>
      <c r="P227" s="179">
        <f t="shared" si="46"/>
        <v>0</v>
      </c>
      <c r="Q227" s="179">
        <v>0</v>
      </c>
      <c r="R227" s="179">
        <f t="shared" si="47"/>
        <v>0</v>
      </c>
      <c r="S227" s="179">
        <v>0</v>
      </c>
      <c r="T227" s="180">
        <f t="shared" si="48"/>
        <v>0</v>
      </c>
      <c r="U227" s="31"/>
      <c r="V227" s="31"/>
      <c r="W227" s="31"/>
      <c r="X227" s="31"/>
      <c r="Y227" s="31"/>
      <c r="Z227" s="31"/>
      <c r="AA227" s="31"/>
      <c r="AB227" s="31"/>
      <c r="AC227" s="31"/>
      <c r="AD227" s="31"/>
      <c r="AE227" s="31"/>
      <c r="AR227" s="181" t="s">
        <v>234</v>
      </c>
      <c r="AT227" s="181" t="s">
        <v>168</v>
      </c>
      <c r="AU227" s="181" t="s">
        <v>145</v>
      </c>
      <c r="AY227" s="14" t="s">
        <v>166</v>
      </c>
      <c r="BE227" s="100">
        <f t="shared" si="49"/>
        <v>0</v>
      </c>
      <c r="BF227" s="100">
        <f t="shared" si="50"/>
        <v>0</v>
      </c>
      <c r="BG227" s="100">
        <f t="shared" si="51"/>
        <v>0</v>
      </c>
      <c r="BH227" s="100">
        <f t="shared" si="52"/>
        <v>0</v>
      </c>
      <c r="BI227" s="100">
        <f t="shared" si="53"/>
        <v>0</v>
      </c>
      <c r="BJ227" s="14" t="s">
        <v>145</v>
      </c>
      <c r="BK227" s="182">
        <f t="shared" si="54"/>
        <v>0</v>
      </c>
      <c r="BL227" s="14" t="s">
        <v>234</v>
      </c>
      <c r="BM227" s="181" t="s">
        <v>808</v>
      </c>
    </row>
    <row r="228" spans="1:65" s="2" customFormat="1" ht="16.5" customHeight="1">
      <c r="A228" s="31"/>
      <c r="B228" s="138"/>
      <c r="C228" s="170" t="s">
        <v>540</v>
      </c>
      <c r="D228" s="170" t="s">
        <v>168</v>
      </c>
      <c r="E228" s="171" t="s">
        <v>809</v>
      </c>
      <c r="F228" s="172" t="s">
        <v>810</v>
      </c>
      <c r="G228" s="173" t="s">
        <v>710</v>
      </c>
      <c r="H228" s="174">
        <v>2</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234</v>
      </c>
      <c r="AT228" s="181" t="s">
        <v>168</v>
      </c>
      <c r="AU228" s="181" t="s">
        <v>145</v>
      </c>
      <c r="AY228" s="14" t="s">
        <v>166</v>
      </c>
      <c r="BE228" s="100">
        <f t="shared" si="49"/>
        <v>0</v>
      </c>
      <c r="BF228" s="100">
        <f t="shared" si="50"/>
        <v>0</v>
      </c>
      <c r="BG228" s="100">
        <f t="shared" si="51"/>
        <v>0</v>
      </c>
      <c r="BH228" s="100">
        <f t="shared" si="52"/>
        <v>0</v>
      </c>
      <c r="BI228" s="100">
        <f t="shared" si="53"/>
        <v>0</v>
      </c>
      <c r="BJ228" s="14" t="s">
        <v>145</v>
      </c>
      <c r="BK228" s="182">
        <f t="shared" si="54"/>
        <v>0</v>
      </c>
      <c r="BL228" s="14" t="s">
        <v>234</v>
      </c>
      <c r="BM228" s="181" t="s">
        <v>811</v>
      </c>
    </row>
    <row r="229" spans="1:65" s="2" customFormat="1" ht="16.5" customHeight="1">
      <c r="A229" s="31"/>
      <c r="B229" s="138"/>
      <c r="C229" s="170" t="s">
        <v>544</v>
      </c>
      <c r="D229" s="170" t="s">
        <v>168</v>
      </c>
      <c r="E229" s="171" t="s">
        <v>812</v>
      </c>
      <c r="F229" s="172" t="s">
        <v>813</v>
      </c>
      <c r="G229" s="173" t="s">
        <v>710</v>
      </c>
      <c r="H229" s="174">
        <v>1</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234</v>
      </c>
      <c r="AT229" s="181" t="s">
        <v>168</v>
      </c>
      <c r="AU229" s="181" t="s">
        <v>145</v>
      </c>
      <c r="AY229" s="14" t="s">
        <v>166</v>
      </c>
      <c r="BE229" s="100">
        <f t="shared" si="49"/>
        <v>0</v>
      </c>
      <c r="BF229" s="100">
        <f t="shared" si="50"/>
        <v>0</v>
      </c>
      <c r="BG229" s="100">
        <f t="shared" si="51"/>
        <v>0</v>
      </c>
      <c r="BH229" s="100">
        <f t="shared" si="52"/>
        <v>0</v>
      </c>
      <c r="BI229" s="100">
        <f t="shared" si="53"/>
        <v>0</v>
      </c>
      <c r="BJ229" s="14" t="s">
        <v>145</v>
      </c>
      <c r="BK229" s="182">
        <f t="shared" si="54"/>
        <v>0</v>
      </c>
      <c r="BL229" s="14" t="s">
        <v>234</v>
      </c>
      <c r="BM229" s="181" t="s">
        <v>814</v>
      </c>
    </row>
    <row r="230" spans="1:65" s="2" customFormat="1" ht="24.2" customHeight="1">
      <c r="A230" s="31"/>
      <c r="B230" s="138"/>
      <c r="C230" s="170" t="s">
        <v>550</v>
      </c>
      <c r="D230" s="170" t="s">
        <v>168</v>
      </c>
      <c r="E230" s="171" t="s">
        <v>815</v>
      </c>
      <c r="F230" s="172" t="s">
        <v>816</v>
      </c>
      <c r="G230" s="173" t="s">
        <v>710</v>
      </c>
      <c r="H230" s="174">
        <v>2</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234</v>
      </c>
      <c r="AT230" s="181" t="s">
        <v>168</v>
      </c>
      <c r="AU230" s="181" t="s">
        <v>145</v>
      </c>
      <c r="AY230" s="14" t="s">
        <v>166</v>
      </c>
      <c r="BE230" s="100">
        <f t="shared" si="49"/>
        <v>0</v>
      </c>
      <c r="BF230" s="100">
        <f t="shared" si="50"/>
        <v>0</v>
      </c>
      <c r="BG230" s="100">
        <f t="shared" si="51"/>
        <v>0</v>
      </c>
      <c r="BH230" s="100">
        <f t="shared" si="52"/>
        <v>0</v>
      </c>
      <c r="BI230" s="100">
        <f t="shared" si="53"/>
        <v>0</v>
      </c>
      <c r="BJ230" s="14" t="s">
        <v>145</v>
      </c>
      <c r="BK230" s="182">
        <f t="shared" si="54"/>
        <v>0</v>
      </c>
      <c r="BL230" s="14" t="s">
        <v>234</v>
      </c>
      <c r="BM230" s="181" t="s">
        <v>817</v>
      </c>
    </row>
    <row r="231" spans="1:65" s="2" customFormat="1" ht="21.75" customHeight="1">
      <c r="A231" s="31"/>
      <c r="B231" s="138"/>
      <c r="C231" s="170" t="s">
        <v>554</v>
      </c>
      <c r="D231" s="170" t="s">
        <v>168</v>
      </c>
      <c r="E231" s="171" t="s">
        <v>818</v>
      </c>
      <c r="F231" s="172" t="s">
        <v>819</v>
      </c>
      <c r="G231" s="173" t="s">
        <v>710</v>
      </c>
      <c r="H231" s="174">
        <v>15</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234</v>
      </c>
      <c r="AT231" s="181" t="s">
        <v>168</v>
      </c>
      <c r="AU231" s="181" t="s">
        <v>145</v>
      </c>
      <c r="AY231" s="14" t="s">
        <v>166</v>
      </c>
      <c r="BE231" s="100">
        <f t="shared" si="49"/>
        <v>0</v>
      </c>
      <c r="BF231" s="100">
        <f t="shared" si="50"/>
        <v>0</v>
      </c>
      <c r="BG231" s="100">
        <f t="shared" si="51"/>
        <v>0</v>
      </c>
      <c r="BH231" s="100">
        <f t="shared" si="52"/>
        <v>0</v>
      </c>
      <c r="BI231" s="100">
        <f t="shared" si="53"/>
        <v>0</v>
      </c>
      <c r="BJ231" s="14" t="s">
        <v>145</v>
      </c>
      <c r="BK231" s="182">
        <f t="shared" si="54"/>
        <v>0</v>
      </c>
      <c r="BL231" s="14" t="s">
        <v>234</v>
      </c>
      <c r="BM231" s="181" t="s">
        <v>820</v>
      </c>
    </row>
    <row r="232" spans="1:65" s="2" customFormat="1" ht="24.2" customHeight="1">
      <c r="A232" s="31"/>
      <c r="B232" s="138"/>
      <c r="C232" s="170" t="s">
        <v>558</v>
      </c>
      <c r="D232" s="170" t="s">
        <v>168</v>
      </c>
      <c r="E232" s="171" t="s">
        <v>821</v>
      </c>
      <c r="F232" s="172" t="s">
        <v>822</v>
      </c>
      <c r="G232" s="173" t="s">
        <v>710</v>
      </c>
      <c r="H232" s="174">
        <v>17</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234</v>
      </c>
      <c r="AT232" s="181" t="s">
        <v>168</v>
      </c>
      <c r="AU232" s="181" t="s">
        <v>145</v>
      </c>
      <c r="AY232" s="14" t="s">
        <v>166</v>
      </c>
      <c r="BE232" s="100">
        <f t="shared" si="49"/>
        <v>0</v>
      </c>
      <c r="BF232" s="100">
        <f t="shared" si="50"/>
        <v>0</v>
      </c>
      <c r="BG232" s="100">
        <f t="shared" si="51"/>
        <v>0</v>
      </c>
      <c r="BH232" s="100">
        <f t="shared" si="52"/>
        <v>0</v>
      </c>
      <c r="BI232" s="100">
        <f t="shared" si="53"/>
        <v>0</v>
      </c>
      <c r="BJ232" s="14" t="s">
        <v>145</v>
      </c>
      <c r="BK232" s="182">
        <f t="shared" si="54"/>
        <v>0</v>
      </c>
      <c r="BL232" s="14" t="s">
        <v>234</v>
      </c>
      <c r="BM232" s="181" t="s">
        <v>823</v>
      </c>
    </row>
    <row r="233" spans="1:65" s="2" customFormat="1" ht="16.5" customHeight="1">
      <c r="A233" s="31"/>
      <c r="B233" s="138"/>
      <c r="C233" s="170" t="s">
        <v>564</v>
      </c>
      <c r="D233" s="170" t="s">
        <v>168</v>
      </c>
      <c r="E233" s="171" t="s">
        <v>824</v>
      </c>
      <c r="F233" s="172" t="s">
        <v>825</v>
      </c>
      <c r="G233" s="173" t="s">
        <v>710</v>
      </c>
      <c r="H233" s="174">
        <v>20</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234</v>
      </c>
      <c r="AT233" s="181" t="s">
        <v>168</v>
      </c>
      <c r="AU233" s="181" t="s">
        <v>145</v>
      </c>
      <c r="AY233" s="14" t="s">
        <v>166</v>
      </c>
      <c r="BE233" s="100">
        <f t="shared" si="49"/>
        <v>0</v>
      </c>
      <c r="BF233" s="100">
        <f t="shared" si="50"/>
        <v>0</v>
      </c>
      <c r="BG233" s="100">
        <f t="shared" si="51"/>
        <v>0</v>
      </c>
      <c r="BH233" s="100">
        <f t="shared" si="52"/>
        <v>0</v>
      </c>
      <c r="BI233" s="100">
        <f t="shared" si="53"/>
        <v>0</v>
      </c>
      <c r="BJ233" s="14" t="s">
        <v>145</v>
      </c>
      <c r="BK233" s="182">
        <f t="shared" si="54"/>
        <v>0</v>
      </c>
      <c r="BL233" s="14" t="s">
        <v>234</v>
      </c>
      <c r="BM233" s="181" t="s">
        <v>826</v>
      </c>
    </row>
    <row r="234" spans="1:65" s="2" customFormat="1" ht="24.2" customHeight="1">
      <c r="A234" s="31"/>
      <c r="B234" s="138"/>
      <c r="C234" s="170" t="s">
        <v>568</v>
      </c>
      <c r="D234" s="170" t="s">
        <v>168</v>
      </c>
      <c r="E234" s="171" t="s">
        <v>827</v>
      </c>
      <c r="F234" s="172" t="s">
        <v>828</v>
      </c>
      <c r="G234" s="173" t="s">
        <v>710</v>
      </c>
      <c r="H234" s="174">
        <v>1</v>
      </c>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234</v>
      </c>
      <c r="AT234" s="181" t="s">
        <v>168</v>
      </c>
      <c r="AU234" s="181" t="s">
        <v>145</v>
      </c>
      <c r="AY234" s="14" t="s">
        <v>166</v>
      </c>
      <c r="BE234" s="100">
        <f t="shared" si="49"/>
        <v>0</v>
      </c>
      <c r="BF234" s="100">
        <f t="shared" si="50"/>
        <v>0</v>
      </c>
      <c r="BG234" s="100">
        <f t="shared" si="51"/>
        <v>0</v>
      </c>
      <c r="BH234" s="100">
        <f t="shared" si="52"/>
        <v>0</v>
      </c>
      <c r="BI234" s="100">
        <f t="shared" si="53"/>
        <v>0</v>
      </c>
      <c r="BJ234" s="14" t="s">
        <v>145</v>
      </c>
      <c r="BK234" s="182">
        <f t="shared" si="54"/>
        <v>0</v>
      </c>
      <c r="BL234" s="14" t="s">
        <v>234</v>
      </c>
      <c r="BM234" s="181" t="s">
        <v>829</v>
      </c>
    </row>
    <row r="235" spans="1:65" s="2" customFormat="1" ht="16.5" customHeight="1">
      <c r="A235" s="31"/>
      <c r="B235" s="138"/>
      <c r="C235" s="170" t="s">
        <v>574</v>
      </c>
      <c r="D235" s="170" t="s">
        <v>168</v>
      </c>
      <c r="E235" s="171" t="s">
        <v>830</v>
      </c>
      <c r="F235" s="172" t="s">
        <v>831</v>
      </c>
      <c r="G235" s="173" t="s">
        <v>710</v>
      </c>
      <c r="H235" s="174">
        <v>3</v>
      </c>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234</v>
      </c>
      <c r="AT235" s="181" t="s">
        <v>168</v>
      </c>
      <c r="AU235" s="181" t="s">
        <v>145</v>
      </c>
      <c r="AY235" s="14" t="s">
        <v>166</v>
      </c>
      <c r="BE235" s="100">
        <f t="shared" si="49"/>
        <v>0</v>
      </c>
      <c r="BF235" s="100">
        <f t="shared" si="50"/>
        <v>0</v>
      </c>
      <c r="BG235" s="100">
        <f t="shared" si="51"/>
        <v>0</v>
      </c>
      <c r="BH235" s="100">
        <f t="shared" si="52"/>
        <v>0</v>
      </c>
      <c r="BI235" s="100">
        <f t="shared" si="53"/>
        <v>0</v>
      </c>
      <c r="BJ235" s="14" t="s">
        <v>145</v>
      </c>
      <c r="BK235" s="182">
        <f t="shared" si="54"/>
        <v>0</v>
      </c>
      <c r="BL235" s="14" t="s">
        <v>234</v>
      </c>
      <c r="BM235" s="181" t="s">
        <v>832</v>
      </c>
    </row>
    <row r="236" spans="1:65" s="2" customFormat="1" ht="24.2" customHeight="1">
      <c r="A236" s="31"/>
      <c r="B236" s="138"/>
      <c r="C236" s="170" t="s">
        <v>686</v>
      </c>
      <c r="D236" s="170" t="s">
        <v>168</v>
      </c>
      <c r="E236" s="171" t="s">
        <v>833</v>
      </c>
      <c r="F236" s="172" t="s">
        <v>834</v>
      </c>
      <c r="G236" s="173" t="s">
        <v>710</v>
      </c>
      <c r="H236" s="174">
        <v>2</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234</v>
      </c>
      <c r="AT236" s="181" t="s">
        <v>168</v>
      </c>
      <c r="AU236" s="181" t="s">
        <v>145</v>
      </c>
      <c r="AY236" s="14" t="s">
        <v>166</v>
      </c>
      <c r="BE236" s="100">
        <f t="shared" si="49"/>
        <v>0</v>
      </c>
      <c r="BF236" s="100">
        <f t="shared" si="50"/>
        <v>0</v>
      </c>
      <c r="BG236" s="100">
        <f t="shared" si="51"/>
        <v>0</v>
      </c>
      <c r="BH236" s="100">
        <f t="shared" si="52"/>
        <v>0</v>
      </c>
      <c r="BI236" s="100">
        <f t="shared" si="53"/>
        <v>0</v>
      </c>
      <c r="BJ236" s="14" t="s">
        <v>145</v>
      </c>
      <c r="BK236" s="182">
        <f t="shared" si="54"/>
        <v>0</v>
      </c>
      <c r="BL236" s="14" t="s">
        <v>234</v>
      </c>
      <c r="BM236" s="181" t="s">
        <v>835</v>
      </c>
    </row>
    <row r="237" spans="1:65" s="2" customFormat="1" ht="24.2" customHeight="1">
      <c r="A237" s="31"/>
      <c r="B237" s="138"/>
      <c r="C237" s="170" t="s">
        <v>836</v>
      </c>
      <c r="D237" s="170" t="s">
        <v>168</v>
      </c>
      <c r="E237" s="171" t="s">
        <v>837</v>
      </c>
      <c r="F237" s="172" t="s">
        <v>838</v>
      </c>
      <c r="G237" s="173" t="s">
        <v>710</v>
      </c>
      <c r="H237" s="174">
        <v>15</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234</v>
      </c>
      <c r="AT237" s="181" t="s">
        <v>168</v>
      </c>
      <c r="AU237" s="181" t="s">
        <v>145</v>
      </c>
      <c r="AY237" s="14" t="s">
        <v>166</v>
      </c>
      <c r="BE237" s="100">
        <f t="shared" si="49"/>
        <v>0</v>
      </c>
      <c r="BF237" s="100">
        <f t="shared" si="50"/>
        <v>0</v>
      </c>
      <c r="BG237" s="100">
        <f t="shared" si="51"/>
        <v>0</v>
      </c>
      <c r="BH237" s="100">
        <f t="shared" si="52"/>
        <v>0</v>
      </c>
      <c r="BI237" s="100">
        <f t="shared" si="53"/>
        <v>0</v>
      </c>
      <c r="BJ237" s="14" t="s">
        <v>145</v>
      </c>
      <c r="BK237" s="182">
        <f t="shared" si="54"/>
        <v>0</v>
      </c>
      <c r="BL237" s="14" t="s">
        <v>234</v>
      </c>
      <c r="BM237" s="181" t="s">
        <v>839</v>
      </c>
    </row>
    <row r="238" spans="1:65" s="2" customFormat="1" ht="16.5" customHeight="1">
      <c r="A238" s="31"/>
      <c r="B238" s="138"/>
      <c r="C238" s="170" t="s">
        <v>689</v>
      </c>
      <c r="D238" s="170" t="s">
        <v>168</v>
      </c>
      <c r="E238" s="171" t="s">
        <v>840</v>
      </c>
      <c r="F238" s="172" t="s">
        <v>841</v>
      </c>
      <c r="G238" s="173" t="s">
        <v>710</v>
      </c>
      <c r="H238" s="174">
        <v>3</v>
      </c>
      <c r="I238" s="175"/>
      <c r="J238" s="174">
        <f t="shared" si="45"/>
        <v>0</v>
      </c>
      <c r="K238" s="176"/>
      <c r="L238" s="32"/>
      <c r="M238" s="193" t="s">
        <v>1</v>
      </c>
      <c r="N238" s="194" t="s">
        <v>44</v>
      </c>
      <c r="O238" s="195"/>
      <c r="P238" s="196">
        <f t="shared" si="46"/>
        <v>0</v>
      </c>
      <c r="Q238" s="196">
        <v>0</v>
      </c>
      <c r="R238" s="196">
        <f t="shared" si="47"/>
        <v>0</v>
      </c>
      <c r="S238" s="196">
        <v>0</v>
      </c>
      <c r="T238" s="197">
        <f t="shared" si="48"/>
        <v>0</v>
      </c>
      <c r="U238" s="31"/>
      <c r="V238" s="31"/>
      <c r="W238" s="31"/>
      <c r="X238" s="31"/>
      <c r="Y238" s="31"/>
      <c r="Z238" s="31"/>
      <c r="AA238" s="31"/>
      <c r="AB238" s="31"/>
      <c r="AC238" s="31"/>
      <c r="AD238" s="31"/>
      <c r="AE238" s="31"/>
      <c r="AR238" s="181" t="s">
        <v>234</v>
      </c>
      <c r="AT238" s="181" t="s">
        <v>168</v>
      </c>
      <c r="AU238" s="181" t="s">
        <v>145</v>
      </c>
      <c r="AY238" s="14" t="s">
        <v>166</v>
      </c>
      <c r="BE238" s="100">
        <f t="shared" si="49"/>
        <v>0</v>
      </c>
      <c r="BF238" s="100">
        <f t="shared" si="50"/>
        <v>0</v>
      </c>
      <c r="BG238" s="100">
        <f t="shared" si="51"/>
        <v>0</v>
      </c>
      <c r="BH238" s="100">
        <f t="shared" si="52"/>
        <v>0</v>
      </c>
      <c r="BI238" s="100">
        <f t="shared" si="53"/>
        <v>0</v>
      </c>
      <c r="BJ238" s="14" t="s">
        <v>145</v>
      </c>
      <c r="BK238" s="182">
        <f t="shared" si="54"/>
        <v>0</v>
      </c>
      <c r="BL238" s="14" t="s">
        <v>234</v>
      </c>
      <c r="BM238" s="181" t="s">
        <v>842</v>
      </c>
    </row>
    <row r="239" spans="1:65" s="2" customFormat="1" ht="6.95" customHeight="1">
      <c r="A239" s="31"/>
      <c r="B239" s="49"/>
      <c r="C239" s="50"/>
      <c r="D239" s="50"/>
      <c r="E239" s="50"/>
      <c r="F239" s="50"/>
      <c r="G239" s="50"/>
      <c r="H239" s="50"/>
      <c r="I239" s="50"/>
      <c r="J239" s="50"/>
      <c r="K239" s="50"/>
      <c r="L239" s="32"/>
      <c r="M239" s="31"/>
      <c r="O239" s="31"/>
      <c r="P239" s="31"/>
      <c r="Q239" s="31"/>
      <c r="R239" s="31"/>
      <c r="S239" s="31"/>
      <c r="T239" s="31"/>
      <c r="U239" s="31"/>
      <c r="V239" s="31"/>
      <c r="W239" s="31"/>
      <c r="X239" s="31"/>
      <c r="Y239" s="31"/>
      <c r="Z239" s="31"/>
      <c r="AA239" s="31"/>
      <c r="AB239" s="31"/>
      <c r="AC239" s="31"/>
      <c r="AD239" s="31"/>
      <c r="AE239" s="31"/>
    </row>
  </sheetData>
  <autoFilter ref="C132:K238"/>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22"/>
  <sheetViews>
    <sheetView showGridLines="0" workbookViewId="0">
      <selection activeCell="E27" sqref="E27:H27"/>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93</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843</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6.25"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ROUND((SUM(BE107:BE114) + SUM(BE134:BE221)),  2)</f>
        <v>0</v>
      </c>
      <c r="G35" s="114"/>
      <c r="H35" s="114"/>
      <c r="I35" s="115">
        <v>0.2</v>
      </c>
      <c r="J35" s="113">
        <f>ROUND(((SUM(BE107:BE114) + SUM(BE134:BE221))*I35),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ROUND((SUM(BF107:BF114) + SUM(BF134:BF221)),  2)</f>
        <v>0</v>
      </c>
      <c r="G36" s="114"/>
      <c r="H36" s="114"/>
      <c r="I36" s="115">
        <v>0.2</v>
      </c>
      <c r="J36" s="113">
        <f>ROUND(((SUM(BF107:BF114) + SUM(BF134:BF221))*I36),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ROUND((SUM(BG107:BG114) + SUM(BG134:BG221)),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ROUND((SUM(BH107:BH114) + SUM(BH134:BH221)),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ROUND((SUM(BI107:BI114) + SUM(BI134:BI221)),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03 - Vykurovanie</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J134</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J135</f>
        <v>0</v>
      </c>
      <c r="L97" s="128"/>
    </row>
    <row r="98" spans="1:65" s="10" customFormat="1" ht="19.899999999999999" customHeight="1">
      <c r="B98" s="132"/>
      <c r="D98" s="133" t="s">
        <v>133</v>
      </c>
      <c r="E98" s="134"/>
      <c r="F98" s="134"/>
      <c r="G98" s="134"/>
      <c r="H98" s="134"/>
      <c r="I98" s="134"/>
      <c r="J98" s="135">
        <f>J136</f>
        <v>0</v>
      </c>
      <c r="L98" s="132"/>
    </row>
    <row r="99" spans="1:65" s="10" customFormat="1" ht="19.899999999999999" customHeight="1">
      <c r="B99" s="132"/>
      <c r="D99" s="133" t="s">
        <v>844</v>
      </c>
      <c r="E99" s="134"/>
      <c r="F99" s="134"/>
      <c r="G99" s="134"/>
      <c r="H99" s="134"/>
      <c r="I99" s="134"/>
      <c r="J99" s="135">
        <f>J145</f>
        <v>0</v>
      </c>
      <c r="L99" s="132"/>
    </row>
    <row r="100" spans="1:65" s="10" customFormat="1" ht="19.899999999999999" customHeight="1">
      <c r="B100" s="132"/>
      <c r="D100" s="133" t="s">
        <v>845</v>
      </c>
      <c r="E100" s="134"/>
      <c r="F100" s="134"/>
      <c r="G100" s="134"/>
      <c r="H100" s="134"/>
      <c r="I100" s="134"/>
      <c r="J100" s="135">
        <f>J151</f>
        <v>0</v>
      </c>
      <c r="L100" s="132"/>
    </row>
    <row r="101" spans="1:65" s="10" customFormat="1" ht="19.899999999999999" customHeight="1">
      <c r="B101" s="132"/>
      <c r="D101" s="133" t="s">
        <v>846</v>
      </c>
      <c r="E101" s="134"/>
      <c r="F101" s="134"/>
      <c r="G101" s="134"/>
      <c r="H101" s="134"/>
      <c r="I101" s="134"/>
      <c r="J101" s="135">
        <f>J167</f>
        <v>0</v>
      </c>
      <c r="L101" s="132"/>
    </row>
    <row r="102" spans="1:65" s="10" customFormat="1" ht="19.899999999999999" customHeight="1">
      <c r="B102" s="132"/>
      <c r="D102" s="133" t="s">
        <v>847</v>
      </c>
      <c r="E102" s="134"/>
      <c r="F102" s="134"/>
      <c r="G102" s="134"/>
      <c r="H102" s="134"/>
      <c r="I102" s="134"/>
      <c r="J102" s="135">
        <f>J191</f>
        <v>0</v>
      </c>
      <c r="L102" s="132"/>
    </row>
    <row r="103" spans="1:65" s="10" customFormat="1" ht="19.899999999999999" customHeight="1">
      <c r="B103" s="132"/>
      <c r="D103" s="133" t="s">
        <v>136</v>
      </c>
      <c r="E103" s="134"/>
      <c r="F103" s="134"/>
      <c r="G103" s="134"/>
      <c r="H103" s="134"/>
      <c r="I103" s="134"/>
      <c r="J103" s="135">
        <f>J212</f>
        <v>0</v>
      </c>
      <c r="L103" s="132"/>
    </row>
    <row r="104" spans="1:65" s="9" customFormat="1" ht="24.95" customHeight="1">
      <c r="B104" s="128"/>
      <c r="D104" s="129" t="s">
        <v>848</v>
      </c>
      <c r="E104" s="130"/>
      <c r="F104" s="130"/>
      <c r="G104" s="130"/>
      <c r="H104" s="130"/>
      <c r="I104" s="130"/>
      <c r="J104" s="131">
        <f>J217</f>
        <v>0</v>
      </c>
      <c r="L104" s="128"/>
    </row>
    <row r="105" spans="1:65" s="2" customFormat="1" ht="21.7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6.95" customHeight="1">
      <c r="A106" s="31"/>
      <c r="B106" s="32"/>
      <c r="C106" s="31"/>
      <c r="D106" s="31"/>
      <c r="E106" s="31"/>
      <c r="F106" s="31"/>
      <c r="G106" s="31"/>
      <c r="H106" s="31"/>
      <c r="I106" s="31"/>
      <c r="J106" s="31"/>
      <c r="K106" s="31"/>
      <c r="L106" s="44"/>
      <c r="S106" s="31"/>
      <c r="T106" s="31"/>
      <c r="U106" s="31"/>
      <c r="V106" s="31"/>
      <c r="W106" s="31"/>
      <c r="X106" s="31"/>
      <c r="Y106" s="31"/>
      <c r="Z106" s="31"/>
      <c r="AA106" s="31"/>
      <c r="AB106" s="31"/>
      <c r="AC106" s="31"/>
      <c r="AD106" s="31"/>
      <c r="AE106" s="31"/>
    </row>
    <row r="107" spans="1:65" s="2" customFormat="1" ht="29.25" customHeight="1">
      <c r="A107" s="31"/>
      <c r="B107" s="32"/>
      <c r="C107" s="127" t="s">
        <v>142</v>
      </c>
      <c r="D107" s="31"/>
      <c r="E107" s="31"/>
      <c r="F107" s="31"/>
      <c r="G107" s="31"/>
      <c r="H107" s="31"/>
      <c r="I107" s="31"/>
      <c r="J107" s="136">
        <f>ROUND(J108 + J109 + J110 + J111 + J112 + J113,2)</f>
        <v>0</v>
      </c>
      <c r="K107" s="31"/>
      <c r="L107" s="44"/>
      <c r="N107" s="137" t="s">
        <v>42</v>
      </c>
      <c r="S107" s="31"/>
      <c r="T107" s="31"/>
      <c r="U107" s="31"/>
      <c r="V107" s="31"/>
      <c r="W107" s="31"/>
      <c r="X107" s="31"/>
      <c r="Y107" s="31"/>
      <c r="Z107" s="31"/>
      <c r="AA107" s="31"/>
      <c r="AB107" s="31"/>
      <c r="AC107" s="31"/>
      <c r="AD107" s="31"/>
      <c r="AE107" s="31"/>
    </row>
    <row r="108" spans="1:65" s="2" customFormat="1" ht="18" customHeight="1">
      <c r="A108" s="31"/>
      <c r="B108" s="138"/>
      <c r="C108" s="139"/>
      <c r="D108" s="200" t="s">
        <v>143</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ref="BE108:BE113" si="0">IF(N108="základná",J108,0)</f>
        <v>0</v>
      </c>
      <c r="BF108" s="145">
        <f t="shared" ref="BF108:BF113" si="1">IF(N108="znížená",J108,0)</f>
        <v>0</v>
      </c>
      <c r="BG108" s="145">
        <f t="shared" ref="BG108:BG113" si="2">IF(N108="zákl. prenesená",J108,0)</f>
        <v>0</v>
      </c>
      <c r="BH108" s="145">
        <f t="shared" ref="BH108:BH113" si="3">IF(N108="zníž. prenesená",J108,0)</f>
        <v>0</v>
      </c>
      <c r="BI108" s="145">
        <f t="shared" ref="BI108:BI113" si="4">IF(N108="nulová",J108,0)</f>
        <v>0</v>
      </c>
      <c r="BJ108" s="144" t="s">
        <v>145</v>
      </c>
      <c r="BK108" s="142"/>
      <c r="BL108" s="142"/>
      <c r="BM108" s="142"/>
    </row>
    <row r="109" spans="1:65" s="2" customFormat="1" ht="18" customHeight="1">
      <c r="A109" s="31"/>
      <c r="B109" s="138"/>
      <c r="C109" s="139"/>
      <c r="D109" s="200" t="s">
        <v>146</v>
      </c>
      <c r="E109" s="250"/>
      <c r="F109" s="250"/>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00" t="s">
        <v>147</v>
      </c>
      <c r="E110" s="250"/>
      <c r="F110" s="250"/>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00" t="s">
        <v>148</v>
      </c>
      <c r="E111" s="250"/>
      <c r="F111" s="250"/>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200" t="s">
        <v>149</v>
      </c>
      <c r="E112" s="250"/>
      <c r="F112" s="250"/>
      <c r="G112" s="139"/>
      <c r="H112" s="139"/>
      <c r="I112" s="139"/>
      <c r="J112" s="96">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144</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65" s="2" customFormat="1" ht="18" customHeight="1">
      <c r="A113" s="31"/>
      <c r="B113" s="138"/>
      <c r="C113" s="139"/>
      <c r="D113" s="140" t="s">
        <v>150</v>
      </c>
      <c r="E113" s="139"/>
      <c r="F113" s="139"/>
      <c r="G113" s="139"/>
      <c r="H113" s="139"/>
      <c r="I113" s="139"/>
      <c r="J113" s="96">
        <f>ROUND(J30*T113,2)</f>
        <v>0</v>
      </c>
      <c r="K113" s="139"/>
      <c r="L113" s="141"/>
      <c r="M113" s="142"/>
      <c r="N113" s="143" t="s">
        <v>44</v>
      </c>
      <c r="O113" s="142"/>
      <c r="P113" s="142"/>
      <c r="Q113" s="142"/>
      <c r="R113" s="142"/>
      <c r="S113" s="139"/>
      <c r="T113" s="139"/>
      <c r="U113" s="139"/>
      <c r="V113" s="139"/>
      <c r="W113" s="139"/>
      <c r="X113" s="139"/>
      <c r="Y113" s="139"/>
      <c r="Z113" s="139"/>
      <c r="AA113" s="139"/>
      <c r="AB113" s="139"/>
      <c r="AC113" s="139"/>
      <c r="AD113" s="139"/>
      <c r="AE113" s="139"/>
      <c r="AF113" s="142"/>
      <c r="AG113" s="142"/>
      <c r="AH113" s="142"/>
      <c r="AI113" s="142"/>
      <c r="AJ113" s="142"/>
      <c r="AK113" s="142"/>
      <c r="AL113" s="142"/>
      <c r="AM113" s="142"/>
      <c r="AN113" s="142"/>
      <c r="AO113" s="142"/>
      <c r="AP113" s="142"/>
      <c r="AQ113" s="142"/>
      <c r="AR113" s="142"/>
      <c r="AS113" s="142"/>
      <c r="AT113" s="142"/>
      <c r="AU113" s="142"/>
      <c r="AV113" s="142"/>
      <c r="AW113" s="142"/>
      <c r="AX113" s="142"/>
      <c r="AY113" s="144" t="s">
        <v>151</v>
      </c>
      <c r="AZ113" s="142"/>
      <c r="BA113" s="142"/>
      <c r="BB113" s="142"/>
      <c r="BC113" s="142"/>
      <c r="BD113" s="142"/>
      <c r="BE113" s="145">
        <f t="shared" si="0"/>
        <v>0</v>
      </c>
      <c r="BF113" s="145">
        <f t="shared" si="1"/>
        <v>0</v>
      </c>
      <c r="BG113" s="145">
        <f t="shared" si="2"/>
        <v>0</v>
      </c>
      <c r="BH113" s="145">
        <f t="shared" si="3"/>
        <v>0</v>
      </c>
      <c r="BI113" s="145">
        <f t="shared" si="4"/>
        <v>0</v>
      </c>
      <c r="BJ113" s="144" t="s">
        <v>145</v>
      </c>
      <c r="BK113" s="142"/>
      <c r="BL113" s="142"/>
      <c r="BM113" s="142"/>
    </row>
    <row r="114" spans="1:65" s="2" customFormat="1" ht="11.25">
      <c r="A114" s="31"/>
      <c r="B114" s="32"/>
      <c r="C114" s="31"/>
      <c r="D114" s="31"/>
      <c r="E114" s="31"/>
      <c r="F114" s="31"/>
      <c r="G114" s="31"/>
      <c r="H114" s="31"/>
      <c r="I114" s="31"/>
      <c r="J114" s="31"/>
      <c r="K114" s="31"/>
      <c r="L114" s="44"/>
      <c r="S114" s="31"/>
      <c r="T114" s="31"/>
      <c r="U114" s="31"/>
      <c r="V114" s="31"/>
      <c r="W114" s="31"/>
      <c r="X114" s="31"/>
      <c r="Y114" s="31"/>
      <c r="Z114" s="31"/>
      <c r="AA114" s="31"/>
      <c r="AB114" s="31"/>
      <c r="AC114" s="31"/>
      <c r="AD114" s="31"/>
      <c r="AE114" s="31"/>
    </row>
    <row r="115" spans="1:65" s="2" customFormat="1" ht="29.25" customHeight="1">
      <c r="A115" s="31"/>
      <c r="B115" s="32"/>
      <c r="C115" s="104" t="s">
        <v>114</v>
      </c>
      <c r="D115" s="105"/>
      <c r="E115" s="105"/>
      <c r="F115" s="105"/>
      <c r="G115" s="105"/>
      <c r="H115" s="105"/>
      <c r="I115" s="105"/>
      <c r="J115" s="106">
        <f>ROUND(J96+J107,2)</f>
        <v>0</v>
      </c>
      <c r="K115" s="105"/>
      <c r="L115" s="44"/>
      <c r="S115" s="31"/>
      <c r="T115" s="31"/>
      <c r="U115" s="31"/>
      <c r="V115" s="31"/>
      <c r="W115" s="31"/>
      <c r="X115" s="31"/>
      <c r="Y115" s="31"/>
      <c r="Z115" s="31"/>
      <c r="AA115" s="31"/>
      <c r="AB115" s="31"/>
      <c r="AC115" s="31"/>
      <c r="AD115" s="31"/>
      <c r="AE115" s="31"/>
    </row>
    <row r="116" spans="1:65" s="2" customFormat="1" ht="6.95" customHeight="1">
      <c r="A116" s="31"/>
      <c r="B116" s="49"/>
      <c r="C116" s="50"/>
      <c r="D116" s="50"/>
      <c r="E116" s="50"/>
      <c r="F116" s="50"/>
      <c r="G116" s="50"/>
      <c r="H116" s="50"/>
      <c r="I116" s="50"/>
      <c r="J116" s="50"/>
      <c r="K116" s="50"/>
      <c r="L116" s="44"/>
      <c r="S116" s="31"/>
      <c r="T116" s="31"/>
      <c r="U116" s="31"/>
      <c r="V116" s="31"/>
      <c r="W116" s="31"/>
      <c r="X116" s="31"/>
      <c r="Y116" s="31"/>
      <c r="Z116" s="31"/>
      <c r="AA116" s="31"/>
      <c r="AB116" s="31"/>
      <c r="AC116" s="31"/>
      <c r="AD116" s="31"/>
      <c r="AE116" s="31"/>
    </row>
    <row r="120" spans="1:65" s="2" customFormat="1" ht="6.95" customHeight="1">
      <c r="A120" s="31"/>
      <c r="B120" s="51"/>
      <c r="C120" s="52"/>
      <c r="D120" s="52"/>
      <c r="E120" s="52"/>
      <c r="F120" s="52"/>
      <c r="G120" s="52"/>
      <c r="H120" s="52"/>
      <c r="I120" s="52"/>
      <c r="J120" s="52"/>
      <c r="K120" s="52"/>
      <c r="L120" s="44"/>
      <c r="S120" s="31"/>
      <c r="T120" s="31"/>
      <c r="U120" s="31"/>
      <c r="V120" s="31"/>
      <c r="W120" s="31"/>
      <c r="X120" s="31"/>
      <c r="Y120" s="31"/>
      <c r="Z120" s="31"/>
      <c r="AA120" s="31"/>
      <c r="AB120" s="31"/>
      <c r="AC120" s="31"/>
      <c r="AD120" s="31"/>
      <c r="AE120" s="31"/>
    </row>
    <row r="121" spans="1:65" s="2" customFormat="1" ht="24.95" customHeight="1">
      <c r="A121" s="31"/>
      <c r="B121" s="32"/>
      <c r="C121" s="18" t="s">
        <v>152</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65" s="2" customFormat="1" ht="6.95" customHeight="1">
      <c r="A122" s="31"/>
      <c r="B122" s="32"/>
      <c r="C122" s="31"/>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65" s="2" customFormat="1" ht="12" customHeight="1">
      <c r="A123" s="31"/>
      <c r="B123" s="32"/>
      <c r="C123" s="24" t="s">
        <v>14</v>
      </c>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65" s="2" customFormat="1" ht="16.5" customHeight="1">
      <c r="A124" s="31"/>
      <c r="B124" s="32"/>
      <c r="C124" s="31"/>
      <c r="D124" s="31"/>
      <c r="E124" s="246" t="str">
        <f>E7</f>
        <v>MŠ Slnečnica</v>
      </c>
      <c r="F124" s="247"/>
      <c r="G124" s="247"/>
      <c r="H124" s="247"/>
      <c r="I124" s="31"/>
      <c r="J124" s="31"/>
      <c r="K124" s="31"/>
      <c r="L124" s="44"/>
      <c r="S124" s="31"/>
      <c r="T124" s="31"/>
      <c r="U124" s="31"/>
      <c r="V124" s="31"/>
      <c r="W124" s="31"/>
      <c r="X124" s="31"/>
      <c r="Y124" s="31"/>
      <c r="Z124" s="31"/>
      <c r="AA124" s="31"/>
      <c r="AB124" s="31"/>
      <c r="AC124" s="31"/>
      <c r="AD124" s="31"/>
      <c r="AE124" s="31"/>
    </row>
    <row r="125" spans="1:65" s="2" customFormat="1" ht="12" customHeight="1">
      <c r="A125" s="31"/>
      <c r="B125" s="32"/>
      <c r="C125" s="24" t="s">
        <v>116</v>
      </c>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65" s="2" customFormat="1" ht="16.5" customHeight="1">
      <c r="A126" s="31"/>
      <c r="B126" s="32"/>
      <c r="C126" s="31"/>
      <c r="D126" s="31"/>
      <c r="E126" s="204" t="str">
        <f>E9</f>
        <v>03 - Vykurovanie</v>
      </c>
      <c r="F126" s="248"/>
      <c r="G126" s="248"/>
      <c r="H126" s="248"/>
      <c r="I126" s="31"/>
      <c r="J126" s="31"/>
      <c r="K126" s="31"/>
      <c r="L126" s="44"/>
      <c r="S126" s="31"/>
      <c r="T126" s="31"/>
      <c r="U126" s="31"/>
      <c r="V126" s="31"/>
      <c r="W126" s="31"/>
      <c r="X126" s="31"/>
      <c r="Y126" s="31"/>
      <c r="Z126" s="31"/>
      <c r="AA126" s="31"/>
      <c r="AB126" s="31"/>
      <c r="AC126" s="31"/>
      <c r="AD126" s="31"/>
      <c r="AE126" s="31"/>
    </row>
    <row r="127" spans="1:65" s="2" customFormat="1" ht="6.95" customHeight="1">
      <c r="A127" s="31"/>
      <c r="B127" s="32"/>
      <c r="C127" s="31"/>
      <c r="D127" s="31"/>
      <c r="E127" s="31"/>
      <c r="F127" s="31"/>
      <c r="G127" s="31"/>
      <c r="H127" s="31"/>
      <c r="I127" s="31"/>
      <c r="J127" s="31"/>
      <c r="K127" s="31"/>
      <c r="L127" s="44"/>
      <c r="S127" s="31"/>
      <c r="T127" s="31"/>
      <c r="U127" s="31"/>
      <c r="V127" s="31"/>
      <c r="W127" s="31"/>
      <c r="X127" s="31"/>
      <c r="Y127" s="31"/>
      <c r="Z127" s="31"/>
      <c r="AA127" s="31"/>
      <c r="AB127" s="31"/>
      <c r="AC127" s="31"/>
      <c r="AD127" s="31"/>
      <c r="AE127" s="31"/>
    </row>
    <row r="128" spans="1:65" s="2" customFormat="1" ht="12" customHeight="1">
      <c r="A128" s="31"/>
      <c r="B128" s="32"/>
      <c r="C128" s="24" t="s">
        <v>18</v>
      </c>
      <c r="D128" s="31"/>
      <c r="E128" s="31"/>
      <c r="F128" s="22" t="str">
        <f>F12</f>
        <v>Fialová 12, Bratislava</v>
      </c>
      <c r="G128" s="31"/>
      <c r="H128" s="31"/>
      <c r="I128" s="24" t="s">
        <v>20</v>
      </c>
      <c r="J128" s="57" t="str">
        <f>IF(J12="","",J12)</f>
        <v>4. 5. 2022</v>
      </c>
      <c r="K128" s="31"/>
      <c r="L128" s="44"/>
      <c r="S128" s="31"/>
      <c r="T128" s="31"/>
      <c r="U128" s="31"/>
      <c r="V128" s="31"/>
      <c r="W128" s="31"/>
      <c r="X128" s="31"/>
      <c r="Y128" s="31"/>
      <c r="Z128" s="31"/>
      <c r="AA128" s="31"/>
      <c r="AB128" s="31"/>
      <c r="AC128" s="31"/>
      <c r="AD128" s="31"/>
      <c r="AE128" s="31"/>
    </row>
    <row r="129" spans="1:65" s="2" customFormat="1" ht="6.9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2" customFormat="1" ht="40.15" customHeight="1">
      <c r="A130" s="31"/>
      <c r="B130" s="32"/>
      <c r="C130" s="24" t="s">
        <v>22</v>
      </c>
      <c r="D130" s="31"/>
      <c r="E130" s="31"/>
      <c r="F130" s="22" t="str">
        <f>E15</f>
        <v>Mestská časť Bratislava - Petržalka</v>
      </c>
      <c r="G130" s="31"/>
      <c r="H130" s="31"/>
      <c r="I130" s="24" t="s">
        <v>28</v>
      </c>
      <c r="J130" s="27" t="str">
        <f>E21</f>
        <v>Ing. arch. Ľubomír Novák, Ing. arch. Peter Sány</v>
      </c>
      <c r="K130" s="31"/>
      <c r="L130" s="44"/>
      <c r="S130" s="31"/>
      <c r="T130" s="31"/>
      <c r="U130" s="31"/>
      <c r="V130" s="31"/>
      <c r="W130" s="31"/>
      <c r="X130" s="31"/>
      <c r="Y130" s="31"/>
      <c r="Z130" s="31"/>
      <c r="AA130" s="31"/>
      <c r="AB130" s="31"/>
      <c r="AC130" s="31"/>
      <c r="AD130" s="31"/>
      <c r="AE130" s="31"/>
    </row>
    <row r="131" spans="1:65" s="2" customFormat="1" ht="25.7" customHeight="1">
      <c r="A131" s="31"/>
      <c r="B131" s="32"/>
      <c r="C131" s="24" t="s">
        <v>26</v>
      </c>
      <c r="D131" s="31"/>
      <c r="E131" s="31"/>
      <c r="F131" s="22" t="str">
        <f>IF(E18="","",E18)</f>
        <v>Vyplň údaj</v>
      </c>
      <c r="G131" s="31"/>
      <c r="H131" s="31"/>
      <c r="I131" s="24" t="s">
        <v>32</v>
      </c>
      <c r="J131" s="27" t="str">
        <f>E24</f>
        <v>Erik Kytka - stavebné rozpočty</v>
      </c>
      <c r="K131" s="31"/>
      <c r="L131" s="44"/>
      <c r="S131" s="31"/>
      <c r="T131" s="31"/>
      <c r="U131" s="31"/>
      <c r="V131" s="31"/>
      <c r="W131" s="31"/>
      <c r="X131" s="31"/>
      <c r="Y131" s="31"/>
      <c r="Z131" s="31"/>
      <c r="AA131" s="31"/>
      <c r="AB131" s="31"/>
      <c r="AC131" s="31"/>
      <c r="AD131" s="31"/>
      <c r="AE131" s="31"/>
    </row>
    <row r="132" spans="1:65" s="2" customFormat="1" ht="10.3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5" s="11" customFormat="1" ht="29.25" customHeight="1">
      <c r="A133" s="146"/>
      <c r="B133" s="147"/>
      <c r="C133" s="148" t="s">
        <v>153</v>
      </c>
      <c r="D133" s="149" t="s">
        <v>63</v>
      </c>
      <c r="E133" s="149" t="s">
        <v>59</v>
      </c>
      <c r="F133" s="149" t="s">
        <v>60</v>
      </c>
      <c r="G133" s="149" t="s">
        <v>154</v>
      </c>
      <c r="H133" s="149" t="s">
        <v>155</v>
      </c>
      <c r="I133" s="149" t="s">
        <v>156</v>
      </c>
      <c r="J133" s="150" t="s">
        <v>121</v>
      </c>
      <c r="K133" s="151" t="s">
        <v>157</v>
      </c>
      <c r="L133" s="152"/>
      <c r="M133" s="64" t="s">
        <v>1</v>
      </c>
      <c r="N133" s="65" t="s">
        <v>42</v>
      </c>
      <c r="O133" s="65" t="s">
        <v>158</v>
      </c>
      <c r="P133" s="65" t="s">
        <v>159</v>
      </c>
      <c r="Q133" s="65" t="s">
        <v>160</v>
      </c>
      <c r="R133" s="65" t="s">
        <v>161</v>
      </c>
      <c r="S133" s="65" t="s">
        <v>162</v>
      </c>
      <c r="T133" s="66" t="s">
        <v>163</v>
      </c>
      <c r="U133" s="146"/>
      <c r="V133" s="146"/>
      <c r="W133" s="146"/>
      <c r="X133" s="146"/>
      <c r="Y133" s="146"/>
      <c r="Z133" s="146"/>
      <c r="AA133" s="146"/>
      <c r="AB133" s="146"/>
      <c r="AC133" s="146"/>
      <c r="AD133" s="146"/>
      <c r="AE133" s="146"/>
    </row>
    <row r="134" spans="1:65" s="2" customFormat="1" ht="22.9" customHeight="1">
      <c r="A134" s="31"/>
      <c r="B134" s="32"/>
      <c r="C134" s="71" t="s">
        <v>118</v>
      </c>
      <c r="D134" s="31"/>
      <c r="E134" s="31"/>
      <c r="F134" s="31"/>
      <c r="G134" s="31"/>
      <c r="H134" s="31"/>
      <c r="I134" s="31"/>
      <c r="J134" s="153">
        <f>BK134</f>
        <v>0</v>
      </c>
      <c r="K134" s="31"/>
      <c r="L134" s="32"/>
      <c r="M134" s="67"/>
      <c r="N134" s="58"/>
      <c r="O134" s="68"/>
      <c r="P134" s="154">
        <f>P135+P217</f>
        <v>0</v>
      </c>
      <c r="Q134" s="68"/>
      <c r="R134" s="154">
        <f>R135+R217</f>
        <v>0</v>
      </c>
      <c r="S134" s="68"/>
      <c r="T134" s="155">
        <f>T135+T217</f>
        <v>0</v>
      </c>
      <c r="U134" s="31"/>
      <c r="V134" s="31"/>
      <c r="W134" s="31"/>
      <c r="X134" s="31"/>
      <c r="Y134" s="31"/>
      <c r="Z134" s="31"/>
      <c r="AA134" s="31"/>
      <c r="AB134" s="31"/>
      <c r="AC134" s="31"/>
      <c r="AD134" s="31"/>
      <c r="AE134" s="31"/>
      <c r="AT134" s="14" t="s">
        <v>77</v>
      </c>
      <c r="AU134" s="14" t="s">
        <v>123</v>
      </c>
      <c r="BK134" s="156">
        <f>BK135+BK217</f>
        <v>0</v>
      </c>
    </row>
    <row r="135" spans="1:65" s="12" customFormat="1" ht="25.9" customHeight="1">
      <c r="B135" s="157"/>
      <c r="D135" s="158" t="s">
        <v>77</v>
      </c>
      <c r="E135" s="159" t="s">
        <v>341</v>
      </c>
      <c r="F135" s="159" t="s">
        <v>342</v>
      </c>
      <c r="I135" s="160"/>
      <c r="J135" s="161">
        <f>BK135</f>
        <v>0</v>
      </c>
      <c r="L135" s="157"/>
      <c r="M135" s="162"/>
      <c r="N135" s="163"/>
      <c r="O135" s="163"/>
      <c r="P135" s="164">
        <f>P136+P145+P151+P167+P191+P212</f>
        <v>0</v>
      </c>
      <c r="Q135" s="163"/>
      <c r="R135" s="164">
        <f>R136+R145+R151+R167+R191+R212</f>
        <v>0</v>
      </c>
      <c r="S135" s="163"/>
      <c r="T135" s="165">
        <f>T136+T145+T151+T167+T191+T212</f>
        <v>0</v>
      </c>
      <c r="AR135" s="158" t="s">
        <v>145</v>
      </c>
      <c r="AT135" s="166" t="s">
        <v>77</v>
      </c>
      <c r="AU135" s="166" t="s">
        <v>78</v>
      </c>
      <c r="AY135" s="158" t="s">
        <v>166</v>
      </c>
      <c r="BK135" s="167">
        <f>BK136+BK145+BK151+BK167+BK191+BK212</f>
        <v>0</v>
      </c>
    </row>
    <row r="136" spans="1:65" s="12" customFormat="1" ht="22.9" customHeight="1">
      <c r="B136" s="157"/>
      <c r="D136" s="158" t="s">
        <v>77</v>
      </c>
      <c r="E136" s="168" t="s">
        <v>364</v>
      </c>
      <c r="F136" s="168" t="s">
        <v>365</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849</v>
      </c>
      <c r="F137" s="172" t="s">
        <v>850</v>
      </c>
      <c r="G137" s="173" t="s">
        <v>285</v>
      </c>
      <c r="H137" s="174">
        <v>167</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145</v>
      </c>
    </row>
    <row r="138" spans="1:65" s="2" customFormat="1" ht="16.5" customHeight="1">
      <c r="A138" s="31"/>
      <c r="B138" s="138"/>
      <c r="C138" s="183" t="s">
        <v>145</v>
      </c>
      <c r="D138" s="183" t="s">
        <v>350</v>
      </c>
      <c r="E138" s="184" t="s">
        <v>851</v>
      </c>
      <c r="F138" s="185" t="s">
        <v>852</v>
      </c>
      <c r="G138" s="186" t="s">
        <v>285</v>
      </c>
      <c r="H138" s="187">
        <v>54</v>
      </c>
      <c r="I138" s="188"/>
      <c r="J138" s="187">
        <f t="shared" si="5"/>
        <v>0</v>
      </c>
      <c r="K138" s="189"/>
      <c r="L138" s="190"/>
      <c r="M138" s="191" t="s">
        <v>1</v>
      </c>
      <c r="N138" s="192"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299</v>
      </c>
      <c r="AT138" s="181" t="s">
        <v>350</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172</v>
      </c>
    </row>
    <row r="139" spans="1:65" s="2" customFormat="1" ht="16.5" customHeight="1">
      <c r="A139" s="31"/>
      <c r="B139" s="138"/>
      <c r="C139" s="183" t="s">
        <v>177</v>
      </c>
      <c r="D139" s="183" t="s">
        <v>350</v>
      </c>
      <c r="E139" s="184" t="s">
        <v>853</v>
      </c>
      <c r="F139" s="185" t="s">
        <v>854</v>
      </c>
      <c r="G139" s="186" t="s">
        <v>285</v>
      </c>
      <c r="H139" s="187">
        <v>6</v>
      </c>
      <c r="I139" s="188"/>
      <c r="J139" s="187">
        <f t="shared" si="5"/>
        <v>0</v>
      </c>
      <c r="K139" s="189"/>
      <c r="L139" s="190"/>
      <c r="M139" s="191" t="s">
        <v>1</v>
      </c>
      <c r="N139" s="192"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299</v>
      </c>
      <c r="AT139" s="181" t="s">
        <v>350</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188</v>
      </c>
    </row>
    <row r="140" spans="1:65" s="2" customFormat="1" ht="16.5" customHeight="1">
      <c r="A140" s="31"/>
      <c r="B140" s="138"/>
      <c r="C140" s="183" t="s">
        <v>172</v>
      </c>
      <c r="D140" s="183" t="s">
        <v>350</v>
      </c>
      <c r="E140" s="184" t="s">
        <v>855</v>
      </c>
      <c r="F140" s="185" t="s">
        <v>856</v>
      </c>
      <c r="G140" s="186" t="s">
        <v>285</v>
      </c>
      <c r="H140" s="187">
        <v>6</v>
      </c>
      <c r="I140" s="188"/>
      <c r="J140" s="187">
        <f t="shared" si="5"/>
        <v>0</v>
      </c>
      <c r="K140" s="189"/>
      <c r="L140" s="190"/>
      <c r="M140" s="191" t="s">
        <v>1</v>
      </c>
      <c r="N140" s="192"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299</v>
      </c>
      <c r="AT140" s="181" t="s">
        <v>350</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198</v>
      </c>
    </row>
    <row r="141" spans="1:65" s="2" customFormat="1" ht="16.5" customHeight="1">
      <c r="A141" s="31"/>
      <c r="B141" s="138"/>
      <c r="C141" s="183" t="s">
        <v>184</v>
      </c>
      <c r="D141" s="183" t="s">
        <v>350</v>
      </c>
      <c r="E141" s="184" t="s">
        <v>857</v>
      </c>
      <c r="F141" s="185" t="s">
        <v>858</v>
      </c>
      <c r="G141" s="186" t="s">
        <v>285</v>
      </c>
      <c r="H141" s="187">
        <v>12</v>
      </c>
      <c r="I141" s="188"/>
      <c r="J141" s="187">
        <f t="shared" si="5"/>
        <v>0</v>
      </c>
      <c r="K141" s="189"/>
      <c r="L141" s="190"/>
      <c r="M141" s="191" t="s">
        <v>1</v>
      </c>
      <c r="N141" s="192"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299</v>
      </c>
      <c r="AT141" s="181" t="s">
        <v>350</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207</v>
      </c>
    </row>
    <row r="142" spans="1:65" s="2" customFormat="1" ht="16.5" customHeight="1">
      <c r="A142" s="31"/>
      <c r="B142" s="138"/>
      <c r="C142" s="183" t="s">
        <v>188</v>
      </c>
      <c r="D142" s="183" t="s">
        <v>350</v>
      </c>
      <c r="E142" s="184" t="s">
        <v>859</v>
      </c>
      <c r="F142" s="185" t="s">
        <v>860</v>
      </c>
      <c r="G142" s="186" t="s">
        <v>285</v>
      </c>
      <c r="H142" s="187">
        <v>6</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350</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216</v>
      </c>
    </row>
    <row r="143" spans="1:65" s="2" customFormat="1" ht="24.2" customHeight="1">
      <c r="A143" s="31"/>
      <c r="B143" s="138"/>
      <c r="C143" s="170" t="s">
        <v>192</v>
      </c>
      <c r="D143" s="170" t="s">
        <v>168</v>
      </c>
      <c r="E143" s="171" t="s">
        <v>861</v>
      </c>
      <c r="F143" s="172" t="s">
        <v>402</v>
      </c>
      <c r="G143" s="173" t="s">
        <v>362</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225</v>
      </c>
    </row>
    <row r="144" spans="1:65" s="2" customFormat="1" ht="24.2" customHeight="1">
      <c r="A144" s="31"/>
      <c r="B144" s="138"/>
      <c r="C144" s="170" t="s">
        <v>198</v>
      </c>
      <c r="D144" s="170" t="s">
        <v>168</v>
      </c>
      <c r="E144" s="171" t="s">
        <v>599</v>
      </c>
      <c r="F144" s="172" t="s">
        <v>600</v>
      </c>
      <c r="G144" s="173" t="s">
        <v>362</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234</v>
      </c>
    </row>
    <row r="145" spans="1:65" s="12" customFormat="1" ht="22.9" customHeight="1">
      <c r="B145" s="157"/>
      <c r="D145" s="158" t="s">
        <v>77</v>
      </c>
      <c r="E145" s="168" t="s">
        <v>862</v>
      </c>
      <c r="F145" s="168" t="s">
        <v>863</v>
      </c>
      <c r="I145" s="160"/>
      <c r="J145" s="169">
        <f>BK145</f>
        <v>0</v>
      </c>
      <c r="L145" s="157"/>
      <c r="M145" s="162"/>
      <c r="N145" s="163"/>
      <c r="O145" s="163"/>
      <c r="P145" s="164">
        <f>SUM(P146:P150)</f>
        <v>0</v>
      </c>
      <c r="Q145" s="163"/>
      <c r="R145" s="164">
        <f>SUM(R146:R150)</f>
        <v>0</v>
      </c>
      <c r="S145" s="163"/>
      <c r="T145" s="165">
        <f>SUM(T146:T150)</f>
        <v>0</v>
      </c>
      <c r="AR145" s="158" t="s">
        <v>145</v>
      </c>
      <c r="AT145" s="166" t="s">
        <v>77</v>
      </c>
      <c r="AU145" s="166" t="s">
        <v>86</v>
      </c>
      <c r="AY145" s="158" t="s">
        <v>166</v>
      </c>
      <c r="BK145" s="167">
        <f>SUM(BK146:BK150)</f>
        <v>0</v>
      </c>
    </row>
    <row r="146" spans="1:65" s="2" customFormat="1" ht="21.75" customHeight="1">
      <c r="A146" s="31"/>
      <c r="B146" s="138"/>
      <c r="C146" s="170" t="s">
        <v>202</v>
      </c>
      <c r="D146" s="170" t="s">
        <v>168</v>
      </c>
      <c r="E146" s="171" t="s">
        <v>864</v>
      </c>
      <c r="F146" s="172" t="s">
        <v>865</v>
      </c>
      <c r="G146" s="173" t="s">
        <v>223</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242</v>
      </c>
    </row>
    <row r="147" spans="1:65" s="2" customFormat="1" ht="16.5" customHeight="1">
      <c r="A147" s="31"/>
      <c r="B147" s="138"/>
      <c r="C147" s="170" t="s">
        <v>207</v>
      </c>
      <c r="D147" s="170" t="s">
        <v>168</v>
      </c>
      <c r="E147" s="171" t="s">
        <v>866</v>
      </c>
      <c r="F147" s="172" t="s">
        <v>867</v>
      </c>
      <c r="G147" s="173" t="s">
        <v>710</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7</v>
      </c>
    </row>
    <row r="148" spans="1:65" s="2" customFormat="1" ht="16.5" customHeight="1">
      <c r="A148" s="31"/>
      <c r="B148" s="138"/>
      <c r="C148" s="183" t="s">
        <v>211</v>
      </c>
      <c r="D148" s="183" t="s">
        <v>350</v>
      </c>
      <c r="E148" s="184" t="s">
        <v>868</v>
      </c>
      <c r="F148" s="185" t="s">
        <v>869</v>
      </c>
      <c r="G148" s="186" t="s">
        <v>619</v>
      </c>
      <c r="H148" s="187">
        <v>1</v>
      </c>
      <c r="I148" s="188"/>
      <c r="J148" s="187">
        <f>ROUND(I148*H148,3)</f>
        <v>0</v>
      </c>
      <c r="K148" s="189"/>
      <c r="L148" s="190"/>
      <c r="M148" s="191" t="s">
        <v>1</v>
      </c>
      <c r="N148" s="192"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299</v>
      </c>
      <c r="AT148" s="181" t="s">
        <v>350</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234</v>
      </c>
      <c r="BM148" s="181" t="s">
        <v>257</v>
      </c>
    </row>
    <row r="149" spans="1:65" s="2" customFormat="1" ht="24.2" customHeight="1">
      <c r="A149" s="31"/>
      <c r="B149" s="138"/>
      <c r="C149" s="170" t="s">
        <v>216</v>
      </c>
      <c r="D149" s="170" t="s">
        <v>168</v>
      </c>
      <c r="E149" s="171" t="s">
        <v>870</v>
      </c>
      <c r="F149" s="172" t="s">
        <v>871</v>
      </c>
      <c r="G149" s="173" t="s">
        <v>362</v>
      </c>
      <c r="H149" s="175"/>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234</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234</v>
      </c>
      <c r="BM149" s="181" t="s">
        <v>266</v>
      </c>
    </row>
    <row r="150" spans="1:65" s="2" customFormat="1" ht="24.2" customHeight="1">
      <c r="A150" s="31"/>
      <c r="B150" s="138"/>
      <c r="C150" s="170" t="s">
        <v>220</v>
      </c>
      <c r="D150" s="170" t="s">
        <v>168</v>
      </c>
      <c r="E150" s="171" t="s">
        <v>872</v>
      </c>
      <c r="F150" s="172" t="s">
        <v>873</v>
      </c>
      <c r="G150" s="173" t="s">
        <v>362</v>
      </c>
      <c r="H150" s="175"/>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234</v>
      </c>
      <c r="AT150" s="181" t="s">
        <v>168</v>
      </c>
      <c r="AU150" s="181" t="s">
        <v>145</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234</v>
      </c>
      <c r="BM150" s="181" t="s">
        <v>274</v>
      </c>
    </row>
    <row r="151" spans="1:65" s="12" customFormat="1" ht="22.9" customHeight="1">
      <c r="B151" s="157"/>
      <c r="D151" s="158" t="s">
        <v>77</v>
      </c>
      <c r="E151" s="168" t="s">
        <v>874</v>
      </c>
      <c r="F151" s="168" t="s">
        <v>875</v>
      </c>
      <c r="I151" s="160"/>
      <c r="J151" s="169">
        <f>BK151</f>
        <v>0</v>
      </c>
      <c r="L151" s="157"/>
      <c r="M151" s="162"/>
      <c r="N151" s="163"/>
      <c r="O151" s="163"/>
      <c r="P151" s="164">
        <f>SUM(P152:P166)</f>
        <v>0</v>
      </c>
      <c r="Q151" s="163"/>
      <c r="R151" s="164">
        <f>SUM(R152:R166)</f>
        <v>0</v>
      </c>
      <c r="S151" s="163"/>
      <c r="T151" s="165">
        <f>SUM(T152:T166)</f>
        <v>0</v>
      </c>
      <c r="AR151" s="158" t="s">
        <v>145</v>
      </c>
      <c r="AT151" s="166" t="s">
        <v>77</v>
      </c>
      <c r="AU151" s="166" t="s">
        <v>86</v>
      </c>
      <c r="AY151" s="158" t="s">
        <v>166</v>
      </c>
      <c r="BK151" s="167">
        <f>SUM(BK152:BK166)</f>
        <v>0</v>
      </c>
    </row>
    <row r="152" spans="1:65" s="2" customFormat="1" ht="16.5" customHeight="1">
      <c r="A152" s="31"/>
      <c r="B152" s="138"/>
      <c r="C152" s="170" t="s">
        <v>225</v>
      </c>
      <c r="D152" s="170" t="s">
        <v>168</v>
      </c>
      <c r="E152" s="171" t="s">
        <v>876</v>
      </c>
      <c r="F152" s="172" t="s">
        <v>877</v>
      </c>
      <c r="G152" s="173" t="s">
        <v>619</v>
      </c>
      <c r="H152" s="174">
        <v>1</v>
      </c>
      <c r="I152" s="175"/>
      <c r="J152" s="174">
        <f t="shared" ref="J152:J166" si="15">ROUND(I152*H152,3)</f>
        <v>0</v>
      </c>
      <c r="K152" s="176"/>
      <c r="L152" s="32"/>
      <c r="M152" s="177" t="s">
        <v>1</v>
      </c>
      <c r="N152" s="178" t="s">
        <v>44</v>
      </c>
      <c r="O152" s="60"/>
      <c r="P152" s="179">
        <f t="shared" ref="P152:P166" si="16">O152*H152</f>
        <v>0</v>
      </c>
      <c r="Q152" s="179">
        <v>0</v>
      </c>
      <c r="R152" s="179">
        <f t="shared" ref="R152:R166" si="17">Q152*H152</f>
        <v>0</v>
      </c>
      <c r="S152" s="179">
        <v>0</v>
      </c>
      <c r="T152" s="180">
        <f t="shared" ref="T152:T166" si="18">S152*H152</f>
        <v>0</v>
      </c>
      <c r="U152" s="31"/>
      <c r="V152" s="31"/>
      <c r="W152" s="31"/>
      <c r="X152" s="31"/>
      <c r="Y152" s="31"/>
      <c r="Z152" s="31"/>
      <c r="AA152" s="31"/>
      <c r="AB152" s="31"/>
      <c r="AC152" s="31"/>
      <c r="AD152" s="31"/>
      <c r="AE152" s="31"/>
      <c r="AR152" s="181" t="s">
        <v>234</v>
      </c>
      <c r="AT152" s="181" t="s">
        <v>168</v>
      </c>
      <c r="AU152" s="181" t="s">
        <v>145</v>
      </c>
      <c r="AY152" s="14" t="s">
        <v>166</v>
      </c>
      <c r="BE152" s="100">
        <f t="shared" ref="BE152:BE166" si="19">IF(N152="základná",J152,0)</f>
        <v>0</v>
      </c>
      <c r="BF152" s="100">
        <f t="shared" ref="BF152:BF166" si="20">IF(N152="znížená",J152,0)</f>
        <v>0</v>
      </c>
      <c r="BG152" s="100">
        <f t="shared" ref="BG152:BG166" si="21">IF(N152="zákl. prenesená",J152,0)</f>
        <v>0</v>
      </c>
      <c r="BH152" s="100">
        <f t="shared" ref="BH152:BH166" si="22">IF(N152="zníž. prenesená",J152,0)</f>
        <v>0</v>
      </c>
      <c r="BI152" s="100">
        <f t="shared" ref="BI152:BI166" si="23">IF(N152="nulová",J152,0)</f>
        <v>0</v>
      </c>
      <c r="BJ152" s="14" t="s">
        <v>145</v>
      </c>
      <c r="BK152" s="182">
        <f t="shared" ref="BK152:BK166" si="24">ROUND(I152*H152,3)</f>
        <v>0</v>
      </c>
      <c r="BL152" s="14" t="s">
        <v>234</v>
      </c>
      <c r="BM152" s="181" t="s">
        <v>282</v>
      </c>
    </row>
    <row r="153" spans="1:65" s="2" customFormat="1" ht="24.2" customHeight="1">
      <c r="A153" s="31"/>
      <c r="B153" s="138"/>
      <c r="C153" s="170" t="s">
        <v>229</v>
      </c>
      <c r="D153" s="170" t="s">
        <v>168</v>
      </c>
      <c r="E153" s="171" t="s">
        <v>878</v>
      </c>
      <c r="F153" s="172" t="s">
        <v>879</v>
      </c>
      <c r="G153" s="173" t="s">
        <v>223</v>
      </c>
      <c r="H153" s="174">
        <v>2</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291</v>
      </c>
    </row>
    <row r="154" spans="1:65" s="2" customFormat="1" ht="16.5" customHeight="1">
      <c r="A154" s="31"/>
      <c r="B154" s="138"/>
      <c r="C154" s="170" t="s">
        <v>234</v>
      </c>
      <c r="D154" s="170" t="s">
        <v>168</v>
      </c>
      <c r="E154" s="171" t="s">
        <v>880</v>
      </c>
      <c r="F154" s="172" t="s">
        <v>881</v>
      </c>
      <c r="G154" s="173" t="s">
        <v>223</v>
      </c>
      <c r="H154" s="174">
        <v>2</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299</v>
      </c>
    </row>
    <row r="155" spans="1:65" s="2" customFormat="1" ht="24.2" customHeight="1">
      <c r="A155" s="31"/>
      <c r="B155" s="138"/>
      <c r="C155" s="170" t="s">
        <v>238</v>
      </c>
      <c r="D155" s="170" t="s">
        <v>168</v>
      </c>
      <c r="E155" s="171" t="s">
        <v>882</v>
      </c>
      <c r="F155" s="172" t="s">
        <v>883</v>
      </c>
      <c r="G155" s="173" t="s">
        <v>285</v>
      </c>
      <c r="H155" s="174">
        <v>167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307</v>
      </c>
    </row>
    <row r="156" spans="1:65" s="2" customFormat="1" ht="16.5" customHeight="1">
      <c r="A156" s="31"/>
      <c r="B156" s="138"/>
      <c r="C156" s="183" t="s">
        <v>242</v>
      </c>
      <c r="D156" s="183" t="s">
        <v>350</v>
      </c>
      <c r="E156" s="184" t="s">
        <v>884</v>
      </c>
      <c r="F156" s="185" t="s">
        <v>885</v>
      </c>
      <c r="G156" s="186" t="s">
        <v>285</v>
      </c>
      <c r="H156" s="187">
        <v>54</v>
      </c>
      <c r="I156" s="188"/>
      <c r="J156" s="187">
        <f t="shared" si="15"/>
        <v>0</v>
      </c>
      <c r="K156" s="189"/>
      <c r="L156" s="190"/>
      <c r="M156" s="191" t="s">
        <v>1</v>
      </c>
      <c r="N156" s="192"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299</v>
      </c>
      <c r="AT156" s="181" t="s">
        <v>350</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315</v>
      </c>
    </row>
    <row r="157" spans="1:65" s="2" customFormat="1" ht="16.5" customHeight="1">
      <c r="A157" s="31"/>
      <c r="B157" s="138"/>
      <c r="C157" s="183" t="s">
        <v>246</v>
      </c>
      <c r="D157" s="183" t="s">
        <v>350</v>
      </c>
      <c r="E157" s="184" t="s">
        <v>886</v>
      </c>
      <c r="F157" s="185" t="s">
        <v>887</v>
      </c>
      <c r="G157" s="186" t="s">
        <v>285</v>
      </c>
      <c r="H157" s="187">
        <v>42</v>
      </c>
      <c r="I157" s="188"/>
      <c r="J157" s="187">
        <f t="shared" si="15"/>
        <v>0</v>
      </c>
      <c r="K157" s="189"/>
      <c r="L157" s="190"/>
      <c r="M157" s="191" t="s">
        <v>1</v>
      </c>
      <c r="N157" s="192"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299</v>
      </c>
      <c r="AT157" s="181" t="s">
        <v>350</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323</v>
      </c>
    </row>
    <row r="158" spans="1:65" s="2" customFormat="1" ht="16.5" customHeight="1">
      <c r="A158" s="31"/>
      <c r="B158" s="138"/>
      <c r="C158" s="183" t="s">
        <v>7</v>
      </c>
      <c r="D158" s="183" t="s">
        <v>350</v>
      </c>
      <c r="E158" s="184" t="s">
        <v>888</v>
      </c>
      <c r="F158" s="185" t="s">
        <v>889</v>
      </c>
      <c r="G158" s="186" t="s">
        <v>285</v>
      </c>
      <c r="H158" s="187">
        <v>10</v>
      </c>
      <c r="I158" s="188"/>
      <c r="J158" s="187">
        <f t="shared" si="15"/>
        <v>0</v>
      </c>
      <c r="K158" s="189"/>
      <c r="L158" s="190"/>
      <c r="M158" s="191" t="s">
        <v>1</v>
      </c>
      <c r="N158" s="192"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299</v>
      </c>
      <c r="AT158" s="181" t="s">
        <v>350</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331</v>
      </c>
    </row>
    <row r="159" spans="1:65" s="2" customFormat="1" ht="16.5" customHeight="1">
      <c r="A159" s="31"/>
      <c r="B159" s="138"/>
      <c r="C159" s="183" t="s">
        <v>253</v>
      </c>
      <c r="D159" s="183" t="s">
        <v>350</v>
      </c>
      <c r="E159" s="184" t="s">
        <v>890</v>
      </c>
      <c r="F159" s="185" t="s">
        <v>891</v>
      </c>
      <c r="G159" s="186" t="s">
        <v>285</v>
      </c>
      <c r="H159" s="187">
        <v>42</v>
      </c>
      <c r="I159" s="188"/>
      <c r="J159" s="187">
        <f t="shared" si="15"/>
        <v>0</v>
      </c>
      <c r="K159" s="189"/>
      <c r="L159" s="190"/>
      <c r="M159" s="191" t="s">
        <v>1</v>
      </c>
      <c r="N159" s="192"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299</v>
      </c>
      <c r="AT159" s="181" t="s">
        <v>350</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345</v>
      </c>
    </row>
    <row r="160" spans="1:65" s="2" customFormat="1" ht="16.5" customHeight="1">
      <c r="A160" s="31"/>
      <c r="B160" s="138"/>
      <c r="C160" s="183" t="s">
        <v>257</v>
      </c>
      <c r="D160" s="183" t="s">
        <v>350</v>
      </c>
      <c r="E160" s="184" t="s">
        <v>892</v>
      </c>
      <c r="F160" s="185" t="s">
        <v>893</v>
      </c>
      <c r="G160" s="186" t="s">
        <v>285</v>
      </c>
      <c r="H160" s="187">
        <v>19</v>
      </c>
      <c r="I160" s="188"/>
      <c r="J160" s="187">
        <f t="shared" si="15"/>
        <v>0</v>
      </c>
      <c r="K160" s="189"/>
      <c r="L160" s="190"/>
      <c r="M160" s="191" t="s">
        <v>1</v>
      </c>
      <c r="N160" s="192"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299</v>
      </c>
      <c r="AT160" s="181" t="s">
        <v>350</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355</v>
      </c>
    </row>
    <row r="161" spans="1:65" s="2" customFormat="1" ht="16.5" customHeight="1">
      <c r="A161" s="31"/>
      <c r="B161" s="138"/>
      <c r="C161" s="183" t="s">
        <v>262</v>
      </c>
      <c r="D161" s="183" t="s">
        <v>350</v>
      </c>
      <c r="E161" s="184" t="s">
        <v>894</v>
      </c>
      <c r="F161" s="185" t="s">
        <v>895</v>
      </c>
      <c r="G161" s="186" t="s">
        <v>619</v>
      </c>
      <c r="H161" s="187">
        <v>1</v>
      </c>
      <c r="I161" s="188"/>
      <c r="J161" s="187">
        <f t="shared" si="15"/>
        <v>0</v>
      </c>
      <c r="K161" s="189"/>
      <c r="L161" s="190"/>
      <c r="M161" s="191" t="s">
        <v>1</v>
      </c>
      <c r="N161" s="192"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299</v>
      </c>
      <c r="AT161" s="181" t="s">
        <v>350</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366</v>
      </c>
    </row>
    <row r="162" spans="1:65" s="2" customFormat="1" ht="21.75" customHeight="1">
      <c r="A162" s="31"/>
      <c r="B162" s="138"/>
      <c r="C162" s="170" t="s">
        <v>266</v>
      </c>
      <c r="D162" s="170" t="s">
        <v>168</v>
      </c>
      <c r="E162" s="171" t="s">
        <v>896</v>
      </c>
      <c r="F162" s="172" t="s">
        <v>897</v>
      </c>
      <c r="G162" s="173" t="s">
        <v>223</v>
      </c>
      <c r="H162" s="174">
        <v>10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234</v>
      </c>
      <c r="AT162" s="181" t="s">
        <v>168</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374</v>
      </c>
    </row>
    <row r="163" spans="1:65" s="2" customFormat="1" ht="21.75" customHeight="1">
      <c r="A163" s="31"/>
      <c r="B163" s="138"/>
      <c r="C163" s="170" t="s">
        <v>270</v>
      </c>
      <c r="D163" s="170" t="s">
        <v>168</v>
      </c>
      <c r="E163" s="171" t="s">
        <v>898</v>
      </c>
      <c r="F163" s="172" t="s">
        <v>899</v>
      </c>
      <c r="G163" s="173" t="s">
        <v>223</v>
      </c>
      <c r="H163" s="174">
        <v>6</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382</v>
      </c>
    </row>
    <row r="164" spans="1:65" s="2" customFormat="1" ht="24.2" customHeight="1">
      <c r="A164" s="31"/>
      <c r="B164" s="138"/>
      <c r="C164" s="170" t="s">
        <v>274</v>
      </c>
      <c r="D164" s="170" t="s">
        <v>168</v>
      </c>
      <c r="E164" s="171" t="s">
        <v>900</v>
      </c>
      <c r="F164" s="172" t="s">
        <v>901</v>
      </c>
      <c r="G164" s="173" t="s">
        <v>619</v>
      </c>
      <c r="H164" s="174">
        <v>1</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234</v>
      </c>
      <c r="AT164" s="181" t="s">
        <v>168</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388</v>
      </c>
    </row>
    <row r="165" spans="1:65" s="2" customFormat="1" ht="24.2" customHeight="1">
      <c r="A165" s="31"/>
      <c r="B165" s="138"/>
      <c r="C165" s="170" t="s">
        <v>278</v>
      </c>
      <c r="D165" s="170" t="s">
        <v>168</v>
      </c>
      <c r="E165" s="171" t="s">
        <v>902</v>
      </c>
      <c r="F165" s="172" t="s">
        <v>903</v>
      </c>
      <c r="G165" s="173" t="s">
        <v>362</v>
      </c>
      <c r="H165" s="175"/>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396</v>
      </c>
    </row>
    <row r="166" spans="1:65" s="2" customFormat="1" ht="24.2" customHeight="1">
      <c r="A166" s="31"/>
      <c r="B166" s="138"/>
      <c r="C166" s="170" t="s">
        <v>282</v>
      </c>
      <c r="D166" s="170" t="s">
        <v>168</v>
      </c>
      <c r="E166" s="171" t="s">
        <v>904</v>
      </c>
      <c r="F166" s="172" t="s">
        <v>905</v>
      </c>
      <c r="G166" s="173" t="s">
        <v>362</v>
      </c>
      <c r="H166" s="175"/>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234</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406</v>
      </c>
    </row>
    <row r="167" spans="1:65" s="12" customFormat="1" ht="22.9" customHeight="1">
      <c r="B167" s="157"/>
      <c r="D167" s="158" t="s">
        <v>77</v>
      </c>
      <c r="E167" s="168" t="s">
        <v>906</v>
      </c>
      <c r="F167" s="168" t="s">
        <v>907</v>
      </c>
      <c r="I167" s="160"/>
      <c r="J167" s="169">
        <f>BK167</f>
        <v>0</v>
      </c>
      <c r="L167" s="157"/>
      <c r="M167" s="162"/>
      <c r="N167" s="163"/>
      <c r="O167" s="163"/>
      <c r="P167" s="164">
        <f>SUM(P168:P190)</f>
        <v>0</v>
      </c>
      <c r="Q167" s="163"/>
      <c r="R167" s="164">
        <f>SUM(R168:R190)</f>
        <v>0</v>
      </c>
      <c r="S167" s="163"/>
      <c r="T167" s="165">
        <f>SUM(T168:T190)</f>
        <v>0</v>
      </c>
      <c r="AR167" s="158" t="s">
        <v>145</v>
      </c>
      <c r="AT167" s="166" t="s">
        <v>77</v>
      </c>
      <c r="AU167" s="166" t="s">
        <v>86</v>
      </c>
      <c r="AY167" s="158" t="s">
        <v>166</v>
      </c>
      <c r="BK167" s="167">
        <f>SUM(BK168:BK190)</f>
        <v>0</v>
      </c>
    </row>
    <row r="168" spans="1:65" s="2" customFormat="1" ht="21.75" customHeight="1">
      <c r="A168" s="31"/>
      <c r="B168" s="138"/>
      <c r="C168" s="170" t="s">
        <v>287</v>
      </c>
      <c r="D168" s="170" t="s">
        <v>168</v>
      </c>
      <c r="E168" s="171" t="s">
        <v>908</v>
      </c>
      <c r="F168" s="172" t="s">
        <v>909</v>
      </c>
      <c r="G168" s="173" t="s">
        <v>619</v>
      </c>
      <c r="H168" s="174">
        <v>1</v>
      </c>
      <c r="I168" s="175"/>
      <c r="J168" s="174">
        <f t="shared" ref="J168:J190" si="25">ROUND(I168*H168,3)</f>
        <v>0</v>
      </c>
      <c r="K168" s="176"/>
      <c r="L168" s="32"/>
      <c r="M168" s="177" t="s">
        <v>1</v>
      </c>
      <c r="N168" s="178" t="s">
        <v>44</v>
      </c>
      <c r="O168" s="60"/>
      <c r="P168" s="179">
        <f t="shared" ref="P168:P190" si="26">O168*H168</f>
        <v>0</v>
      </c>
      <c r="Q168" s="179">
        <v>0</v>
      </c>
      <c r="R168" s="179">
        <f t="shared" ref="R168:R190" si="27">Q168*H168</f>
        <v>0</v>
      </c>
      <c r="S168" s="179">
        <v>0</v>
      </c>
      <c r="T168" s="180">
        <f t="shared" ref="T168:T190" si="28">S168*H168</f>
        <v>0</v>
      </c>
      <c r="U168" s="31"/>
      <c r="V168" s="31"/>
      <c r="W168" s="31"/>
      <c r="X168" s="31"/>
      <c r="Y168" s="31"/>
      <c r="Z168" s="31"/>
      <c r="AA168" s="31"/>
      <c r="AB168" s="31"/>
      <c r="AC168" s="31"/>
      <c r="AD168" s="31"/>
      <c r="AE168" s="31"/>
      <c r="AR168" s="181" t="s">
        <v>234</v>
      </c>
      <c r="AT168" s="181" t="s">
        <v>168</v>
      </c>
      <c r="AU168" s="181" t="s">
        <v>145</v>
      </c>
      <c r="AY168" s="14" t="s">
        <v>166</v>
      </c>
      <c r="BE168" s="100">
        <f t="shared" ref="BE168:BE190" si="29">IF(N168="základná",J168,0)</f>
        <v>0</v>
      </c>
      <c r="BF168" s="100">
        <f t="shared" ref="BF168:BF190" si="30">IF(N168="znížená",J168,0)</f>
        <v>0</v>
      </c>
      <c r="BG168" s="100">
        <f t="shared" ref="BG168:BG190" si="31">IF(N168="zákl. prenesená",J168,0)</f>
        <v>0</v>
      </c>
      <c r="BH168" s="100">
        <f t="shared" ref="BH168:BH190" si="32">IF(N168="zníž. prenesená",J168,0)</f>
        <v>0</v>
      </c>
      <c r="BI168" s="100">
        <f t="shared" ref="BI168:BI190" si="33">IF(N168="nulová",J168,0)</f>
        <v>0</v>
      </c>
      <c r="BJ168" s="14" t="s">
        <v>145</v>
      </c>
      <c r="BK168" s="182">
        <f t="shared" ref="BK168:BK190" si="34">ROUND(I168*H168,3)</f>
        <v>0</v>
      </c>
      <c r="BL168" s="14" t="s">
        <v>234</v>
      </c>
      <c r="BM168" s="181" t="s">
        <v>414</v>
      </c>
    </row>
    <row r="169" spans="1:65" s="2" customFormat="1" ht="16.5" customHeight="1">
      <c r="A169" s="31"/>
      <c r="B169" s="138"/>
      <c r="C169" s="170" t="s">
        <v>291</v>
      </c>
      <c r="D169" s="170" t="s">
        <v>168</v>
      </c>
      <c r="E169" s="171" t="s">
        <v>910</v>
      </c>
      <c r="F169" s="172" t="s">
        <v>911</v>
      </c>
      <c r="G169" s="173" t="s">
        <v>223</v>
      </c>
      <c r="H169" s="174">
        <v>23</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234</v>
      </c>
      <c r="AT169" s="181" t="s">
        <v>168</v>
      </c>
      <c r="AU169" s="181" t="s">
        <v>145</v>
      </c>
      <c r="AY169" s="14" t="s">
        <v>166</v>
      </c>
      <c r="BE169" s="100">
        <f t="shared" si="29"/>
        <v>0</v>
      </c>
      <c r="BF169" s="100">
        <f t="shared" si="30"/>
        <v>0</v>
      </c>
      <c r="BG169" s="100">
        <f t="shared" si="31"/>
        <v>0</v>
      </c>
      <c r="BH169" s="100">
        <f t="shared" si="32"/>
        <v>0</v>
      </c>
      <c r="BI169" s="100">
        <f t="shared" si="33"/>
        <v>0</v>
      </c>
      <c r="BJ169" s="14" t="s">
        <v>145</v>
      </c>
      <c r="BK169" s="182">
        <f t="shared" si="34"/>
        <v>0</v>
      </c>
      <c r="BL169" s="14" t="s">
        <v>234</v>
      </c>
      <c r="BM169" s="181" t="s">
        <v>422</v>
      </c>
    </row>
    <row r="170" spans="1:65" s="2" customFormat="1" ht="16.5" customHeight="1">
      <c r="A170" s="31"/>
      <c r="B170" s="138"/>
      <c r="C170" s="183" t="s">
        <v>295</v>
      </c>
      <c r="D170" s="183" t="s">
        <v>350</v>
      </c>
      <c r="E170" s="184" t="s">
        <v>912</v>
      </c>
      <c r="F170" s="185" t="s">
        <v>913</v>
      </c>
      <c r="G170" s="186" t="s">
        <v>223</v>
      </c>
      <c r="H170" s="187">
        <v>10</v>
      </c>
      <c r="I170" s="188"/>
      <c r="J170" s="187">
        <f t="shared" si="25"/>
        <v>0</v>
      </c>
      <c r="K170" s="189"/>
      <c r="L170" s="190"/>
      <c r="M170" s="191" t="s">
        <v>1</v>
      </c>
      <c r="N170" s="192"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299</v>
      </c>
      <c r="AT170" s="181" t="s">
        <v>350</v>
      </c>
      <c r="AU170" s="181" t="s">
        <v>145</v>
      </c>
      <c r="AY170" s="14" t="s">
        <v>166</v>
      </c>
      <c r="BE170" s="100">
        <f t="shared" si="29"/>
        <v>0</v>
      </c>
      <c r="BF170" s="100">
        <f t="shared" si="30"/>
        <v>0</v>
      </c>
      <c r="BG170" s="100">
        <f t="shared" si="31"/>
        <v>0</v>
      </c>
      <c r="BH170" s="100">
        <f t="shared" si="32"/>
        <v>0</v>
      </c>
      <c r="BI170" s="100">
        <f t="shared" si="33"/>
        <v>0</v>
      </c>
      <c r="BJ170" s="14" t="s">
        <v>145</v>
      </c>
      <c r="BK170" s="182">
        <f t="shared" si="34"/>
        <v>0</v>
      </c>
      <c r="BL170" s="14" t="s">
        <v>234</v>
      </c>
      <c r="BM170" s="181" t="s">
        <v>432</v>
      </c>
    </row>
    <row r="171" spans="1:65" s="2" customFormat="1" ht="24.2" customHeight="1">
      <c r="A171" s="31"/>
      <c r="B171" s="138"/>
      <c r="C171" s="183" t="s">
        <v>299</v>
      </c>
      <c r="D171" s="183" t="s">
        <v>350</v>
      </c>
      <c r="E171" s="184" t="s">
        <v>696</v>
      </c>
      <c r="F171" s="185" t="s">
        <v>914</v>
      </c>
      <c r="G171" s="186" t="s">
        <v>223</v>
      </c>
      <c r="H171" s="187">
        <v>6</v>
      </c>
      <c r="I171" s="188"/>
      <c r="J171" s="187">
        <f t="shared" si="25"/>
        <v>0</v>
      </c>
      <c r="K171" s="189"/>
      <c r="L171" s="190"/>
      <c r="M171" s="191" t="s">
        <v>1</v>
      </c>
      <c r="N171" s="192"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299</v>
      </c>
      <c r="AT171" s="181" t="s">
        <v>350</v>
      </c>
      <c r="AU171" s="181" t="s">
        <v>145</v>
      </c>
      <c r="AY171" s="14" t="s">
        <v>166</v>
      </c>
      <c r="BE171" s="100">
        <f t="shared" si="29"/>
        <v>0</v>
      </c>
      <c r="BF171" s="100">
        <f t="shared" si="30"/>
        <v>0</v>
      </c>
      <c r="BG171" s="100">
        <f t="shared" si="31"/>
        <v>0</v>
      </c>
      <c r="BH171" s="100">
        <f t="shared" si="32"/>
        <v>0</v>
      </c>
      <c r="BI171" s="100">
        <f t="shared" si="33"/>
        <v>0</v>
      </c>
      <c r="BJ171" s="14" t="s">
        <v>145</v>
      </c>
      <c r="BK171" s="182">
        <f t="shared" si="34"/>
        <v>0</v>
      </c>
      <c r="BL171" s="14" t="s">
        <v>234</v>
      </c>
      <c r="BM171" s="181" t="s">
        <v>440</v>
      </c>
    </row>
    <row r="172" spans="1:65" s="2" customFormat="1" ht="24.2" customHeight="1">
      <c r="A172" s="31"/>
      <c r="B172" s="138"/>
      <c r="C172" s="183" t="s">
        <v>303</v>
      </c>
      <c r="D172" s="183" t="s">
        <v>350</v>
      </c>
      <c r="E172" s="184" t="s">
        <v>915</v>
      </c>
      <c r="F172" s="185" t="s">
        <v>916</v>
      </c>
      <c r="G172" s="186" t="s">
        <v>223</v>
      </c>
      <c r="H172" s="187">
        <v>5</v>
      </c>
      <c r="I172" s="188"/>
      <c r="J172" s="187">
        <f t="shared" si="25"/>
        <v>0</v>
      </c>
      <c r="K172" s="189"/>
      <c r="L172" s="190"/>
      <c r="M172" s="191" t="s">
        <v>1</v>
      </c>
      <c r="N172" s="192"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299</v>
      </c>
      <c r="AT172" s="181" t="s">
        <v>350</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448</v>
      </c>
    </row>
    <row r="173" spans="1:65" s="2" customFormat="1" ht="16.5" customHeight="1">
      <c r="A173" s="31"/>
      <c r="B173" s="138"/>
      <c r="C173" s="183" t="s">
        <v>307</v>
      </c>
      <c r="D173" s="183" t="s">
        <v>350</v>
      </c>
      <c r="E173" s="184" t="s">
        <v>917</v>
      </c>
      <c r="F173" s="185" t="s">
        <v>918</v>
      </c>
      <c r="G173" s="186" t="s">
        <v>223</v>
      </c>
      <c r="H173" s="187">
        <v>1</v>
      </c>
      <c r="I173" s="188"/>
      <c r="J173" s="187">
        <f t="shared" si="25"/>
        <v>0</v>
      </c>
      <c r="K173" s="189"/>
      <c r="L173" s="190"/>
      <c r="M173" s="191" t="s">
        <v>1</v>
      </c>
      <c r="N173" s="192"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299</v>
      </c>
      <c r="AT173" s="181" t="s">
        <v>350</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456</v>
      </c>
    </row>
    <row r="174" spans="1:65" s="2" customFormat="1" ht="16.5" customHeight="1">
      <c r="A174" s="31"/>
      <c r="B174" s="138"/>
      <c r="C174" s="183" t="s">
        <v>311</v>
      </c>
      <c r="D174" s="183" t="s">
        <v>350</v>
      </c>
      <c r="E174" s="184" t="s">
        <v>919</v>
      </c>
      <c r="F174" s="185" t="s">
        <v>920</v>
      </c>
      <c r="G174" s="186" t="s">
        <v>223</v>
      </c>
      <c r="H174" s="187">
        <v>1</v>
      </c>
      <c r="I174" s="188"/>
      <c r="J174" s="187">
        <f t="shared" si="25"/>
        <v>0</v>
      </c>
      <c r="K174" s="189"/>
      <c r="L174" s="190"/>
      <c r="M174" s="191" t="s">
        <v>1</v>
      </c>
      <c r="N174" s="192"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299</v>
      </c>
      <c r="AT174" s="181" t="s">
        <v>350</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466</v>
      </c>
    </row>
    <row r="175" spans="1:65" s="2" customFormat="1" ht="16.5" customHeight="1">
      <c r="A175" s="31"/>
      <c r="B175" s="138"/>
      <c r="C175" s="170" t="s">
        <v>315</v>
      </c>
      <c r="D175" s="170" t="s">
        <v>168</v>
      </c>
      <c r="E175" s="171" t="s">
        <v>921</v>
      </c>
      <c r="F175" s="172" t="s">
        <v>922</v>
      </c>
      <c r="G175" s="173" t="s">
        <v>223</v>
      </c>
      <c r="H175" s="174">
        <v>28</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474</v>
      </c>
    </row>
    <row r="176" spans="1:65" s="2" customFormat="1" ht="16.5" customHeight="1">
      <c r="A176" s="31"/>
      <c r="B176" s="138"/>
      <c r="C176" s="183" t="s">
        <v>319</v>
      </c>
      <c r="D176" s="183" t="s">
        <v>350</v>
      </c>
      <c r="E176" s="184" t="s">
        <v>923</v>
      </c>
      <c r="F176" s="185" t="s">
        <v>924</v>
      </c>
      <c r="G176" s="186" t="s">
        <v>223</v>
      </c>
      <c r="H176" s="187">
        <v>2</v>
      </c>
      <c r="I176" s="188"/>
      <c r="J176" s="187">
        <f t="shared" si="25"/>
        <v>0</v>
      </c>
      <c r="K176" s="189"/>
      <c r="L176" s="190"/>
      <c r="M176" s="191" t="s">
        <v>1</v>
      </c>
      <c r="N176" s="192"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299</v>
      </c>
      <c r="AT176" s="181" t="s">
        <v>350</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482</v>
      </c>
    </row>
    <row r="177" spans="1:65" s="2" customFormat="1" ht="16.5" customHeight="1">
      <c r="A177" s="31"/>
      <c r="B177" s="138"/>
      <c r="C177" s="183" t="s">
        <v>323</v>
      </c>
      <c r="D177" s="183" t="s">
        <v>350</v>
      </c>
      <c r="E177" s="184" t="s">
        <v>925</v>
      </c>
      <c r="F177" s="185" t="s">
        <v>926</v>
      </c>
      <c r="G177" s="186" t="s">
        <v>223</v>
      </c>
      <c r="H177" s="187">
        <v>1</v>
      </c>
      <c r="I177" s="188"/>
      <c r="J177" s="187">
        <f t="shared" si="25"/>
        <v>0</v>
      </c>
      <c r="K177" s="189"/>
      <c r="L177" s="190"/>
      <c r="M177" s="191" t="s">
        <v>1</v>
      </c>
      <c r="N177" s="192"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299</v>
      </c>
      <c r="AT177" s="181" t="s">
        <v>350</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492</v>
      </c>
    </row>
    <row r="178" spans="1:65" s="2" customFormat="1" ht="16.5" customHeight="1">
      <c r="A178" s="31"/>
      <c r="B178" s="138"/>
      <c r="C178" s="183" t="s">
        <v>327</v>
      </c>
      <c r="D178" s="183" t="s">
        <v>350</v>
      </c>
      <c r="E178" s="184" t="s">
        <v>927</v>
      </c>
      <c r="F178" s="185" t="s">
        <v>928</v>
      </c>
      <c r="G178" s="186" t="s">
        <v>223</v>
      </c>
      <c r="H178" s="187">
        <v>2</v>
      </c>
      <c r="I178" s="188"/>
      <c r="J178" s="187">
        <f t="shared" si="25"/>
        <v>0</v>
      </c>
      <c r="K178" s="189"/>
      <c r="L178" s="190"/>
      <c r="M178" s="191" t="s">
        <v>1</v>
      </c>
      <c r="N178" s="192"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299</v>
      </c>
      <c r="AT178" s="181" t="s">
        <v>350</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500</v>
      </c>
    </row>
    <row r="179" spans="1:65" s="2" customFormat="1" ht="16.5" customHeight="1">
      <c r="A179" s="31"/>
      <c r="B179" s="138"/>
      <c r="C179" s="183" t="s">
        <v>331</v>
      </c>
      <c r="D179" s="183" t="s">
        <v>350</v>
      </c>
      <c r="E179" s="184" t="s">
        <v>929</v>
      </c>
      <c r="F179" s="185" t="s">
        <v>930</v>
      </c>
      <c r="G179" s="186" t="s">
        <v>223</v>
      </c>
      <c r="H179" s="187">
        <v>2</v>
      </c>
      <c r="I179" s="188"/>
      <c r="J179" s="187">
        <f t="shared" si="25"/>
        <v>0</v>
      </c>
      <c r="K179" s="189"/>
      <c r="L179" s="190"/>
      <c r="M179" s="191" t="s">
        <v>1</v>
      </c>
      <c r="N179" s="192"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299</v>
      </c>
      <c r="AT179" s="181" t="s">
        <v>350</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508</v>
      </c>
    </row>
    <row r="180" spans="1:65" s="2" customFormat="1" ht="16.5" customHeight="1">
      <c r="A180" s="31"/>
      <c r="B180" s="138"/>
      <c r="C180" s="183" t="s">
        <v>337</v>
      </c>
      <c r="D180" s="183" t="s">
        <v>350</v>
      </c>
      <c r="E180" s="184" t="s">
        <v>684</v>
      </c>
      <c r="F180" s="185" t="s">
        <v>931</v>
      </c>
      <c r="G180" s="186" t="s">
        <v>223</v>
      </c>
      <c r="H180" s="187">
        <v>7</v>
      </c>
      <c r="I180" s="188"/>
      <c r="J180" s="187">
        <f t="shared" si="25"/>
        <v>0</v>
      </c>
      <c r="K180" s="189"/>
      <c r="L180" s="190"/>
      <c r="M180" s="191" t="s">
        <v>1</v>
      </c>
      <c r="N180" s="192"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299</v>
      </c>
      <c r="AT180" s="181" t="s">
        <v>350</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518</v>
      </c>
    </row>
    <row r="181" spans="1:65" s="2" customFormat="1" ht="16.5" customHeight="1">
      <c r="A181" s="31"/>
      <c r="B181" s="138"/>
      <c r="C181" s="183" t="s">
        <v>345</v>
      </c>
      <c r="D181" s="183" t="s">
        <v>350</v>
      </c>
      <c r="E181" s="184" t="s">
        <v>687</v>
      </c>
      <c r="F181" s="185" t="s">
        <v>932</v>
      </c>
      <c r="G181" s="186" t="s">
        <v>223</v>
      </c>
      <c r="H181" s="187">
        <v>4</v>
      </c>
      <c r="I181" s="188"/>
      <c r="J181" s="187">
        <f t="shared" si="25"/>
        <v>0</v>
      </c>
      <c r="K181" s="189"/>
      <c r="L181" s="190"/>
      <c r="M181" s="191" t="s">
        <v>1</v>
      </c>
      <c r="N181" s="192"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299</v>
      </c>
      <c r="AT181" s="181" t="s">
        <v>350</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526</v>
      </c>
    </row>
    <row r="182" spans="1:65" s="2" customFormat="1" ht="21.75" customHeight="1">
      <c r="A182" s="31"/>
      <c r="B182" s="138"/>
      <c r="C182" s="183" t="s">
        <v>349</v>
      </c>
      <c r="D182" s="183" t="s">
        <v>350</v>
      </c>
      <c r="E182" s="184" t="s">
        <v>682</v>
      </c>
      <c r="F182" s="185" t="s">
        <v>933</v>
      </c>
      <c r="G182" s="186" t="s">
        <v>223</v>
      </c>
      <c r="H182" s="187">
        <v>1</v>
      </c>
      <c r="I182" s="188"/>
      <c r="J182" s="187">
        <f t="shared" si="25"/>
        <v>0</v>
      </c>
      <c r="K182" s="189"/>
      <c r="L182" s="190"/>
      <c r="M182" s="191" t="s">
        <v>1</v>
      </c>
      <c r="N182" s="192"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299</v>
      </c>
      <c r="AT182" s="181" t="s">
        <v>350</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532</v>
      </c>
    </row>
    <row r="183" spans="1:65" s="2" customFormat="1" ht="16.5" customHeight="1">
      <c r="A183" s="31"/>
      <c r="B183" s="138"/>
      <c r="C183" s="183" t="s">
        <v>355</v>
      </c>
      <c r="D183" s="183" t="s">
        <v>350</v>
      </c>
      <c r="E183" s="184" t="s">
        <v>934</v>
      </c>
      <c r="F183" s="185" t="s">
        <v>935</v>
      </c>
      <c r="G183" s="186" t="s">
        <v>223</v>
      </c>
      <c r="H183" s="187">
        <v>1</v>
      </c>
      <c r="I183" s="188"/>
      <c r="J183" s="187">
        <f t="shared" si="25"/>
        <v>0</v>
      </c>
      <c r="K183" s="189"/>
      <c r="L183" s="190"/>
      <c r="M183" s="191" t="s">
        <v>1</v>
      </c>
      <c r="N183" s="192"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299</v>
      </c>
      <c r="AT183" s="181" t="s">
        <v>350</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540</v>
      </c>
    </row>
    <row r="184" spans="1:65" s="2" customFormat="1" ht="16.5" customHeight="1">
      <c r="A184" s="31"/>
      <c r="B184" s="138"/>
      <c r="C184" s="183" t="s">
        <v>359</v>
      </c>
      <c r="D184" s="183" t="s">
        <v>350</v>
      </c>
      <c r="E184" s="184" t="s">
        <v>936</v>
      </c>
      <c r="F184" s="185" t="s">
        <v>937</v>
      </c>
      <c r="G184" s="186" t="s">
        <v>223</v>
      </c>
      <c r="H184" s="187">
        <v>1</v>
      </c>
      <c r="I184" s="188"/>
      <c r="J184" s="187">
        <f t="shared" si="25"/>
        <v>0</v>
      </c>
      <c r="K184" s="189"/>
      <c r="L184" s="190"/>
      <c r="M184" s="191" t="s">
        <v>1</v>
      </c>
      <c r="N184" s="192"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299</v>
      </c>
      <c r="AT184" s="181" t="s">
        <v>350</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550</v>
      </c>
    </row>
    <row r="185" spans="1:65" s="2" customFormat="1" ht="16.5" customHeight="1">
      <c r="A185" s="31"/>
      <c r="B185" s="138"/>
      <c r="C185" s="183" t="s">
        <v>366</v>
      </c>
      <c r="D185" s="183" t="s">
        <v>350</v>
      </c>
      <c r="E185" s="184" t="s">
        <v>938</v>
      </c>
      <c r="F185" s="185" t="s">
        <v>939</v>
      </c>
      <c r="G185" s="186" t="s">
        <v>223</v>
      </c>
      <c r="H185" s="187">
        <v>1</v>
      </c>
      <c r="I185" s="188"/>
      <c r="J185" s="187">
        <f t="shared" si="25"/>
        <v>0</v>
      </c>
      <c r="K185" s="189"/>
      <c r="L185" s="190"/>
      <c r="M185" s="191" t="s">
        <v>1</v>
      </c>
      <c r="N185" s="192"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299</v>
      </c>
      <c r="AT185" s="181" t="s">
        <v>350</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558</v>
      </c>
    </row>
    <row r="186" spans="1:65" s="2" customFormat="1" ht="16.5" customHeight="1">
      <c r="A186" s="31"/>
      <c r="B186" s="138"/>
      <c r="C186" s="183" t="s">
        <v>370</v>
      </c>
      <c r="D186" s="183" t="s">
        <v>350</v>
      </c>
      <c r="E186" s="184" t="s">
        <v>940</v>
      </c>
      <c r="F186" s="185" t="s">
        <v>941</v>
      </c>
      <c r="G186" s="186" t="s">
        <v>223</v>
      </c>
      <c r="H186" s="187">
        <v>1</v>
      </c>
      <c r="I186" s="188"/>
      <c r="J186" s="187">
        <f t="shared" si="25"/>
        <v>0</v>
      </c>
      <c r="K186" s="189"/>
      <c r="L186" s="190"/>
      <c r="M186" s="191" t="s">
        <v>1</v>
      </c>
      <c r="N186" s="192"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299</v>
      </c>
      <c r="AT186" s="181" t="s">
        <v>350</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568</v>
      </c>
    </row>
    <row r="187" spans="1:65" s="2" customFormat="1" ht="24.2" customHeight="1">
      <c r="A187" s="31"/>
      <c r="B187" s="138"/>
      <c r="C187" s="183" t="s">
        <v>374</v>
      </c>
      <c r="D187" s="183" t="s">
        <v>350</v>
      </c>
      <c r="E187" s="184" t="s">
        <v>942</v>
      </c>
      <c r="F187" s="185" t="s">
        <v>943</v>
      </c>
      <c r="G187" s="186" t="s">
        <v>223</v>
      </c>
      <c r="H187" s="187">
        <v>1</v>
      </c>
      <c r="I187" s="188"/>
      <c r="J187" s="187">
        <f t="shared" si="25"/>
        <v>0</v>
      </c>
      <c r="K187" s="189"/>
      <c r="L187" s="190"/>
      <c r="M187" s="191" t="s">
        <v>1</v>
      </c>
      <c r="N187" s="192"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299</v>
      </c>
      <c r="AT187" s="181" t="s">
        <v>350</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686</v>
      </c>
    </row>
    <row r="188" spans="1:65" s="2" customFormat="1" ht="24.2" customHeight="1">
      <c r="A188" s="31"/>
      <c r="B188" s="138"/>
      <c r="C188" s="183" t="s">
        <v>378</v>
      </c>
      <c r="D188" s="183" t="s">
        <v>350</v>
      </c>
      <c r="E188" s="184" t="s">
        <v>680</v>
      </c>
      <c r="F188" s="185" t="s">
        <v>944</v>
      </c>
      <c r="G188" s="186" t="s">
        <v>223</v>
      </c>
      <c r="H188" s="187">
        <v>1</v>
      </c>
      <c r="I188" s="188"/>
      <c r="J188" s="187">
        <f t="shared" si="25"/>
        <v>0</v>
      </c>
      <c r="K188" s="189"/>
      <c r="L188" s="190"/>
      <c r="M188" s="191" t="s">
        <v>1</v>
      </c>
      <c r="N188" s="192"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299</v>
      </c>
      <c r="AT188" s="181" t="s">
        <v>350</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689</v>
      </c>
    </row>
    <row r="189" spans="1:65" s="2" customFormat="1" ht="21.75" customHeight="1">
      <c r="A189" s="31"/>
      <c r="B189" s="138"/>
      <c r="C189" s="170" t="s">
        <v>382</v>
      </c>
      <c r="D189" s="170" t="s">
        <v>168</v>
      </c>
      <c r="E189" s="171" t="s">
        <v>945</v>
      </c>
      <c r="F189" s="172" t="s">
        <v>946</v>
      </c>
      <c r="G189" s="173" t="s">
        <v>362</v>
      </c>
      <c r="H189" s="175"/>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692</v>
      </c>
    </row>
    <row r="190" spans="1:65" s="2" customFormat="1" ht="24.2" customHeight="1">
      <c r="A190" s="31"/>
      <c r="B190" s="138"/>
      <c r="C190" s="170" t="s">
        <v>384</v>
      </c>
      <c r="D190" s="170" t="s">
        <v>168</v>
      </c>
      <c r="E190" s="171" t="s">
        <v>947</v>
      </c>
      <c r="F190" s="172" t="s">
        <v>948</v>
      </c>
      <c r="G190" s="173" t="s">
        <v>362</v>
      </c>
      <c r="H190" s="175"/>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695</v>
      </c>
    </row>
    <row r="191" spans="1:65" s="12" customFormat="1" ht="22.9" customHeight="1">
      <c r="B191" s="157"/>
      <c r="D191" s="158" t="s">
        <v>77</v>
      </c>
      <c r="E191" s="168" t="s">
        <v>949</v>
      </c>
      <c r="F191" s="168" t="s">
        <v>950</v>
      </c>
      <c r="I191" s="160"/>
      <c r="J191" s="169">
        <f>BK191</f>
        <v>0</v>
      </c>
      <c r="L191" s="157"/>
      <c r="M191" s="162"/>
      <c r="N191" s="163"/>
      <c r="O191" s="163"/>
      <c r="P191" s="164">
        <f>SUM(P192:P211)</f>
        <v>0</v>
      </c>
      <c r="Q191" s="163"/>
      <c r="R191" s="164">
        <f>SUM(R192:R211)</f>
        <v>0</v>
      </c>
      <c r="S191" s="163"/>
      <c r="T191" s="165">
        <f>SUM(T192:T211)</f>
        <v>0</v>
      </c>
      <c r="AR191" s="158" t="s">
        <v>145</v>
      </c>
      <c r="AT191" s="166" t="s">
        <v>77</v>
      </c>
      <c r="AU191" s="166" t="s">
        <v>86</v>
      </c>
      <c r="AY191" s="158" t="s">
        <v>166</v>
      </c>
      <c r="BK191" s="167">
        <f>SUM(BK192:BK211)</f>
        <v>0</v>
      </c>
    </row>
    <row r="192" spans="1:65" s="2" customFormat="1" ht="16.5" customHeight="1">
      <c r="A192" s="31"/>
      <c r="B192" s="138"/>
      <c r="C192" s="170" t="s">
        <v>388</v>
      </c>
      <c r="D192" s="170" t="s">
        <v>168</v>
      </c>
      <c r="E192" s="171" t="s">
        <v>951</v>
      </c>
      <c r="F192" s="172" t="s">
        <v>952</v>
      </c>
      <c r="G192" s="173" t="s">
        <v>619</v>
      </c>
      <c r="H192" s="174">
        <v>6</v>
      </c>
      <c r="I192" s="175"/>
      <c r="J192" s="174">
        <f t="shared" ref="J192:J211" si="35">ROUND(I192*H192,3)</f>
        <v>0</v>
      </c>
      <c r="K192" s="176"/>
      <c r="L192" s="32"/>
      <c r="M192" s="177" t="s">
        <v>1</v>
      </c>
      <c r="N192" s="178" t="s">
        <v>44</v>
      </c>
      <c r="O192" s="60"/>
      <c r="P192" s="179">
        <f t="shared" ref="P192:P211" si="36">O192*H192</f>
        <v>0</v>
      </c>
      <c r="Q192" s="179">
        <v>0</v>
      </c>
      <c r="R192" s="179">
        <f t="shared" ref="R192:R211" si="37">Q192*H192</f>
        <v>0</v>
      </c>
      <c r="S192" s="179">
        <v>0</v>
      </c>
      <c r="T192" s="180">
        <f t="shared" ref="T192:T211" si="38">S192*H192</f>
        <v>0</v>
      </c>
      <c r="U192" s="31"/>
      <c r="V192" s="31"/>
      <c r="W192" s="31"/>
      <c r="X192" s="31"/>
      <c r="Y192" s="31"/>
      <c r="Z192" s="31"/>
      <c r="AA192" s="31"/>
      <c r="AB192" s="31"/>
      <c r="AC192" s="31"/>
      <c r="AD192" s="31"/>
      <c r="AE192" s="31"/>
      <c r="AR192" s="181" t="s">
        <v>234</v>
      </c>
      <c r="AT192" s="181" t="s">
        <v>168</v>
      </c>
      <c r="AU192" s="181" t="s">
        <v>145</v>
      </c>
      <c r="AY192" s="14" t="s">
        <v>166</v>
      </c>
      <c r="BE192" s="100">
        <f t="shared" ref="BE192:BE211" si="39">IF(N192="základná",J192,0)</f>
        <v>0</v>
      </c>
      <c r="BF192" s="100">
        <f t="shared" ref="BF192:BF211" si="40">IF(N192="znížená",J192,0)</f>
        <v>0</v>
      </c>
      <c r="BG192" s="100">
        <f t="shared" ref="BG192:BG211" si="41">IF(N192="zákl. prenesená",J192,0)</f>
        <v>0</v>
      </c>
      <c r="BH192" s="100">
        <f t="shared" ref="BH192:BH211" si="42">IF(N192="zníž. prenesená",J192,0)</f>
        <v>0</v>
      </c>
      <c r="BI192" s="100">
        <f t="shared" ref="BI192:BI211" si="43">IF(N192="nulová",J192,0)</f>
        <v>0</v>
      </c>
      <c r="BJ192" s="14" t="s">
        <v>145</v>
      </c>
      <c r="BK192" s="182">
        <f t="shared" ref="BK192:BK211" si="44">ROUND(I192*H192,3)</f>
        <v>0</v>
      </c>
      <c r="BL192" s="14" t="s">
        <v>234</v>
      </c>
      <c r="BM192" s="181" t="s">
        <v>698</v>
      </c>
    </row>
    <row r="193" spans="1:65" s="2" customFormat="1" ht="16.5" customHeight="1">
      <c r="A193" s="31"/>
      <c r="B193" s="138"/>
      <c r="C193" s="170" t="s">
        <v>392</v>
      </c>
      <c r="D193" s="170" t="s">
        <v>168</v>
      </c>
      <c r="E193" s="171" t="s">
        <v>953</v>
      </c>
      <c r="F193" s="172" t="s">
        <v>954</v>
      </c>
      <c r="G193" s="173" t="s">
        <v>223</v>
      </c>
      <c r="H193" s="174">
        <v>2</v>
      </c>
      <c r="I193" s="175"/>
      <c r="J193" s="174">
        <f t="shared" si="35"/>
        <v>0</v>
      </c>
      <c r="K193" s="176"/>
      <c r="L193" s="32"/>
      <c r="M193" s="177" t="s">
        <v>1</v>
      </c>
      <c r="N193" s="178" t="s">
        <v>44</v>
      </c>
      <c r="O193" s="60"/>
      <c r="P193" s="179">
        <f t="shared" si="36"/>
        <v>0</v>
      </c>
      <c r="Q193" s="179">
        <v>0</v>
      </c>
      <c r="R193" s="179">
        <f t="shared" si="37"/>
        <v>0</v>
      </c>
      <c r="S193" s="179">
        <v>0</v>
      </c>
      <c r="T193" s="180">
        <f t="shared" si="38"/>
        <v>0</v>
      </c>
      <c r="U193" s="31"/>
      <c r="V193" s="31"/>
      <c r="W193" s="31"/>
      <c r="X193" s="31"/>
      <c r="Y193" s="31"/>
      <c r="Z193" s="31"/>
      <c r="AA193" s="31"/>
      <c r="AB193" s="31"/>
      <c r="AC193" s="31"/>
      <c r="AD193" s="31"/>
      <c r="AE193" s="31"/>
      <c r="AR193" s="181" t="s">
        <v>234</v>
      </c>
      <c r="AT193" s="181" t="s">
        <v>168</v>
      </c>
      <c r="AU193" s="181" t="s">
        <v>145</v>
      </c>
      <c r="AY193" s="14" t="s">
        <v>166</v>
      </c>
      <c r="BE193" s="100">
        <f t="shared" si="39"/>
        <v>0</v>
      </c>
      <c r="BF193" s="100">
        <f t="shared" si="40"/>
        <v>0</v>
      </c>
      <c r="BG193" s="100">
        <f t="shared" si="41"/>
        <v>0</v>
      </c>
      <c r="BH193" s="100">
        <f t="shared" si="42"/>
        <v>0</v>
      </c>
      <c r="BI193" s="100">
        <f t="shared" si="43"/>
        <v>0</v>
      </c>
      <c r="BJ193" s="14" t="s">
        <v>145</v>
      </c>
      <c r="BK193" s="182">
        <f t="shared" si="44"/>
        <v>0</v>
      </c>
      <c r="BL193" s="14" t="s">
        <v>234</v>
      </c>
      <c r="BM193" s="181" t="s">
        <v>701</v>
      </c>
    </row>
    <row r="194" spans="1:65" s="2" customFormat="1" ht="21.75" customHeight="1">
      <c r="A194" s="31"/>
      <c r="B194" s="138"/>
      <c r="C194" s="170" t="s">
        <v>396</v>
      </c>
      <c r="D194" s="170" t="s">
        <v>168</v>
      </c>
      <c r="E194" s="171" t="s">
        <v>955</v>
      </c>
      <c r="F194" s="172" t="s">
        <v>956</v>
      </c>
      <c r="G194" s="173" t="s">
        <v>223</v>
      </c>
      <c r="H194" s="174">
        <v>4</v>
      </c>
      <c r="I194" s="175"/>
      <c r="J194" s="174">
        <f t="shared" si="35"/>
        <v>0</v>
      </c>
      <c r="K194" s="176"/>
      <c r="L194" s="32"/>
      <c r="M194" s="177" t="s">
        <v>1</v>
      </c>
      <c r="N194" s="178" t="s">
        <v>44</v>
      </c>
      <c r="O194" s="60"/>
      <c r="P194" s="179">
        <f t="shared" si="36"/>
        <v>0</v>
      </c>
      <c r="Q194" s="179">
        <v>0</v>
      </c>
      <c r="R194" s="179">
        <f t="shared" si="37"/>
        <v>0</v>
      </c>
      <c r="S194" s="179">
        <v>0</v>
      </c>
      <c r="T194" s="180">
        <f t="shared" si="38"/>
        <v>0</v>
      </c>
      <c r="U194" s="31"/>
      <c r="V194" s="31"/>
      <c r="W194" s="31"/>
      <c r="X194" s="31"/>
      <c r="Y194" s="31"/>
      <c r="Z194" s="31"/>
      <c r="AA194" s="31"/>
      <c r="AB194" s="31"/>
      <c r="AC194" s="31"/>
      <c r="AD194" s="31"/>
      <c r="AE194" s="31"/>
      <c r="AR194" s="181" t="s">
        <v>234</v>
      </c>
      <c r="AT194" s="181" t="s">
        <v>168</v>
      </c>
      <c r="AU194" s="181" t="s">
        <v>145</v>
      </c>
      <c r="AY194" s="14" t="s">
        <v>166</v>
      </c>
      <c r="BE194" s="100">
        <f t="shared" si="39"/>
        <v>0</v>
      </c>
      <c r="BF194" s="100">
        <f t="shared" si="40"/>
        <v>0</v>
      </c>
      <c r="BG194" s="100">
        <f t="shared" si="41"/>
        <v>0</v>
      </c>
      <c r="BH194" s="100">
        <f t="shared" si="42"/>
        <v>0</v>
      </c>
      <c r="BI194" s="100">
        <f t="shared" si="43"/>
        <v>0</v>
      </c>
      <c r="BJ194" s="14" t="s">
        <v>145</v>
      </c>
      <c r="BK194" s="182">
        <f t="shared" si="44"/>
        <v>0</v>
      </c>
      <c r="BL194" s="14" t="s">
        <v>234</v>
      </c>
      <c r="BM194" s="181" t="s">
        <v>704</v>
      </c>
    </row>
    <row r="195" spans="1:65" s="2" customFormat="1" ht="21.75" customHeight="1">
      <c r="A195" s="31"/>
      <c r="B195" s="138"/>
      <c r="C195" s="183" t="s">
        <v>400</v>
      </c>
      <c r="D195" s="183" t="s">
        <v>350</v>
      </c>
      <c r="E195" s="184" t="s">
        <v>957</v>
      </c>
      <c r="F195" s="185" t="s">
        <v>958</v>
      </c>
      <c r="G195" s="186" t="s">
        <v>223</v>
      </c>
      <c r="H195" s="187">
        <v>1</v>
      </c>
      <c r="I195" s="188"/>
      <c r="J195" s="187">
        <f t="shared" si="35"/>
        <v>0</v>
      </c>
      <c r="K195" s="189"/>
      <c r="L195" s="190"/>
      <c r="M195" s="191" t="s">
        <v>1</v>
      </c>
      <c r="N195" s="192"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299</v>
      </c>
      <c r="AT195" s="181" t="s">
        <v>350</v>
      </c>
      <c r="AU195" s="181" t="s">
        <v>145</v>
      </c>
      <c r="AY195" s="14" t="s">
        <v>166</v>
      </c>
      <c r="BE195" s="100">
        <f t="shared" si="39"/>
        <v>0</v>
      </c>
      <c r="BF195" s="100">
        <f t="shared" si="40"/>
        <v>0</v>
      </c>
      <c r="BG195" s="100">
        <f t="shared" si="41"/>
        <v>0</v>
      </c>
      <c r="BH195" s="100">
        <f t="shared" si="42"/>
        <v>0</v>
      </c>
      <c r="BI195" s="100">
        <f t="shared" si="43"/>
        <v>0</v>
      </c>
      <c r="BJ195" s="14" t="s">
        <v>145</v>
      </c>
      <c r="BK195" s="182">
        <f t="shared" si="44"/>
        <v>0</v>
      </c>
      <c r="BL195" s="14" t="s">
        <v>234</v>
      </c>
      <c r="BM195" s="181" t="s">
        <v>707</v>
      </c>
    </row>
    <row r="196" spans="1:65" s="2" customFormat="1" ht="21.75" customHeight="1">
      <c r="A196" s="31"/>
      <c r="B196" s="138"/>
      <c r="C196" s="183" t="s">
        <v>406</v>
      </c>
      <c r="D196" s="183" t="s">
        <v>350</v>
      </c>
      <c r="E196" s="184" t="s">
        <v>959</v>
      </c>
      <c r="F196" s="185" t="s">
        <v>960</v>
      </c>
      <c r="G196" s="186" t="s">
        <v>223</v>
      </c>
      <c r="H196" s="187">
        <v>1</v>
      </c>
      <c r="I196" s="188"/>
      <c r="J196" s="187">
        <f t="shared" si="35"/>
        <v>0</v>
      </c>
      <c r="K196" s="189"/>
      <c r="L196" s="190"/>
      <c r="M196" s="191" t="s">
        <v>1</v>
      </c>
      <c r="N196" s="192"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299</v>
      </c>
      <c r="AT196" s="181" t="s">
        <v>350</v>
      </c>
      <c r="AU196" s="181" t="s">
        <v>145</v>
      </c>
      <c r="AY196" s="14" t="s">
        <v>166</v>
      </c>
      <c r="BE196" s="100">
        <f t="shared" si="39"/>
        <v>0</v>
      </c>
      <c r="BF196" s="100">
        <f t="shared" si="40"/>
        <v>0</v>
      </c>
      <c r="BG196" s="100">
        <f t="shared" si="41"/>
        <v>0</v>
      </c>
      <c r="BH196" s="100">
        <f t="shared" si="42"/>
        <v>0</v>
      </c>
      <c r="BI196" s="100">
        <f t="shared" si="43"/>
        <v>0</v>
      </c>
      <c r="BJ196" s="14" t="s">
        <v>145</v>
      </c>
      <c r="BK196" s="182">
        <f t="shared" si="44"/>
        <v>0</v>
      </c>
      <c r="BL196" s="14" t="s">
        <v>234</v>
      </c>
      <c r="BM196" s="181" t="s">
        <v>711</v>
      </c>
    </row>
    <row r="197" spans="1:65" s="2" customFormat="1" ht="24.2" customHeight="1">
      <c r="A197" s="31"/>
      <c r="B197" s="138"/>
      <c r="C197" s="183" t="s">
        <v>410</v>
      </c>
      <c r="D197" s="183" t="s">
        <v>350</v>
      </c>
      <c r="E197" s="184" t="s">
        <v>961</v>
      </c>
      <c r="F197" s="185" t="s">
        <v>962</v>
      </c>
      <c r="G197" s="186" t="s">
        <v>223</v>
      </c>
      <c r="H197" s="187">
        <v>1</v>
      </c>
      <c r="I197" s="188"/>
      <c r="J197" s="187">
        <f t="shared" si="35"/>
        <v>0</v>
      </c>
      <c r="K197" s="189"/>
      <c r="L197" s="190"/>
      <c r="M197" s="191" t="s">
        <v>1</v>
      </c>
      <c r="N197" s="192"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299</v>
      </c>
      <c r="AT197" s="181" t="s">
        <v>350</v>
      </c>
      <c r="AU197" s="181" t="s">
        <v>145</v>
      </c>
      <c r="AY197" s="14" t="s">
        <v>166</v>
      </c>
      <c r="BE197" s="100">
        <f t="shared" si="39"/>
        <v>0</v>
      </c>
      <c r="BF197" s="100">
        <f t="shared" si="40"/>
        <v>0</v>
      </c>
      <c r="BG197" s="100">
        <f t="shared" si="41"/>
        <v>0</v>
      </c>
      <c r="BH197" s="100">
        <f t="shared" si="42"/>
        <v>0</v>
      </c>
      <c r="BI197" s="100">
        <f t="shared" si="43"/>
        <v>0</v>
      </c>
      <c r="BJ197" s="14" t="s">
        <v>145</v>
      </c>
      <c r="BK197" s="182">
        <f t="shared" si="44"/>
        <v>0</v>
      </c>
      <c r="BL197" s="14" t="s">
        <v>234</v>
      </c>
      <c r="BM197" s="181" t="s">
        <v>714</v>
      </c>
    </row>
    <row r="198" spans="1:65" s="2" customFormat="1" ht="21.75" customHeight="1">
      <c r="A198" s="31"/>
      <c r="B198" s="138"/>
      <c r="C198" s="170" t="s">
        <v>414</v>
      </c>
      <c r="D198" s="170" t="s">
        <v>168</v>
      </c>
      <c r="E198" s="171" t="s">
        <v>963</v>
      </c>
      <c r="F198" s="172" t="s">
        <v>964</v>
      </c>
      <c r="G198" s="173" t="s">
        <v>223</v>
      </c>
      <c r="H198" s="174">
        <v>2</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234</v>
      </c>
      <c r="AT198" s="181" t="s">
        <v>168</v>
      </c>
      <c r="AU198" s="181" t="s">
        <v>145</v>
      </c>
      <c r="AY198" s="14" t="s">
        <v>166</v>
      </c>
      <c r="BE198" s="100">
        <f t="shared" si="39"/>
        <v>0</v>
      </c>
      <c r="BF198" s="100">
        <f t="shared" si="40"/>
        <v>0</v>
      </c>
      <c r="BG198" s="100">
        <f t="shared" si="41"/>
        <v>0</v>
      </c>
      <c r="BH198" s="100">
        <f t="shared" si="42"/>
        <v>0</v>
      </c>
      <c r="BI198" s="100">
        <f t="shared" si="43"/>
        <v>0</v>
      </c>
      <c r="BJ198" s="14" t="s">
        <v>145</v>
      </c>
      <c r="BK198" s="182">
        <f t="shared" si="44"/>
        <v>0</v>
      </c>
      <c r="BL198" s="14" t="s">
        <v>234</v>
      </c>
      <c r="BM198" s="181" t="s">
        <v>717</v>
      </c>
    </row>
    <row r="199" spans="1:65" s="2" customFormat="1" ht="24.2" customHeight="1">
      <c r="A199" s="31"/>
      <c r="B199" s="138"/>
      <c r="C199" s="183" t="s">
        <v>418</v>
      </c>
      <c r="D199" s="183" t="s">
        <v>350</v>
      </c>
      <c r="E199" s="184" t="s">
        <v>965</v>
      </c>
      <c r="F199" s="185" t="s">
        <v>966</v>
      </c>
      <c r="G199" s="186" t="s">
        <v>223</v>
      </c>
      <c r="H199" s="187">
        <v>2</v>
      </c>
      <c r="I199" s="188"/>
      <c r="J199" s="187">
        <f t="shared" si="35"/>
        <v>0</v>
      </c>
      <c r="K199" s="189"/>
      <c r="L199" s="190"/>
      <c r="M199" s="191" t="s">
        <v>1</v>
      </c>
      <c r="N199" s="192"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299</v>
      </c>
      <c r="AT199" s="181" t="s">
        <v>350</v>
      </c>
      <c r="AU199" s="181" t="s">
        <v>145</v>
      </c>
      <c r="AY199" s="14" t="s">
        <v>166</v>
      </c>
      <c r="BE199" s="100">
        <f t="shared" si="39"/>
        <v>0</v>
      </c>
      <c r="BF199" s="100">
        <f t="shared" si="40"/>
        <v>0</v>
      </c>
      <c r="BG199" s="100">
        <f t="shared" si="41"/>
        <v>0</v>
      </c>
      <c r="BH199" s="100">
        <f t="shared" si="42"/>
        <v>0</v>
      </c>
      <c r="BI199" s="100">
        <f t="shared" si="43"/>
        <v>0</v>
      </c>
      <c r="BJ199" s="14" t="s">
        <v>145</v>
      </c>
      <c r="BK199" s="182">
        <f t="shared" si="44"/>
        <v>0</v>
      </c>
      <c r="BL199" s="14" t="s">
        <v>234</v>
      </c>
      <c r="BM199" s="181" t="s">
        <v>720</v>
      </c>
    </row>
    <row r="200" spans="1:65" s="2" customFormat="1" ht="16.5" customHeight="1">
      <c r="A200" s="31"/>
      <c r="B200" s="138"/>
      <c r="C200" s="170" t="s">
        <v>422</v>
      </c>
      <c r="D200" s="170" t="s">
        <v>168</v>
      </c>
      <c r="E200" s="171" t="s">
        <v>967</v>
      </c>
      <c r="F200" s="172" t="s">
        <v>968</v>
      </c>
      <c r="G200" s="173" t="s">
        <v>205</v>
      </c>
      <c r="H200" s="174">
        <v>407</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234</v>
      </c>
      <c r="AT200" s="181" t="s">
        <v>168</v>
      </c>
      <c r="AU200" s="181" t="s">
        <v>145</v>
      </c>
      <c r="AY200" s="14" t="s">
        <v>166</v>
      </c>
      <c r="BE200" s="100">
        <f t="shared" si="39"/>
        <v>0</v>
      </c>
      <c r="BF200" s="100">
        <f t="shared" si="40"/>
        <v>0</v>
      </c>
      <c r="BG200" s="100">
        <f t="shared" si="41"/>
        <v>0</v>
      </c>
      <c r="BH200" s="100">
        <f t="shared" si="42"/>
        <v>0</v>
      </c>
      <c r="BI200" s="100">
        <f t="shared" si="43"/>
        <v>0</v>
      </c>
      <c r="BJ200" s="14" t="s">
        <v>145</v>
      </c>
      <c r="BK200" s="182">
        <f t="shared" si="44"/>
        <v>0</v>
      </c>
      <c r="BL200" s="14" t="s">
        <v>234</v>
      </c>
      <c r="BM200" s="181" t="s">
        <v>723</v>
      </c>
    </row>
    <row r="201" spans="1:65" s="2" customFormat="1" ht="24.2" customHeight="1">
      <c r="A201" s="31"/>
      <c r="B201" s="138"/>
      <c r="C201" s="183" t="s">
        <v>428</v>
      </c>
      <c r="D201" s="183" t="s">
        <v>350</v>
      </c>
      <c r="E201" s="184" t="s">
        <v>969</v>
      </c>
      <c r="F201" s="185" t="s">
        <v>970</v>
      </c>
      <c r="G201" s="186" t="s">
        <v>285</v>
      </c>
      <c r="H201" s="187">
        <v>335.72</v>
      </c>
      <c r="I201" s="188"/>
      <c r="J201" s="187">
        <f t="shared" si="35"/>
        <v>0</v>
      </c>
      <c r="K201" s="189"/>
      <c r="L201" s="190"/>
      <c r="M201" s="191" t="s">
        <v>1</v>
      </c>
      <c r="N201" s="192"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299</v>
      </c>
      <c r="AT201" s="181" t="s">
        <v>350</v>
      </c>
      <c r="AU201" s="181" t="s">
        <v>145</v>
      </c>
      <c r="AY201" s="14" t="s">
        <v>166</v>
      </c>
      <c r="BE201" s="100">
        <f t="shared" si="39"/>
        <v>0</v>
      </c>
      <c r="BF201" s="100">
        <f t="shared" si="40"/>
        <v>0</v>
      </c>
      <c r="BG201" s="100">
        <f t="shared" si="41"/>
        <v>0</v>
      </c>
      <c r="BH201" s="100">
        <f t="shared" si="42"/>
        <v>0</v>
      </c>
      <c r="BI201" s="100">
        <f t="shared" si="43"/>
        <v>0</v>
      </c>
      <c r="BJ201" s="14" t="s">
        <v>145</v>
      </c>
      <c r="BK201" s="182">
        <f t="shared" si="44"/>
        <v>0</v>
      </c>
      <c r="BL201" s="14" t="s">
        <v>234</v>
      </c>
      <c r="BM201" s="181" t="s">
        <v>726</v>
      </c>
    </row>
    <row r="202" spans="1:65" s="2" customFormat="1" ht="24.2" customHeight="1">
      <c r="A202" s="31"/>
      <c r="B202" s="138"/>
      <c r="C202" s="183" t="s">
        <v>432</v>
      </c>
      <c r="D202" s="183" t="s">
        <v>350</v>
      </c>
      <c r="E202" s="184" t="s">
        <v>971</v>
      </c>
      <c r="F202" s="185" t="s">
        <v>972</v>
      </c>
      <c r="G202" s="186" t="s">
        <v>285</v>
      </c>
      <c r="H202" s="187">
        <v>53.2</v>
      </c>
      <c r="I202" s="188"/>
      <c r="J202" s="187">
        <f t="shared" si="35"/>
        <v>0</v>
      </c>
      <c r="K202" s="189"/>
      <c r="L202" s="190"/>
      <c r="M202" s="191" t="s">
        <v>1</v>
      </c>
      <c r="N202" s="192"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299</v>
      </c>
      <c r="AT202" s="181" t="s">
        <v>350</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729</v>
      </c>
    </row>
    <row r="203" spans="1:65" s="2" customFormat="1" ht="24.2" customHeight="1">
      <c r="A203" s="31"/>
      <c r="B203" s="138"/>
      <c r="C203" s="183" t="s">
        <v>436</v>
      </c>
      <c r="D203" s="183" t="s">
        <v>350</v>
      </c>
      <c r="E203" s="184" t="s">
        <v>973</v>
      </c>
      <c r="F203" s="185" t="s">
        <v>974</v>
      </c>
      <c r="G203" s="186" t="s">
        <v>223</v>
      </c>
      <c r="H203" s="187">
        <v>1</v>
      </c>
      <c r="I203" s="188"/>
      <c r="J203" s="187">
        <f t="shared" si="35"/>
        <v>0</v>
      </c>
      <c r="K203" s="189"/>
      <c r="L203" s="190"/>
      <c r="M203" s="191" t="s">
        <v>1</v>
      </c>
      <c r="N203" s="192"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299</v>
      </c>
      <c r="AT203" s="181" t="s">
        <v>350</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732</v>
      </c>
    </row>
    <row r="204" spans="1:65" s="2" customFormat="1" ht="24.2" customHeight="1">
      <c r="A204" s="31"/>
      <c r="B204" s="138"/>
      <c r="C204" s="183" t="s">
        <v>440</v>
      </c>
      <c r="D204" s="183" t="s">
        <v>350</v>
      </c>
      <c r="E204" s="184" t="s">
        <v>975</v>
      </c>
      <c r="F204" s="185" t="s">
        <v>976</v>
      </c>
      <c r="G204" s="186" t="s">
        <v>223</v>
      </c>
      <c r="H204" s="187">
        <v>1</v>
      </c>
      <c r="I204" s="188"/>
      <c r="J204" s="187">
        <f t="shared" si="35"/>
        <v>0</v>
      </c>
      <c r="K204" s="189"/>
      <c r="L204" s="190"/>
      <c r="M204" s="191" t="s">
        <v>1</v>
      </c>
      <c r="N204" s="192"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299</v>
      </c>
      <c r="AT204" s="181" t="s">
        <v>350</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735</v>
      </c>
    </row>
    <row r="205" spans="1:65" s="2" customFormat="1" ht="24.2" customHeight="1">
      <c r="A205" s="31"/>
      <c r="B205" s="138"/>
      <c r="C205" s="183" t="s">
        <v>444</v>
      </c>
      <c r="D205" s="183" t="s">
        <v>350</v>
      </c>
      <c r="E205" s="184" t="s">
        <v>977</v>
      </c>
      <c r="F205" s="185" t="s">
        <v>978</v>
      </c>
      <c r="G205" s="186" t="s">
        <v>223</v>
      </c>
      <c r="H205" s="187">
        <v>1</v>
      </c>
      <c r="I205" s="188"/>
      <c r="J205" s="187">
        <f t="shared" si="35"/>
        <v>0</v>
      </c>
      <c r="K205" s="189"/>
      <c r="L205" s="190"/>
      <c r="M205" s="191" t="s">
        <v>1</v>
      </c>
      <c r="N205" s="192"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299</v>
      </c>
      <c r="AT205" s="181" t="s">
        <v>350</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738</v>
      </c>
    </row>
    <row r="206" spans="1:65" s="2" customFormat="1" ht="24.2" customHeight="1">
      <c r="A206" s="31"/>
      <c r="B206" s="138"/>
      <c r="C206" s="183" t="s">
        <v>448</v>
      </c>
      <c r="D206" s="183" t="s">
        <v>350</v>
      </c>
      <c r="E206" s="184" t="s">
        <v>979</v>
      </c>
      <c r="F206" s="185" t="s">
        <v>980</v>
      </c>
      <c r="G206" s="186" t="s">
        <v>223</v>
      </c>
      <c r="H206" s="187">
        <v>1</v>
      </c>
      <c r="I206" s="188"/>
      <c r="J206" s="187">
        <f t="shared" si="35"/>
        <v>0</v>
      </c>
      <c r="K206" s="189"/>
      <c r="L206" s="190"/>
      <c r="M206" s="191" t="s">
        <v>1</v>
      </c>
      <c r="N206" s="192"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299</v>
      </c>
      <c r="AT206" s="181" t="s">
        <v>350</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741</v>
      </c>
    </row>
    <row r="207" spans="1:65" s="2" customFormat="1" ht="16.5" customHeight="1">
      <c r="A207" s="31"/>
      <c r="B207" s="138"/>
      <c r="C207" s="183" t="s">
        <v>452</v>
      </c>
      <c r="D207" s="183" t="s">
        <v>350</v>
      </c>
      <c r="E207" s="184" t="s">
        <v>981</v>
      </c>
      <c r="F207" s="185" t="s">
        <v>982</v>
      </c>
      <c r="G207" s="186" t="s">
        <v>285</v>
      </c>
      <c r="H207" s="187">
        <v>2149</v>
      </c>
      <c r="I207" s="188"/>
      <c r="J207" s="187">
        <f t="shared" si="35"/>
        <v>0</v>
      </c>
      <c r="K207" s="189"/>
      <c r="L207" s="190"/>
      <c r="M207" s="191" t="s">
        <v>1</v>
      </c>
      <c r="N207" s="192"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299</v>
      </c>
      <c r="AT207" s="181" t="s">
        <v>350</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746</v>
      </c>
    </row>
    <row r="208" spans="1:65" s="2" customFormat="1" ht="16.5" customHeight="1">
      <c r="A208" s="31"/>
      <c r="B208" s="138"/>
      <c r="C208" s="183" t="s">
        <v>456</v>
      </c>
      <c r="D208" s="183" t="s">
        <v>350</v>
      </c>
      <c r="E208" s="184" t="s">
        <v>983</v>
      </c>
      <c r="F208" s="185" t="s">
        <v>984</v>
      </c>
      <c r="G208" s="186" t="s">
        <v>205</v>
      </c>
      <c r="H208" s="187">
        <v>407</v>
      </c>
      <c r="I208" s="188"/>
      <c r="J208" s="187">
        <f t="shared" si="35"/>
        <v>0</v>
      </c>
      <c r="K208" s="189"/>
      <c r="L208" s="190"/>
      <c r="M208" s="191" t="s">
        <v>1</v>
      </c>
      <c r="N208" s="192"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299</v>
      </c>
      <c r="AT208" s="181" t="s">
        <v>350</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749</v>
      </c>
    </row>
    <row r="209" spans="1:65" s="2" customFormat="1" ht="16.5" customHeight="1">
      <c r="A209" s="31"/>
      <c r="B209" s="138"/>
      <c r="C209" s="183" t="s">
        <v>462</v>
      </c>
      <c r="D209" s="183" t="s">
        <v>350</v>
      </c>
      <c r="E209" s="184" t="s">
        <v>985</v>
      </c>
      <c r="F209" s="185" t="s">
        <v>986</v>
      </c>
      <c r="G209" s="186" t="s">
        <v>353</v>
      </c>
      <c r="H209" s="187">
        <v>74.900000000000006</v>
      </c>
      <c r="I209" s="188"/>
      <c r="J209" s="187">
        <f t="shared" si="35"/>
        <v>0</v>
      </c>
      <c r="K209" s="189"/>
      <c r="L209" s="190"/>
      <c r="M209" s="191" t="s">
        <v>1</v>
      </c>
      <c r="N209" s="192"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299</v>
      </c>
      <c r="AT209" s="181" t="s">
        <v>350</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752</v>
      </c>
    </row>
    <row r="210" spans="1:65" s="2" customFormat="1" ht="24.2" customHeight="1">
      <c r="A210" s="31"/>
      <c r="B210" s="138"/>
      <c r="C210" s="170" t="s">
        <v>466</v>
      </c>
      <c r="D210" s="170" t="s">
        <v>168</v>
      </c>
      <c r="E210" s="171" t="s">
        <v>987</v>
      </c>
      <c r="F210" s="172" t="s">
        <v>988</v>
      </c>
      <c r="G210" s="173" t="s">
        <v>362</v>
      </c>
      <c r="H210" s="175"/>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755</v>
      </c>
    </row>
    <row r="211" spans="1:65" s="2" customFormat="1" ht="24.2" customHeight="1">
      <c r="A211" s="31"/>
      <c r="B211" s="138"/>
      <c r="C211" s="170" t="s">
        <v>470</v>
      </c>
      <c r="D211" s="170" t="s">
        <v>168</v>
      </c>
      <c r="E211" s="171" t="s">
        <v>989</v>
      </c>
      <c r="F211" s="172" t="s">
        <v>990</v>
      </c>
      <c r="G211" s="173" t="s">
        <v>362</v>
      </c>
      <c r="H211" s="175"/>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758</v>
      </c>
    </row>
    <row r="212" spans="1:65" s="12" customFormat="1" ht="22.9" customHeight="1">
      <c r="B212" s="157"/>
      <c r="D212" s="158" t="s">
        <v>77</v>
      </c>
      <c r="E212" s="168" t="s">
        <v>460</v>
      </c>
      <c r="F212" s="168" t="s">
        <v>461</v>
      </c>
      <c r="I212" s="160"/>
      <c r="J212" s="169">
        <f>BK212</f>
        <v>0</v>
      </c>
      <c r="L212" s="157"/>
      <c r="M212" s="162"/>
      <c r="N212" s="163"/>
      <c r="O212" s="163"/>
      <c r="P212" s="164">
        <f>SUM(P213:P216)</f>
        <v>0</v>
      </c>
      <c r="Q212" s="163"/>
      <c r="R212" s="164">
        <f>SUM(R213:R216)</f>
        <v>0</v>
      </c>
      <c r="S212" s="163"/>
      <c r="T212" s="165">
        <f>SUM(T213:T216)</f>
        <v>0</v>
      </c>
      <c r="AR212" s="158" t="s">
        <v>145</v>
      </c>
      <c r="AT212" s="166" t="s">
        <v>77</v>
      </c>
      <c r="AU212" s="166" t="s">
        <v>86</v>
      </c>
      <c r="AY212" s="158" t="s">
        <v>166</v>
      </c>
      <c r="BK212" s="167">
        <f>SUM(BK213:BK216)</f>
        <v>0</v>
      </c>
    </row>
    <row r="213" spans="1:65" s="2" customFormat="1" ht="24.2" customHeight="1">
      <c r="A213" s="31"/>
      <c r="B213" s="138"/>
      <c r="C213" s="170" t="s">
        <v>474</v>
      </c>
      <c r="D213" s="170" t="s">
        <v>168</v>
      </c>
      <c r="E213" s="171" t="s">
        <v>991</v>
      </c>
      <c r="F213" s="172" t="s">
        <v>992</v>
      </c>
      <c r="G213" s="173" t="s">
        <v>353</v>
      </c>
      <c r="H213" s="174">
        <v>32</v>
      </c>
      <c r="I213" s="175"/>
      <c r="J213" s="174">
        <f>ROUND(I213*H213,3)</f>
        <v>0</v>
      </c>
      <c r="K213" s="176"/>
      <c r="L213" s="32"/>
      <c r="M213" s="177" t="s">
        <v>1</v>
      </c>
      <c r="N213" s="178" t="s">
        <v>44</v>
      </c>
      <c r="O213" s="60"/>
      <c r="P213" s="179">
        <f>O213*H213</f>
        <v>0</v>
      </c>
      <c r="Q213" s="179">
        <v>0</v>
      </c>
      <c r="R213" s="179">
        <f>Q213*H213</f>
        <v>0</v>
      </c>
      <c r="S213" s="179">
        <v>0</v>
      </c>
      <c r="T213" s="180">
        <f>S213*H213</f>
        <v>0</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761</v>
      </c>
    </row>
    <row r="214" spans="1:65" s="2" customFormat="1" ht="16.5" customHeight="1">
      <c r="A214" s="31"/>
      <c r="B214" s="138"/>
      <c r="C214" s="183" t="s">
        <v>478</v>
      </c>
      <c r="D214" s="183" t="s">
        <v>350</v>
      </c>
      <c r="E214" s="184" t="s">
        <v>993</v>
      </c>
      <c r="F214" s="185" t="s">
        <v>994</v>
      </c>
      <c r="G214" s="186" t="s">
        <v>353</v>
      </c>
      <c r="H214" s="187">
        <v>32</v>
      </c>
      <c r="I214" s="188"/>
      <c r="J214" s="187">
        <f>ROUND(I214*H214,3)</f>
        <v>0</v>
      </c>
      <c r="K214" s="189"/>
      <c r="L214" s="190"/>
      <c r="M214" s="191" t="s">
        <v>1</v>
      </c>
      <c r="N214" s="192" t="s">
        <v>44</v>
      </c>
      <c r="O214" s="60"/>
      <c r="P214" s="179">
        <f>O214*H214</f>
        <v>0</v>
      </c>
      <c r="Q214" s="179">
        <v>0</v>
      </c>
      <c r="R214" s="179">
        <f>Q214*H214</f>
        <v>0</v>
      </c>
      <c r="S214" s="179">
        <v>0</v>
      </c>
      <c r="T214" s="180">
        <f>S214*H214</f>
        <v>0</v>
      </c>
      <c r="U214" s="31"/>
      <c r="V214" s="31"/>
      <c r="W214" s="31"/>
      <c r="X214" s="31"/>
      <c r="Y214" s="31"/>
      <c r="Z214" s="31"/>
      <c r="AA214" s="31"/>
      <c r="AB214" s="31"/>
      <c r="AC214" s="31"/>
      <c r="AD214" s="31"/>
      <c r="AE214" s="31"/>
      <c r="AR214" s="181" t="s">
        <v>299</v>
      </c>
      <c r="AT214" s="181" t="s">
        <v>350</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766</v>
      </c>
    </row>
    <row r="215" spans="1:65" s="2" customFormat="1" ht="24.2" customHeight="1">
      <c r="A215" s="31"/>
      <c r="B215" s="138"/>
      <c r="C215" s="170" t="s">
        <v>482</v>
      </c>
      <c r="D215" s="170" t="s">
        <v>168</v>
      </c>
      <c r="E215" s="171" t="s">
        <v>995</v>
      </c>
      <c r="F215" s="172" t="s">
        <v>996</v>
      </c>
      <c r="G215" s="173" t="s">
        <v>362</v>
      </c>
      <c r="H215" s="175"/>
      <c r="I215" s="175"/>
      <c r="J215" s="174">
        <f>ROUND(I215*H215,3)</f>
        <v>0</v>
      </c>
      <c r="K215" s="176"/>
      <c r="L215" s="32"/>
      <c r="M215" s="177" t="s">
        <v>1</v>
      </c>
      <c r="N215" s="178" t="s">
        <v>44</v>
      </c>
      <c r="O215" s="60"/>
      <c r="P215" s="179">
        <f>O215*H215</f>
        <v>0</v>
      </c>
      <c r="Q215" s="179">
        <v>0</v>
      </c>
      <c r="R215" s="179">
        <f>Q215*H215</f>
        <v>0</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769</v>
      </c>
    </row>
    <row r="216" spans="1:65" s="2" customFormat="1" ht="24.2" customHeight="1">
      <c r="A216" s="31"/>
      <c r="B216" s="138"/>
      <c r="C216" s="170" t="s">
        <v>486</v>
      </c>
      <c r="D216" s="170" t="s">
        <v>168</v>
      </c>
      <c r="E216" s="171" t="s">
        <v>997</v>
      </c>
      <c r="F216" s="172" t="s">
        <v>998</v>
      </c>
      <c r="G216" s="173" t="s">
        <v>362</v>
      </c>
      <c r="H216" s="175"/>
      <c r="I216" s="175"/>
      <c r="J216" s="174">
        <f>ROUND(I216*H216,3)</f>
        <v>0</v>
      </c>
      <c r="K216" s="176"/>
      <c r="L216" s="32"/>
      <c r="M216" s="177" t="s">
        <v>1</v>
      </c>
      <c r="N216" s="178" t="s">
        <v>44</v>
      </c>
      <c r="O216" s="60"/>
      <c r="P216" s="179">
        <f>O216*H216</f>
        <v>0</v>
      </c>
      <c r="Q216" s="179">
        <v>0</v>
      </c>
      <c r="R216" s="179">
        <f>Q216*H216</f>
        <v>0</v>
      </c>
      <c r="S216" s="179">
        <v>0</v>
      </c>
      <c r="T216" s="180">
        <f>S216*H216</f>
        <v>0</v>
      </c>
      <c r="U216" s="31"/>
      <c r="V216" s="31"/>
      <c r="W216" s="31"/>
      <c r="X216" s="31"/>
      <c r="Y216" s="31"/>
      <c r="Z216" s="31"/>
      <c r="AA216" s="31"/>
      <c r="AB216" s="31"/>
      <c r="AC216" s="31"/>
      <c r="AD216" s="31"/>
      <c r="AE216" s="31"/>
      <c r="AR216" s="181" t="s">
        <v>234</v>
      </c>
      <c r="AT216" s="181" t="s">
        <v>168</v>
      </c>
      <c r="AU216" s="181" t="s">
        <v>145</v>
      </c>
      <c r="AY216" s="14" t="s">
        <v>166</v>
      </c>
      <c r="BE216" s="100">
        <f>IF(N216="základná",J216,0)</f>
        <v>0</v>
      </c>
      <c r="BF216" s="100">
        <f>IF(N216="znížená",J216,0)</f>
        <v>0</v>
      </c>
      <c r="BG216" s="100">
        <f>IF(N216="zákl. prenesená",J216,0)</f>
        <v>0</v>
      </c>
      <c r="BH216" s="100">
        <f>IF(N216="zníž. prenesená",J216,0)</f>
        <v>0</v>
      </c>
      <c r="BI216" s="100">
        <f>IF(N216="nulová",J216,0)</f>
        <v>0</v>
      </c>
      <c r="BJ216" s="14" t="s">
        <v>145</v>
      </c>
      <c r="BK216" s="182">
        <f>ROUND(I216*H216,3)</f>
        <v>0</v>
      </c>
      <c r="BL216" s="14" t="s">
        <v>234</v>
      </c>
      <c r="BM216" s="181" t="s">
        <v>772</v>
      </c>
    </row>
    <row r="217" spans="1:65" s="12" customFormat="1" ht="25.9" customHeight="1">
      <c r="B217" s="157"/>
      <c r="D217" s="158" t="s">
        <v>77</v>
      </c>
      <c r="E217" s="159" t="s">
        <v>999</v>
      </c>
      <c r="F217" s="159" t="s">
        <v>1000</v>
      </c>
      <c r="I217" s="160"/>
      <c r="J217" s="161">
        <f>BK217</f>
        <v>0</v>
      </c>
      <c r="L217" s="157"/>
      <c r="M217" s="162"/>
      <c r="N217" s="163"/>
      <c r="O217" s="163"/>
      <c r="P217" s="164">
        <f>SUM(P218:P221)</f>
        <v>0</v>
      </c>
      <c r="Q217" s="163"/>
      <c r="R217" s="164">
        <f>SUM(R218:R221)</f>
        <v>0</v>
      </c>
      <c r="S217" s="163"/>
      <c r="T217" s="165">
        <f>SUM(T218:T221)</f>
        <v>0</v>
      </c>
      <c r="AR217" s="158" t="s">
        <v>172</v>
      </c>
      <c r="AT217" s="166" t="s">
        <v>77</v>
      </c>
      <c r="AU217" s="166" t="s">
        <v>78</v>
      </c>
      <c r="AY217" s="158" t="s">
        <v>166</v>
      </c>
      <c r="BK217" s="167">
        <f>SUM(BK218:BK221)</f>
        <v>0</v>
      </c>
    </row>
    <row r="218" spans="1:65" s="2" customFormat="1" ht="16.5" customHeight="1">
      <c r="A218" s="31"/>
      <c r="B218" s="138"/>
      <c r="C218" s="170" t="s">
        <v>492</v>
      </c>
      <c r="D218" s="170" t="s">
        <v>168</v>
      </c>
      <c r="E218" s="171" t="s">
        <v>1001</v>
      </c>
      <c r="F218" s="172" t="s">
        <v>1002</v>
      </c>
      <c r="G218" s="173" t="s">
        <v>619</v>
      </c>
      <c r="H218" s="174">
        <v>1</v>
      </c>
      <c r="I218" s="175"/>
      <c r="J218" s="174">
        <f>ROUND(I218*H218,3)</f>
        <v>0</v>
      </c>
      <c r="K218" s="176"/>
      <c r="L218" s="32"/>
      <c r="M218" s="177" t="s">
        <v>1</v>
      </c>
      <c r="N218" s="178" t="s">
        <v>44</v>
      </c>
      <c r="O218" s="60"/>
      <c r="P218" s="179">
        <f>O218*H218</f>
        <v>0</v>
      </c>
      <c r="Q218" s="179">
        <v>0</v>
      </c>
      <c r="R218" s="179">
        <f>Q218*H218</f>
        <v>0</v>
      </c>
      <c r="S218" s="179">
        <v>0</v>
      </c>
      <c r="T218" s="180">
        <f>S218*H218</f>
        <v>0</v>
      </c>
      <c r="U218" s="31"/>
      <c r="V218" s="31"/>
      <c r="W218" s="31"/>
      <c r="X218" s="31"/>
      <c r="Y218" s="31"/>
      <c r="Z218" s="31"/>
      <c r="AA218" s="31"/>
      <c r="AB218" s="31"/>
      <c r="AC218" s="31"/>
      <c r="AD218" s="31"/>
      <c r="AE218" s="31"/>
      <c r="AR218" s="181" t="s">
        <v>1003</v>
      </c>
      <c r="AT218" s="181" t="s">
        <v>168</v>
      </c>
      <c r="AU218" s="181" t="s">
        <v>86</v>
      </c>
      <c r="AY218" s="14" t="s">
        <v>166</v>
      </c>
      <c r="BE218" s="100">
        <f>IF(N218="základná",J218,0)</f>
        <v>0</v>
      </c>
      <c r="BF218" s="100">
        <f>IF(N218="znížená",J218,0)</f>
        <v>0</v>
      </c>
      <c r="BG218" s="100">
        <f>IF(N218="zákl. prenesená",J218,0)</f>
        <v>0</v>
      </c>
      <c r="BH218" s="100">
        <f>IF(N218="zníž. prenesená",J218,0)</f>
        <v>0</v>
      </c>
      <c r="BI218" s="100">
        <f>IF(N218="nulová",J218,0)</f>
        <v>0</v>
      </c>
      <c r="BJ218" s="14" t="s">
        <v>145</v>
      </c>
      <c r="BK218" s="182">
        <f>ROUND(I218*H218,3)</f>
        <v>0</v>
      </c>
      <c r="BL218" s="14" t="s">
        <v>1003</v>
      </c>
      <c r="BM218" s="181" t="s">
        <v>775</v>
      </c>
    </row>
    <row r="219" spans="1:65" s="2" customFormat="1" ht="16.5" customHeight="1">
      <c r="A219" s="31"/>
      <c r="B219" s="138"/>
      <c r="C219" s="170" t="s">
        <v>496</v>
      </c>
      <c r="D219" s="170" t="s">
        <v>168</v>
      </c>
      <c r="E219" s="171" t="s">
        <v>1004</v>
      </c>
      <c r="F219" s="172" t="s">
        <v>1005</v>
      </c>
      <c r="G219" s="173" t="s">
        <v>577</v>
      </c>
      <c r="H219" s="174">
        <v>24</v>
      </c>
      <c r="I219" s="175"/>
      <c r="J219" s="174">
        <f>ROUND(I219*H219,3)</f>
        <v>0</v>
      </c>
      <c r="K219" s="176"/>
      <c r="L219" s="32"/>
      <c r="M219" s="177" t="s">
        <v>1</v>
      </c>
      <c r="N219" s="178" t="s">
        <v>44</v>
      </c>
      <c r="O219" s="60"/>
      <c r="P219" s="179">
        <f>O219*H219</f>
        <v>0</v>
      </c>
      <c r="Q219" s="179">
        <v>0</v>
      </c>
      <c r="R219" s="179">
        <f>Q219*H219</f>
        <v>0</v>
      </c>
      <c r="S219" s="179">
        <v>0</v>
      </c>
      <c r="T219" s="180">
        <f>S219*H219</f>
        <v>0</v>
      </c>
      <c r="U219" s="31"/>
      <c r="V219" s="31"/>
      <c r="W219" s="31"/>
      <c r="X219" s="31"/>
      <c r="Y219" s="31"/>
      <c r="Z219" s="31"/>
      <c r="AA219" s="31"/>
      <c r="AB219" s="31"/>
      <c r="AC219" s="31"/>
      <c r="AD219" s="31"/>
      <c r="AE219" s="31"/>
      <c r="AR219" s="181" t="s">
        <v>1003</v>
      </c>
      <c r="AT219" s="181" t="s">
        <v>168</v>
      </c>
      <c r="AU219" s="181" t="s">
        <v>86</v>
      </c>
      <c r="AY219" s="14" t="s">
        <v>166</v>
      </c>
      <c r="BE219" s="100">
        <f>IF(N219="základná",J219,0)</f>
        <v>0</v>
      </c>
      <c r="BF219" s="100">
        <f>IF(N219="znížená",J219,0)</f>
        <v>0</v>
      </c>
      <c r="BG219" s="100">
        <f>IF(N219="zákl. prenesená",J219,0)</f>
        <v>0</v>
      </c>
      <c r="BH219" s="100">
        <f>IF(N219="zníž. prenesená",J219,0)</f>
        <v>0</v>
      </c>
      <c r="BI219" s="100">
        <f>IF(N219="nulová",J219,0)</f>
        <v>0</v>
      </c>
      <c r="BJ219" s="14" t="s">
        <v>145</v>
      </c>
      <c r="BK219" s="182">
        <f>ROUND(I219*H219,3)</f>
        <v>0</v>
      </c>
      <c r="BL219" s="14" t="s">
        <v>1003</v>
      </c>
      <c r="BM219" s="181" t="s">
        <v>778</v>
      </c>
    </row>
    <row r="220" spans="1:65" s="2" customFormat="1" ht="37.9" customHeight="1">
      <c r="A220" s="31"/>
      <c r="B220" s="138"/>
      <c r="C220" s="170" t="s">
        <v>500</v>
      </c>
      <c r="D220" s="170" t="s">
        <v>168</v>
      </c>
      <c r="E220" s="171" t="s">
        <v>1006</v>
      </c>
      <c r="F220" s="172" t="s">
        <v>1007</v>
      </c>
      <c r="G220" s="173" t="s">
        <v>577</v>
      </c>
      <c r="H220" s="174">
        <v>10</v>
      </c>
      <c r="I220" s="175"/>
      <c r="J220" s="174">
        <f>ROUND(I220*H220,3)</f>
        <v>0</v>
      </c>
      <c r="K220" s="176"/>
      <c r="L220" s="32"/>
      <c r="M220" s="177" t="s">
        <v>1</v>
      </c>
      <c r="N220" s="178" t="s">
        <v>44</v>
      </c>
      <c r="O220" s="60"/>
      <c r="P220" s="179">
        <f>O220*H220</f>
        <v>0</v>
      </c>
      <c r="Q220" s="179">
        <v>0</v>
      </c>
      <c r="R220" s="179">
        <f>Q220*H220</f>
        <v>0</v>
      </c>
      <c r="S220" s="179">
        <v>0</v>
      </c>
      <c r="T220" s="180">
        <f>S220*H220</f>
        <v>0</v>
      </c>
      <c r="U220" s="31"/>
      <c r="V220" s="31"/>
      <c r="W220" s="31"/>
      <c r="X220" s="31"/>
      <c r="Y220" s="31"/>
      <c r="Z220" s="31"/>
      <c r="AA220" s="31"/>
      <c r="AB220" s="31"/>
      <c r="AC220" s="31"/>
      <c r="AD220" s="31"/>
      <c r="AE220" s="31"/>
      <c r="AR220" s="181" t="s">
        <v>1003</v>
      </c>
      <c r="AT220" s="181" t="s">
        <v>168</v>
      </c>
      <c r="AU220" s="181" t="s">
        <v>86</v>
      </c>
      <c r="AY220" s="14" t="s">
        <v>166</v>
      </c>
      <c r="BE220" s="100">
        <f>IF(N220="základná",J220,0)</f>
        <v>0</v>
      </c>
      <c r="BF220" s="100">
        <f>IF(N220="znížená",J220,0)</f>
        <v>0</v>
      </c>
      <c r="BG220" s="100">
        <f>IF(N220="zákl. prenesená",J220,0)</f>
        <v>0</v>
      </c>
      <c r="BH220" s="100">
        <f>IF(N220="zníž. prenesená",J220,0)</f>
        <v>0</v>
      </c>
      <c r="BI220" s="100">
        <f>IF(N220="nulová",J220,0)</f>
        <v>0</v>
      </c>
      <c r="BJ220" s="14" t="s">
        <v>145</v>
      </c>
      <c r="BK220" s="182">
        <f>ROUND(I220*H220,3)</f>
        <v>0</v>
      </c>
      <c r="BL220" s="14" t="s">
        <v>1003</v>
      </c>
      <c r="BM220" s="181" t="s">
        <v>781</v>
      </c>
    </row>
    <row r="221" spans="1:65" s="2" customFormat="1" ht="37.9" customHeight="1">
      <c r="A221" s="31"/>
      <c r="B221" s="138"/>
      <c r="C221" s="170" t="s">
        <v>504</v>
      </c>
      <c r="D221" s="170" t="s">
        <v>168</v>
      </c>
      <c r="E221" s="171" t="s">
        <v>1008</v>
      </c>
      <c r="F221" s="172" t="s">
        <v>1009</v>
      </c>
      <c r="G221" s="173" t="s">
        <v>619</v>
      </c>
      <c r="H221" s="174">
        <v>1</v>
      </c>
      <c r="I221" s="175"/>
      <c r="J221" s="174">
        <f>ROUND(I221*H221,3)</f>
        <v>0</v>
      </c>
      <c r="K221" s="176"/>
      <c r="L221" s="32"/>
      <c r="M221" s="193" t="s">
        <v>1</v>
      </c>
      <c r="N221" s="194" t="s">
        <v>44</v>
      </c>
      <c r="O221" s="195"/>
      <c r="P221" s="196">
        <f>O221*H221</f>
        <v>0</v>
      </c>
      <c r="Q221" s="196">
        <v>0</v>
      </c>
      <c r="R221" s="196">
        <f>Q221*H221</f>
        <v>0</v>
      </c>
      <c r="S221" s="196">
        <v>0</v>
      </c>
      <c r="T221" s="197">
        <f>S221*H221</f>
        <v>0</v>
      </c>
      <c r="U221" s="31"/>
      <c r="V221" s="31"/>
      <c r="W221" s="31"/>
      <c r="X221" s="31"/>
      <c r="Y221" s="31"/>
      <c r="Z221" s="31"/>
      <c r="AA221" s="31"/>
      <c r="AB221" s="31"/>
      <c r="AC221" s="31"/>
      <c r="AD221" s="31"/>
      <c r="AE221" s="31"/>
      <c r="AR221" s="181" t="s">
        <v>1003</v>
      </c>
      <c r="AT221" s="181" t="s">
        <v>168</v>
      </c>
      <c r="AU221" s="181" t="s">
        <v>86</v>
      </c>
      <c r="AY221" s="14" t="s">
        <v>166</v>
      </c>
      <c r="BE221" s="100">
        <f>IF(N221="základná",J221,0)</f>
        <v>0</v>
      </c>
      <c r="BF221" s="100">
        <f>IF(N221="znížená",J221,0)</f>
        <v>0</v>
      </c>
      <c r="BG221" s="100">
        <f>IF(N221="zákl. prenesená",J221,0)</f>
        <v>0</v>
      </c>
      <c r="BH221" s="100">
        <f>IF(N221="zníž. prenesená",J221,0)</f>
        <v>0</v>
      </c>
      <c r="BI221" s="100">
        <f>IF(N221="nulová",J221,0)</f>
        <v>0</v>
      </c>
      <c r="BJ221" s="14" t="s">
        <v>145</v>
      </c>
      <c r="BK221" s="182">
        <f>ROUND(I221*H221,3)</f>
        <v>0</v>
      </c>
      <c r="BL221" s="14" t="s">
        <v>1003</v>
      </c>
      <c r="BM221" s="181" t="s">
        <v>784</v>
      </c>
    </row>
    <row r="222" spans="1:65" s="2" customFormat="1" ht="6.95" customHeight="1">
      <c r="A222" s="31"/>
      <c r="B222" s="49"/>
      <c r="C222" s="50"/>
      <c r="D222" s="50"/>
      <c r="E222" s="50"/>
      <c r="F222" s="50"/>
      <c r="G222" s="50"/>
      <c r="H222" s="50"/>
      <c r="I222" s="50"/>
      <c r="J222" s="50"/>
      <c r="K222" s="50"/>
      <c r="L222" s="32"/>
      <c r="M222" s="31"/>
      <c r="O222" s="31"/>
      <c r="P222" s="31"/>
      <c r="Q222" s="31"/>
      <c r="R222" s="31"/>
      <c r="S222" s="31"/>
      <c r="T222" s="31"/>
      <c r="U222" s="31"/>
      <c r="V222" s="31"/>
      <c r="W222" s="31"/>
      <c r="X222" s="31"/>
      <c r="Y222" s="31"/>
      <c r="Z222" s="31"/>
      <c r="AA222" s="31"/>
      <c r="AB222" s="31"/>
      <c r="AC222" s="31"/>
      <c r="AD222" s="31"/>
      <c r="AE222" s="31"/>
    </row>
  </sheetData>
  <autoFilter ref="C133:K221"/>
  <mergeCells count="14">
    <mergeCell ref="D112:F112"/>
    <mergeCell ref="E124:H124"/>
    <mergeCell ref="E126:H126"/>
    <mergeCell ref="L2:V2"/>
    <mergeCell ref="E87:H87"/>
    <mergeCell ref="D108:F108"/>
    <mergeCell ref="D109:F109"/>
    <mergeCell ref="D110:F110"/>
    <mergeCell ref="D111:F11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2"/>
  <sheetViews>
    <sheetView showGridLines="0" workbookViewId="0">
      <selection activeCell="E27" sqref="E27:H27"/>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96</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1010</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7"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J103</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ROUND((SUM(BE103:BE110) + SUM(BE130:BE151)),  2)</f>
        <v>0</v>
      </c>
      <c r="G35" s="114"/>
      <c r="H35" s="114"/>
      <c r="I35" s="115">
        <v>0.2</v>
      </c>
      <c r="J35" s="113">
        <f>ROUND(((SUM(BE103:BE110) + SUM(BE130:BE151))*I35),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ROUND((SUM(BF103:BF110) + SUM(BF130:BF151)),  2)</f>
        <v>0</v>
      </c>
      <c r="G36" s="114"/>
      <c r="H36" s="114"/>
      <c r="I36" s="115">
        <v>0.2</v>
      </c>
      <c r="J36" s="113">
        <f>ROUND(((SUM(BF103:BF110) + SUM(BF130:BF151))*I36),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ROUND((SUM(BG103:BG110) + SUM(BG130:BG151)),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ROUND((SUM(BH103:BH110) + SUM(BH130:BH151)),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ROUND((SUM(BI103:BI110) + SUM(BI130:BI151)),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04 - Plynoinštalácia</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J130</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J131</f>
        <v>0</v>
      </c>
      <c r="L97" s="128"/>
    </row>
    <row r="98" spans="1:65" s="10" customFormat="1" ht="19.899999999999999" customHeight="1">
      <c r="B98" s="132"/>
      <c r="D98" s="133" t="s">
        <v>1011</v>
      </c>
      <c r="E98" s="134"/>
      <c r="F98" s="134"/>
      <c r="G98" s="134"/>
      <c r="H98" s="134"/>
      <c r="I98" s="134"/>
      <c r="J98" s="135">
        <f>J132</f>
        <v>0</v>
      </c>
      <c r="L98" s="132"/>
    </row>
    <row r="99" spans="1:65" s="10" customFormat="1" ht="19.899999999999999" customHeight="1">
      <c r="B99" s="132"/>
      <c r="D99" s="133" t="s">
        <v>1012</v>
      </c>
      <c r="E99" s="134"/>
      <c r="F99" s="134"/>
      <c r="G99" s="134"/>
      <c r="H99" s="134"/>
      <c r="I99" s="134"/>
      <c r="J99" s="135">
        <f>J145</f>
        <v>0</v>
      </c>
      <c r="L99" s="132"/>
    </row>
    <row r="100" spans="1:65" s="9" customFormat="1" ht="24.95" customHeight="1">
      <c r="B100" s="128"/>
      <c r="D100" s="129" t="s">
        <v>848</v>
      </c>
      <c r="E100" s="130"/>
      <c r="F100" s="130"/>
      <c r="G100" s="130"/>
      <c r="H100" s="130"/>
      <c r="I100" s="130"/>
      <c r="J100" s="131">
        <f>J148</f>
        <v>0</v>
      </c>
      <c r="L100" s="128"/>
    </row>
    <row r="101" spans="1:65" s="2" customFormat="1" ht="21.75" customHeight="1">
      <c r="A101" s="31"/>
      <c r="B101" s="32"/>
      <c r="C101" s="31"/>
      <c r="D101" s="31"/>
      <c r="E101" s="31"/>
      <c r="F101" s="31"/>
      <c r="G101" s="31"/>
      <c r="H101" s="31"/>
      <c r="I101" s="31"/>
      <c r="J101" s="31"/>
      <c r="K101" s="31"/>
      <c r="L101" s="44"/>
      <c r="S101" s="31"/>
      <c r="T101" s="31"/>
      <c r="U101" s="31"/>
      <c r="V101" s="31"/>
      <c r="W101" s="31"/>
      <c r="X101" s="31"/>
      <c r="Y101" s="31"/>
      <c r="Z101" s="31"/>
      <c r="AA101" s="31"/>
      <c r="AB101" s="31"/>
      <c r="AC101" s="31"/>
      <c r="AD101" s="31"/>
      <c r="AE101" s="31"/>
    </row>
    <row r="102" spans="1:65" s="2" customFormat="1" ht="6.9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29.25" customHeight="1">
      <c r="A103" s="31"/>
      <c r="B103" s="32"/>
      <c r="C103" s="127" t="s">
        <v>142</v>
      </c>
      <c r="D103" s="31"/>
      <c r="E103" s="31"/>
      <c r="F103" s="31"/>
      <c r="G103" s="31"/>
      <c r="H103" s="31"/>
      <c r="I103" s="31"/>
      <c r="J103" s="136">
        <f>ROUND(J104 + J105 + J106 + J107 + J108 + J109,2)</f>
        <v>0</v>
      </c>
      <c r="K103" s="31"/>
      <c r="L103" s="44"/>
      <c r="N103" s="137" t="s">
        <v>42</v>
      </c>
      <c r="S103" s="31"/>
      <c r="T103" s="31"/>
      <c r="U103" s="31"/>
      <c r="V103" s="31"/>
      <c r="W103" s="31"/>
      <c r="X103" s="31"/>
      <c r="Y103" s="31"/>
      <c r="Z103" s="31"/>
      <c r="AA103" s="31"/>
      <c r="AB103" s="31"/>
      <c r="AC103" s="31"/>
      <c r="AD103" s="31"/>
      <c r="AE103" s="31"/>
    </row>
    <row r="104" spans="1:65" s="2" customFormat="1" ht="18" customHeight="1">
      <c r="A104" s="31"/>
      <c r="B104" s="138"/>
      <c r="C104" s="139"/>
      <c r="D104" s="200" t="s">
        <v>143</v>
      </c>
      <c r="E104" s="250"/>
      <c r="F104" s="250"/>
      <c r="G104" s="139"/>
      <c r="H104" s="139"/>
      <c r="I104" s="139"/>
      <c r="J104" s="96">
        <v>0</v>
      </c>
      <c r="K104" s="139"/>
      <c r="L104" s="141"/>
      <c r="M104" s="142"/>
      <c r="N104" s="143" t="s">
        <v>44</v>
      </c>
      <c r="O104" s="142"/>
      <c r="P104" s="142"/>
      <c r="Q104" s="142"/>
      <c r="R104" s="142"/>
      <c r="S104" s="139"/>
      <c r="T104" s="139"/>
      <c r="U104" s="139"/>
      <c r="V104" s="139"/>
      <c r="W104" s="139"/>
      <c r="X104" s="139"/>
      <c r="Y104" s="139"/>
      <c r="Z104" s="139"/>
      <c r="AA104" s="139"/>
      <c r="AB104" s="139"/>
      <c r="AC104" s="139"/>
      <c r="AD104" s="139"/>
      <c r="AE104" s="139"/>
      <c r="AF104" s="142"/>
      <c r="AG104" s="142"/>
      <c r="AH104" s="142"/>
      <c r="AI104" s="142"/>
      <c r="AJ104" s="142"/>
      <c r="AK104" s="142"/>
      <c r="AL104" s="142"/>
      <c r="AM104" s="142"/>
      <c r="AN104" s="142"/>
      <c r="AO104" s="142"/>
      <c r="AP104" s="142"/>
      <c r="AQ104" s="142"/>
      <c r="AR104" s="142"/>
      <c r="AS104" s="142"/>
      <c r="AT104" s="142"/>
      <c r="AU104" s="142"/>
      <c r="AV104" s="142"/>
      <c r="AW104" s="142"/>
      <c r="AX104" s="142"/>
      <c r="AY104" s="144" t="s">
        <v>144</v>
      </c>
      <c r="AZ104" s="142"/>
      <c r="BA104" s="142"/>
      <c r="BB104" s="142"/>
      <c r="BC104" s="142"/>
      <c r="BD104" s="142"/>
      <c r="BE104" s="145">
        <f t="shared" ref="BE104:BE109" si="0">IF(N104="základná",J104,0)</f>
        <v>0</v>
      </c>
      <c r="BF104" s="145">
        <f t="shared" ref="BF104:BF109" si="1">IF(N104="znížená",J104,0)</f>
        <v>0</v>
      </c>
      <c r="BG104" s="145">
        <f t="shared" ref="BG104:BG109" si="2">IF(N104="zákl. prenesená",J104,0)</f>
        <v>0</v>
      </c>
      <c r="BH104" s="145">
        <f t="shared" ref="BH104:BH109" si="3">IF(N104="zníž. prenesená",J104,0)</f>
        <v>0</v>
      </c>
      <c r="BI104" s="145">
        <f t="shared" ref="BI104:BI109" si="4">IF(N104="nulová",J104,0)</f>
        <v>0</v>
      </c>
      <c r="BJ104" s="144" t="s">
        <v>145</v>
      </c>
      <c r="BK104" s="142"/>
      <c r="BL104" s="142"/>
      <c r="BM104" s="142"/>
    </row>
    <row r="105" spans="1:65" s="2" customFormat="1" ht="18" customHeight="1">
      <c r="A105" s="31"/>
      <c r="B105" s="138"/>
      <c r="C105" s="139"/>
      <c r="D105" s="200" t="s">
        <v>146</v>
      </c>
      <c r="E105" s="250"/>
      <c r="F105" s="250"/>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si="0"/>
        <v>0</v>
      </c>
      <c r="BF105" s="145">
        <f t="shared" si="1"/>
        <v>0</v>
      </c>
      <c r="BG105" s="145">
        <f t="shared" si="2"/>
        <v>0</v>
      </c>
      <c r="BH105" s="145">
        <f t="shared" si="3"/>
        <v>0</v>
      </c>
      <c r="BI105" s="145">
        <f t="shared" si="4"/>
        <v>0</v>
      </c>
      <c r="BJ105" s="144" t="s">
        <v>145</v>
      </c>
      <c r="BK105" s="142"/>
      <c r="BL105" s="142"/>
      <c r="BM105" s="142"/>
    </row>
    <row r="106" spans="1:65" s="2" customFormat="1" ht="18" customHeight="1">
      <c r="A106" s="31"/>
      <c r="B106" s="138"/>
      <c r="C106" s="139"/>
      <c r="D106" s="200" t="s">
        <v>147</v>
      </c>
      <c r="E106" s="250"/>
      <c r="F106" s="250"/>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00" t="s">
        <v>148</v>
      </c>
      <c r="E107" s="250"/>
      <c r="F107" s="250"/>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00" t="s">
        <v>149</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140" t="s">
        <v>150</v>
      </c>
      <c r="E109" s="139"/>
      <c r="F109" s="139"/>
      <c r="G109" s="139"/>
      <c r="H109" s="139"/>
      <c r="I109" s="139"/>
      <c r="J109" s="96">
        <f>ROUND(J30*T109,2)</f>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151</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1.25">
      <c r="A110" s="31"/>
      <c r="B110" s="32"/>
      <c r="C110" s="31"/>
      <c r="D110" s="31"/>
      <c r="E110" s="31"/>
      <c r="F110" s="31"/>
      <c r="G110" s="31"/>
      <c r="H110" s="31"/>
      <c r="I110" s="31"/>
      <c r="J110" s="31"/>
      <c r="K110" s="31"/>
      <c r="L110" s="44"/>
      <c r="S110" s="31"/>
      <c r="T110" s="31"/>
      <c r="U110" s="31"/>
      <c r="V110" s="31"/>
      <c r="W110" s="31"/>
      <c r="X110" s="31"/>
      <c r="Y110" s="31"/>
      <c r="Z110" s="31"/>
      <c r="AA110" s="31"/>
      <c r="AB110" s="31"/>
      <c r="AC110" s="31"/>
      <c r="AD110" s="31"/>
      <c r="AE110" s="31"/>
    </row>
    <row r="111" spans="1:65" s="2" customFormat="1" ht="29.25" customHeight="1">
      <c r="A111" s="31"/>
      <c r="B111" s="32"/>
      <c r="C111" s="104" t="s">
        <v>114</v>
      </c>
      <c r="D111" s="105"/>
      <c r="E111" s="105"/>
      <c r="F111" s="105"/>
      <c r="G111" s="105"/>
      <c r="H111" s="105"/>
      <c r="I111" s="105"/>
      <c r="J111" s="106">
        <f>ROUND(J96+J103,2)</f>
        <v>0</v>
      </c>
      <c r="K111" s="105"/>
      <c r="L111" s="44"/>
      <c r="S111" s="31"/>
      <c r="T111" s="31"/>
      <c r="U111" s="31"/>
      <c r="V111" s="31"/>
      <c r="W111" s="31"/>
      <c r="X111" s="31"/>
      <c r="Y111" s="31"/>
      <c r="Z111" s="31"/>
      <c r="AA111" s="31"/>
      <c r="AB111" s="31"/>
      <c r="AC111" s="31"/>
      <c r="AD111" s="31"/>
      <c r="AE111" s="31"/>
    </row>
    <row r="112" spans="1:65" s="2" customFormat="1" ht="6.95" customHeight="1">
      <c r="A112" s="31"/>
      <c r="B112" s="49"/>
      <c r="C112" s="50"/>
      <c r="D112" s="50"/>
      <c r="E112" s="50"/>
      <c r="F112" s="50"/>
      <c r="G112" s="50"/>
      <c r="H112" s="50"/>
      <c r="I112" s="50"/>
      <c r="J112" s="50"/>
      <c r="K112" s="50"/>
      <c r="L112" s="44"/>
      <c r="S112" s="31"/>
      <c r="T112" s="31"/>
      <c r="U112" s="31"/>
      <c r="V112" s="31"/>
      <c r="W112" s="31"/>
      <c r="X112" s="31"/>
      <c r="Y112" s="31"/>
      <c r="Z112" s="31"/>
      <c r="AA112" s="31"/>
      <c r="AB112" s="31"/>
      <c r="AC112" s="31"/>
      <c r="AD112" s="31"/>
      <c r="AE112" s="31"/>
    </row>
    <row r="116" spans="1:31" s="2" customFormat="1" ht="6.95" customHeight="1">
      <c r="A116" s="31"/>
      <c r="B116" s="51"/>
      <c r="C116" s="52"/>
      <c r="D116" s="52"/>
      <c r="E116" s="52"/>
      <c r="F116" s="52"/>
      <c r="G116" s="52"/>
      <c r="H116" s="52"/>
      <c r="I116" s="52"/>
      <c r="J116" s="52"/>
      <c r="K116" s="52"/>
      <c r="L116" s="44"/>
      <c r="S116" s="31"/>
      <c r="T116" s="31"/>
      <c r="U116" s="31"/>
      <c r="V116" s="31"/>
      <c r="W116" s="31"/>
      <c r="X116" s="31"/>
      <c r="Y116" s="31"/>
      <c r="Z116" s="31"/>
      <c r="AA116" s="31"/>
      <c r="AB116" s="31"/>
      <c r="AC116" s="31"/>
      <c r="AD116" s="31"/>
      <c r="AE116" s="31"/>
    </row>
    <row r="117" spans="1:31" s="2" customFormat="1" ht="24.95" customHeight="1">
      <c r="A117" s="31"/>
      <c r="B117" s="32"/>
      <c r="C117" s="18" t="s">
        <v>152</v>
      </c>
      <c r="D117" s="31"/>
      <c r="E117" s="31"/>
      <c r="F117" s="31"/>
      <c r="G117" s="31"/>
      <c r="H117" s="31"/>
      <c r="I117" s="31"/>
      <c r="J117" s="31"/>
      <c r="K117" s="31"/>
      <c r="L117" s="44"/>
      <c r="S117" s="31"/>
      <c r="T117" s="31"/>
      <c r="U117" s="31"/>
      <c r="V117" s="31"/>
      <c r="W117" s="31"/>
      <c r="X117" s="31"/>
      <c r="Y117" s="31"/>
      <c r="Z117" s="31"/>
      <c r="AA117" s="31"/>
      <c r="AB117" s="31"/>
      <c r="AC117" s="31"/>
      <c r="AD117" s="31"/>
      <c r="AE117" s="31"/>
    </row>
    <row r="118" spans="1:31" s="2" customFormat="1" ht="6.95" customHeight="1">
      <c r="A118" s="31"/>
      <c r="B118" s="32"/>
      <c r="C118" s="31"/>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12" customHeight="1">
      <c r="A119" s="31"/>
      <c r="B119" s="32"/>
      <c r="C119" s="24" t="s">
        <v>14</v>
      </c>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6.5" customHeight="1">
      <c r="A120" s="31"/>
      <c r="B120" s="32"/>
      <c r="C120" s="31"/>
      <c r="D120" s="31"/>
      <c r="E120" s="246" t="str">
        <f>E7</f>
        <v>MŠ Slnečnica</v>
      </c>
      <c r="F120" s="247"/>
      <c r="G120" s="247"/>
      <c r="H120" s="247"/>
      <c r="I120" s="31"/>
      <c r="J120" s="31"/>
      <c r="K120" s="31"/>
      <c r="L120" s="44"/>
      <c r="S120" s="31"/>
      <c r="T120" s="31"/>
      <c r="U120" s="31"/>
      <c r="V120" s="31"/>
      <c r="W120" s="31"/>
      <c r="X120" s="31"/>
      <c r="Y120" s="31"/>
      <c r="Z120" s="31"/>
      <c r="AA120" s="31"/>
      <c r="AB120" s="31"/>
      <c r="AC120" s="31"/>
      <c r="AD120" s="31"/>
      <c r="AE120" s="31"/>
    </row>
    <row r="121" spans="1:31" s="2" customFormat="1" ht="12" customHeight="1">
      <c r="A121" s="31"/>
      <c r="B121" s="32"/>
      <c r="C121" s="24" t="s">
        <v>116</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6.5" customHeight="1">
      <c r="A122" s="31"/>
      <c r="B122" s="32"/>
      <c r="C122" s="31"/>
      <c r="D122" s="31"/>
      <c r="E122" s="204" t="str">
        <f>E9</f>
        <v>04 - Plynoinštalácia</v>
      </c>
      <c r="F122" s="248"/>
      <c r="G122" s="248"/>
      <c r="H122" s="248"/>
      <c r="I122" s="31"/>
      <c r="J122" s="31"/>
      <c r="K122" s="31"/>
      <c r="L122" s="44"/>
      <c r="S122" s="31"/>
      <c r="T122" s="31"/>
      <c r="U122" s="31"/>
      <c r="V122" s="31"/>
      <c r="W122" s="31"/>
      <c r="X122" s="31"/>
      <c r="Y122" s="31"/>
      <c r="Z122" s="31"/>
      <c r="AA122" s="31"/>
      <c r="AB122" s="31"/>
      <c r="AC122" s="31"/>
      <c r="AD122" s="31"/>
      <c r="AE122" s="31"/>
    </row>
    <row r="123" spans="1:31" s="2" customFormat="1" ht="6.95" customHeight="1">
      <c r="A123" s="31"/>
      <c r="B123" s="32"/>
      <c r="C123" s="31"/>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18</v>
      </c>
      <c r="D124" s="31"/>
      <c r="E124" s="31"/>
      <c r="F124" s="22" t="str">
        <f>F12</f>
        <v>Fialová 12, Bratislava</v>
      </c>
      <c r="G124" s="31"/>
      <c r="H124" s="31"/>
      <c r="I124" s="24" t="s">
        <v>20</v>
      </c>
      <c r="J124" s="57" t="str">
        <f>IF(J12="","",J12)</f>
        <v>4. 5. 2022</v>
      </c>
      <c r="K124" s="31"/>
      <c r="L124" s="44"/>
      <c r="S124" s="31"/>
      <c r="T124" s="31"/>
      <c r="U124" s="31"/>
      <c r="V124" s="31"/>
      <c r="W124" s="31"/>
      <c r="X124" s="31"/>
      <c r="Y124" s="31"/>
      <c r="Z124" s="31"/>
      <c r="AA124" s="31"/>
      <c r="AB124" s="31"/>
      <c r="AC124" s="31"/>
      <c r="AD124" s="31"/>
      <c r="AE124" s="31"/>
    </row>
    <row r="125" spans="1:31" s="2" customFormat="1" ht="6.95" customHeight="1">
      <c r="A125" s="31"/>
      <c r="B125" s="32"/>
      <c r="C125" s="31"/>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31" s="2" customFormat="1" ht="40.15" customHeight="1">
      <c r="A126" s="31"/>
      <c r="B126" s="32"/>
      <c r="C126" s="24" t="s">
        <v>22</v>
      </c>
      <c r="D126" s="31"/>
      <c r="E126" s="31"/>
      <c r="F126" s="22" t="str">
        <f>E15</f>
        <v>Mestská časť Bratislava - Petržalka</v>
      </c>
      <c r="G126" s="31"/>
      <c r="H126" s="31"/>
      <c r="I126" s="24" t="s">
        <v>28</v>
      </c>
      <c r="J126" s="27" t="str">
        <f>E21</f>
        <v>Ing. arch. Ľubomír Novák, Ing. arch. Peter Sány</v>
      </c>
      <c r="K126" s="31"/>
      <c r="L126" s="44"/>
      <c r="S126" s="31"/>
      <c r="T126" s="31"/>
      <c r="U126" s="31"/>
      <c r="V126" s="31"/>
      <c r="W126" s="31"/>
      <c r="X126" s="31"/>
      <c r="Y126" s="31"/>
      <c r="Z126" s="31"/>
      <c r="AA126" s="31"/>
      <c r="AB126" s="31"/>
      <c r="AC126" s="31"/>
      <c r="AD126" s="31"/>
      <c r="AE126" s="31"/>
    </row>
    <row r="127" spans="1:31" s="2" customFormat="1" ht="25.7" customHeight="1">
      <c r="A127" s="31"/>
      <c r="B127" s="32"/>
      <c r="C127" s="24" t="s">
        <v>26</v>
      </c>
      <c r="D127" s="31"/>
      <c r="E127" s="31"/>
      <c r="F127" s="22" t="str">
        <f>IF(E18="","",E18)</f>
        <v>Vyplň údaj</v>
      </c>
      <c r="G127" s="31"/>
      <c r="H127" s="31"/>
      <c r="I127" s="24" t="s">
        <v>32</v>
      </c>
      <c r="J127" s="27" t="str">
        <f>E24</f>
        <v>Erik Kytka - stavebné rozpočty</v>
      </c>
      <c r="K127" s="31"/>
      <c r="L127" s="44"/>
      <c r="S127" s="31"/>
      <c r="T127" s="31"/>
      <c r="U127" s="31"/>
      <c r="V127" s="31"/>
      <c r="W127" s="31"/>
      <c r="X127" s="31"/>
      <c r="Y127" s="31"/>
      <c r="Z127" s="31"/>
      <c r="AA127" s="31"/>
      <c r="AB127" s="31"/>
      <c r="AC127" s="31"/>
      <c r="AD127" s="31"/>
      <c r="AE127" s="31"/>
    </row>
    <row r="128" spans="1:31" s="2" customFormat="1" ht="10.3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11" customFormat="1" ht="29.25" customHeight="1">
      <c r="A129" s="146"/>
      <c r="B129" s="147"/>
      <c r="C129" s="148" t="s">
        <v>153</v>
      </c>
      <c r="D129" s="149" t="s">
        <v>63</v>
      </c>
      <c r="E129" s="149" t="s">
        <v>59</v>
      </c>
      <c r="F129" s="149" t="s">
        <v>60</v>
      </c>
      <c r="G129" s="149" t="s">
        <v>154</v>
      </c>
      <c r="H129" s="149" t="s">
        <v>155</v>
      </c>
      <c r="I129" s="149" t="s">
        <v>156</v>
      </c>
      <c r="J129" s="150" t="s">
        <v>121</v>
      </c>
      <c r="K129" s="151" t="s">
        <v>157</v>
      </c>
      <c r="L129" s="152"/>
      <c r="M129" s="64" t="s">
        <v>1</v>
      </c>
      <c r="N129" s="65" t="s">
        <v>42</v>
      </c>
      <c r="O129" s="65" t="s">
        <v>158</v>
      </c>
      <c r="P129" s="65" t="s">
        <v>159</v>
      </c>
      <c r="Q129" s="65" t="s">
        <v>160</v>
      </c>
      <c r="R129" s="65" t="s">
        <v>161</v>
      </c>
      <c r="S129" s="65" t="s">
        <v>162</v>
      </c>
      <c r="T129" s="66" t="s">
        <v>163</v>
      </c>
      <c r="U129" s="146"/>
      <c r="V129" s="146"/>
      <c r="W129" s="146"/>
      <c r="X129" s="146"/>
      <c r="Y129" s="146"/>
      <c r="Z129" s="146"/>
      <c r="AA129" s="146"/>
      <c r="AB129" s="146"/>
      <c r="AC129" s="146"/>
      <c r="AD129" s="146"/>
      <c r="AE129" s="146"/>
    </row>
    <row r="130" spans="1:65" s="2" customFormat="1" ht="22.9" customHeight="1">
      <c r="A130" s="31"/>
      <c r="B130" s="32"/>
      <c r="C130" s="71" t="s">
        <v>118</v>
      </c>
      <c r="D130" s="31"/>
      <c r="E130" s="31"/>
      <c r="F130" s="31"/>
      <c r="G130" s="31"/>
      <c r="H130" s="31"/>
      <c r="I130" s="31"/>
      <c r="J130" s="153">
        <f>BK130</f>
        <v>0</v>
      </c>
      <c r="K130" s="31"/>
      <c r="L130" s="32"/>
      <c r="M130" s="67"/>
      <c r="N130" s="58"/>
      <c r="O130" s="68"/>
      <c r="P130" s="154">
        <f>P131+P148</f>
        <v>0</v>
      </c>
      <c r="Q130" s="68"/>
      <c r="R130" s="154">
        <f>R131+R148</f>
        <v>0</v>
      </c>
      <c r="S130" s="68"/>
      <c r="T130" s="155">
        <f>T131+T148</f>
        <v>0</v>
      </c>
      <c r="U130" s="31"/>
      <c r="V130" s="31"/>
      <c r="W130" s="31"/>
      <c r="X130" s="31"/>
      <c r="Y130" s="31"/>
      <c r="Z130" s="31"/>
      <c r="AA130" s="31"/>
      <c r="AB130" s="31"/>
      <c r="AC130" s="31"/>
      <c r="AD130" s="31"/>
      <c r="AE130" s="31"/>
      <c r="AT130" s="14" t="s">
        <v>77</v>
      </c>
      <c r="AU130" s="14" t="s">
        <v>123</v>
      </c>
      <c r="BK130" s="156">
        <f>BK131+BK148</f>
        <v>0</v>
      </c>
    </row>
    <row r="131" spans="1:65" s="12" customFormat="1" ht="25.9" customHeight="1">
      <c r="B131" s="157"/>
      <c r="D131" s="158" t="s">
        <v>77</v>
      </c>
      <c r="E131" s="159" t="s">
        <v>341</v>
      </c>
      <c r="F131" s="159" t="s">
        <v>342</v>
      </c>
      <c r="I131" s="160"/>
      <c r="J131" s="161">
        <f>BK131</f>
        <v>0</v>
      </c>
      <c r="L131" s="157"/>
      <c r="M131" s="162"/>
      <c r="N131" s="163"/>
      <c r="O131" s="163"/>
      <c r="P131" s="164">
        <f>P132+P145</f>
        <v>0</v>
      </c>
      <c r="Q131" s="163"/>
      <c r="R131" s="164">
        <f>R132+R145</f>
        <v>0</v>
      </c>
      <c r="S131" s="163"/>
      <c r="T131" s="165">
        <f>T132+T145</f>
        <v>0</v>
      </c>
      <c r="AR131" s="158" t="s">
        <v>145</v>
      </c>
      <c r="AT131" s="166" t="s">
        <v>77</v>
      </c>
      <c r="AU131" s="166" t="s">
        <v>78</v>
      </c>
      <c r="AY131" s="158" t="s">
        <v>166</v>
      </c>
      <c r="BK131" s="167">
        <f>BK132+BK145</f>
        <v>0</v>
      </c>
    </row>
    <row r="132" spans="1:65" s="12" customFormat="1" ht="22.9" customHeight="1">
      <c r="B132" s="157"/>
      <c r="D132" s="158" t="s">
        <v>77</v>
      </c>
      <c r="E132" s="168" t="s">
        <v>1013</v>
      </c>
      <c r="F132" s="168" t="s">
        <v>1014</v>
      </c>
      <c r="I132" s="160"/>
      <c r="J132" s="169">
        <f>BK132</f>
        <v>0</v>
      </c>
      <c r="L132" s="157"/>
      <c r="M132" s="162"/>
      <c r="N132" s="163"/>
      <c r="O132" s="163"/>
      <c r="P132" s="164">
        <f>SUM(P133:P144)</f>
        <v>0</v>
      </c>
      <c r="Q132" s="163"/>
      <c r="R132" s="164">
        <f>SUM(R133:R144)</f>
        <v>0</v>
      </c>
      <c r="S132" s="163"/>
      <c r="T132" s="165">
        <f>SUM(T133:T144)</f>
        <v>0</v>
      </c>
      <c r="AR132" s="158" t="s">
        <v>145</v>
      </c>
      <c r="AT132" s="166" t="s">
        <v>77</v>
      </c>
      <c r="AU132" s="166" t="s">
        <v>86</v>
      </c>
      <c r="AY132" s="158" t="s">
        <v>166</v>
      </c>
      <c r="BK132" s="167">
        <f>SUM(BK133:BK144)</f>
        <v>0</v>
      </c>
    </row>
    <row r="133" spans="1:65" s="2" customFormat="1" ht="24.2" customHeight="1">
      <c r="A133" s="31"/>
      <c r="B133" s="138"/>
      <c r="C133" s="170" t="s">
        <v>86</v>
      </c>
      <c r="D133" s="170" t="s">
        <v>168</v>
      </c>
      <c r="E133" s="171" t="s">
        <v>1015</v>
      </c>
      <c r="F133" s="172" t="s">
        <v>1016</v>
      </c>
      <c r="G133" s="173" t="s">
        <v>223</v>
      </c>
      <c r="H133" s="174">
        <v>1</v>
      </c>
      <c r="I133" s="175"/>
      <c r="J133" s="174">
        <f t="shared" ref="J133:J144" si="5">ROUND(I133*H133,3)</f>
        <v>0</v>
      </c>
      <c r="K133" s="176"/>
      <c r="L133" s="32"/>
      <c r="M133" s="177" t="s">
        <v>1</v>
      </c>
      <c r="N133" s="178" t="s">
        <v>44</v>
      </c>
      <c r="O133" s="60"/>
      <c r="P133" s="179">
        <f t="shared" ref="P133:P144" si="6">O133*H133</f>
        <v>0</v>
      </c>
      <c r="Q133" s="179">
        <v>0</v>
      </c>
      <c r="R133" s="179">
        <f t="shared" ref="R133:R144" si="7">Q133*H133</f>
        <v>0</v>
      </c>
      <c r="S133" s="179">
        <v>0</v>
      </c>
      <c r="T133" s="180">
        <f t="shared" ref="T133:T144" si="8">S133*H133</f>
        <v>0</v>
      </c>
      <c r="U133" s="31"/>
      <c r="V133" s="31"/>
      <c r="W133" s="31"/>
      <c r="X133" s="31"/>
      <c r="Y133" s="31"/>
      <c r="Z133" s="31"/>
      <c r="AA133" s="31"/>
      <c r="AB133" s="31"/>
      <c r="AC133" s="31"/>
      <c r="AD133" s="31"/>
      <c r="AE133" s="31"/>
      <c r="AR133" s="181" t="s">
        <v>234</v>
      </c>
      <c r="AT133" s="181" t="s">
        <v>168</v>
      </c>
      <c r="AU133" s="181" t="s">
        <v>145</v>
      </c>
      <c r="AY133" s="14" t="s">
        <v>166</v>
      </c>
      <c r="BE133" s="100">
        <f t="shared" ref="BE133:BE144" si="9">IF(N133="základná",J133,0)</f>
        <v>0</v>
      </c>
      <c r="BF133" s="100">
        <f t="shared" ref="BF133:BF144" si="10">IF(N133="znížená",J133,0)</f>
        <v>0</v>
      </c>
      <c r="BG133" s="100">
        <f t="shared" ref="BG133:BG144" si="11">IF(N133="zákl. prenesená",J133,0)</f>
        <v>0</v>
      </c>
      <c r="BH133" s="100">
        <f t="shared" ref="BH133:BH144" si="12">IF(N133="zníž. prenesená",J133,0)</f>
        <v>0</v>
      </c>
      <c r="BI133" s="100">
        <f t="shared" ref="BI133:BI144" si="13">IF(N133="nulová",J133,0)</f>
        <v>0</v>
      </c>
      <c r="BJ133" s="14" t="s">
        <v>145</v>
      </c>
      <c r="BK133" s="182">
        <f t="shared" ref="BK133:BK144" si="14">ROUND(I133*H133,3)</f>
        <v>0</v>
      </c>
      <c r="BL133" s="14" t="s">
        <v>234</v>
      </c>
      <c r="BM133" s="181" t="s">
        <v>145</v>
      </c>
    </row>
    <row r="134" spans="1:65" s="2" customFormat="1" ht="24.2" customHeight="1">
      <c r="A134" s="31"/>
      <c r="B134" s="138"/>
      <c r="C134" s="170" t="s">
        <v>145</v>
      </c>
      <c r="D134" s="170" t="s">
        <v>168</v>
      </c>
      <c r="E134" s="171" t="s">
        <v>1017</v>
      </c>
      <c r="F134" s="172" t="s">
        <v>1018</v>
      </c>
      <c r="G134" s="173" t="s">
        <v>285</v>
      </c>
      <c r="H134" s="174">
        <v>1</v>
      </c>
      <c r="I134" s="175"/>
      <c r="J134" s="174">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234</v>
      </c>
      <c r="AT134" s="181" t="s">
        <v>168</v>
      </c>
      <c r="AU134" s="181" t="s">
        <v>145</v>
      </c>
      <c r="AY134" s="14" t="s">
        <v>166</v>
      </c>
      <c r="BE134" s="100">
        <f t="shared" si="9"/>
        <v>0</v>
      </c>
      <c r="BF134" s="100">
        <f t="shared" si="10"/>
        <v>0</v>
      </c>
      <c r="BG134" s="100">
        <f t="shared" si="11"/>
        <v>0</v>
      </c>
      <c r="BH134" s="100">
        <f t="shared" si="12"/>
        <v>0</v>
      </c>
      <c r="BI134" s="100">
        <f t="shared" si="13"/>
        <v>0</v>
      </c>
      <c r="BJ134" s="14" t="s">
        <v>145</v>
      </c>
      <c r="BK134" s="182">
        <f t="shared" si="14"/>
        <v>0</v>
      </c>
      <c r="BL134" s="14" t="s">
        <v>234</v>
      </c>
      <c r="BM134" s="181" t="s">
        <v>172</v>
      </c>
    </row>
    <row r="135" spans="1:65" s="2" customFormat="1" ht="16.5" customHeight="1">
      <c r="A135" s="31"/>
      <c r="B135" s="138"/>
      <c r="C135" s="170" t="s">
        <v>177</v>
      </c>
      <c r="D135" s="170" t="s">
        <v>168</v>
      </c>
      <c r="E135" s="171" t="s">
        <v>1019</v>
      </c>
      <c r="F135" s="172" t="s">
        <v>1020</v>
      </c>
      <c r="G135" s="173" t="s">
        <v>285</v>
      </c>
      <c r="H135" s="174">
        <v>1</v>
      </c>
      <c r="I135" s="175"/>
      <c r="J135" s="174">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234</v>
      </c>
      <c r="AT135" s="181" t="s">
        <v>168</v>
      </c>
      <c r="AU135" s="181" t="s">
        <v>145</v>
      </c>
      <c r="AY135" s="14" t="s">
        <v>166</v>
      </c>
      <c r="BE135" s="100">
        <f t="shared" si="9"/>
        <v>0</v>
      </c>
      <c r="BF135" s="100">
        <f t="shared" si="10"/>
        <v>0</v>
      </c>
      <c r="BG135" s="100">
        <f t="shared" si="11"/>
        <v>0</v>
      </c>
      <c r="BH135" s="100">
        <f t="shared" si="12"/>
        <v>0</v>
      </c>
      <c r="BI135" s="100">
        <f t="shared" si="13"/>
        <v>0</v>
      </c>
      <c r="BJ135" s="14" t="s">
        <v>145</v>
      </c>
      <c r="BK135" s="182">
        <f t="shared" si="14"/>
        <v>0</v>
      </c>
      <c r="BL135" s="14" t="s">
        <v>234</v>
      </c>
      <c r="BM135" s="181" t="s">
        <v>188</v>
      </c>
    </row>
    <row r="136" spans="1:65" s="2" customFormat="1" ht="16.5" customHeight="1">
      <c r="A136" s="31"/>
      <c r="B136" s="138"/>
      <c r="C136" s="183" t="s">
        <v>172</v>
      </c>
      <c r="D136" s="183" t="s">
        <v>350</v>
      </c>
      <c r="E136" s="184" t="s">
        <v>1021</v>
      </c>
      <c r="F136" s="185" t="s">
        <v>1022</v>
      </c>
      <c r="G136" s="186" t="s">
        <v>285</v>
      </c>
      <c r="H136" s="187">
        <v>1</v>
      </c>
      <c r="I136" s="188"/>
      <c r="J136" s="187">
        <f t="shared" si="5"/>
        <v>0</v>
      </c>
      <c r="K136" s="189"/>
      <c r="L136" s="190"/>
      <c r="M136" s="191" t="s">
        <v>1</v>
      </c>
      <c r="N136" s="192"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299</v>
      </c>
      <c r="AT136" s="181" t="s">
        <v>350</v>
      </c>
      <c r="AU136" s="181" t="s">
        <v>145</v>
      </c>
      <c r="AY136" s="14" t="s">
        <v>166</v>
      </c>
      <c r="BE136" s="100">
        <f t="shared" si="9"/>
        <v>0</v>
      </c>
      <c r="BF136" s="100">
        <f t="shared" si="10"/>
        <v>0</v>
      </c>
      <c r="BG136" s="100">
        <f t="shared" si="11"/>
        <v>0</v>
      </c>
      <c r="BH136" s="100">
        <f t="shared" si="12"/>
        <v>0</v>
      </c>
      <c r="BI136" s="100">
        <f t="shared" si="13"/>
        <v>0</v>
      </c>
      <c r="BJ136" s="14" t="s">
        <v>145</v>
      </c>
      <c r="BK136" s="182">
        <f t="shared" si="14"/>
        <v>0</v>
      </c>
      <c r="BL136" s="14" t="s">
        <v>234</v>
      </c>
      <c r="BM136" s="181" t="s">
        <v>198</v>
      </c>
    </row>
    <row r="137" spans="1:65" s="2" customFormat="1" ht="21.75" customHeight="1">
      <c r="A137" s="31"/>
      <c r="B137" s="138"/>
      <c r="C137" s="183" t="s">
        <v>184</v>
      </c>
      <c r="D137" s="183" t="s">
        <v>350</v>
      </c>
      <c r="E137" s="184" t="s">
        <v>1023</v>
      </c>
      <c r="F137" s="185" t="s">
        <v>1024</v>
      </c>
      <c r="G137" s="186" t="s">
        <v>223</v>
      </c>
      <c r="H137" s="187">
        <v>1</v>
      </c>
      <c r="I137" s="188"/>
      <c r="J137" s="187">
        <f t="shared" si="5"/>
        <v>0</v>
      </c>
      <c r="K137" s="189"/>
      <c r="L137" s="190"/>
      <c r="M137" s="191" t="s">
        <v>1</v>
      </c>
      <c r="N137" s="192"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299</v>
      </c>
      <c r="AT137" s="181" t="s">
        <v>350</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234</v>
      </c>
      <c r="BM137" s="181" t="s">
        <v>207</v>
      </c>
    </row>
    <row r="138" spans="1:65" s="2" customFormat="1" ht="24.2" customHeight="1">
      <c r="A138" s="31"/>
      <c r="B138" s="138"/>
      <c r="C138" s="170" t="s">
        <v>188</v>
      </c>
      <c r="D138" s="170" t="s">
        <v>168</v>
      </c>
      <c r="E138" s="171" t="s">
        <v>1025</v>
      </c>
      <c r="F138" s="172" t="s">
        <v>1026</v>
      </c>
      <c r="G138" s="173" t="s">
        <v>285</v>
      </c>
      <c r="H138" s="174">
        <v>0.5</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216</v>
      </c>
    </row>
    <row r="139" spans="1:65" s="2" customFormat="1" ht="16.5" customHeight="1">
      <c r="A139" s="31"/>
      <c r="B139" s="138"/>
      <c r="C139" s="170" t="s">
        <v>192</v>
      </c>
      <c r="D139" s="170" t="s">
        <v>168</v>
      </c>
      <c r="E139" s="171" t="s">
        <v>1027</v>
      </c>
      <c r="F139" s="172" t="s">
        <v>1028</v>
      </c>
      <c r="G139" s="173" t="s">
        <v>1029</v>
      </c>
      <c r="H139" s="174">
        <v>1</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225</v>
      </c>
    </row>
    <row r="140" spans="1:65" s="2" customFormat="1" ht="24.2" customHeight="1">
      <c r="A140" s="31"/>
      <c r="B140" s="138"/>
      <c r="C140" s="170" t="s">
        <v>198</v>
      </c>
      <c r="D140" s="170" t="s">
        <v>168</v>
      </c>
      <c r="E140" s="171" t="s">
        <v>1030</v>
      </c>
      <c r="F140" s="172" t="s">
        <v>1031</v>
      </c>
      <c r="G140" s="173" t="s">
        <v>223</v>
      </c>
      <c r="H140" s="174">
        <v>1</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234</v>
      </c>
    </row>
    <row r="141" spans="1:65" s="2" customFormat="1" ht="21.75" customHeight="1">
      <c r="A141" s="31"/>
      <c r="B141" s="138"/>
      <c r="C141" s="170" t="s">
        <v>202</v>
      </c>
      <c r="D141" s="170" t="s">
        <v>168</v>
      </c>
      <c r="E141" s="171" t="s">
        <v>1032</v>
      </c>
      <c r="F141" s="172" t="s">
        <v>1033</v>
      </c>
      <c r="G141" s="173" t="s">
        <v>223</v>
      </c>
      <c r="H141" s="174">
        <v>1</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242</v>
      </c>
    </row>
    <row r="142" spans="1:65" s="2" customFormat="1" ht="21.75" customHeight="1">
      <c r="A142" s="31"/>
      <c r="B142" s="138"/>
      <c r="C142" s="183" t="s">
        <v>207</v>
      </c>
      <c r="D142" s="183" t="s">
        <v>350</v>
      </c>
      <c r="E142" s="184" t="s">
        <v>1034</v>
      </c>
      <c r="F142" s="185" t="s">
        <v>1035</v>
      </c>
      <c r="G142" s="186" t="s">
        <v>223</v>
      </c>
      <c r="H142" s="187">
        <v>1</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350</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7</v>
      </c>
    </row>
    <row r="143" spans="1:65" s="2" customFormat="1" ht="24.2" customHeight="1">
      <c r="A143" s="31"/>
      <c r="B143" s="138"/>
      <c r="C143" s="170" t="s">
        <v>211</v>
      </c>
      <c r="D143" s="170" t="s">
        <v>168</v>
      </c>
      <c r="E143" s="171" t="s">
        <v>1036</v>
      </c>
      <c r="F143" s="172" t="s">
        <v>1037</v>
      </c>
      <c r="G143" s="173" t="s">
        <v>362</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257</v>
      </c>
    </row>
    <row r="144" spans="1:65" s="2" customFormat="1" ht="24.2" customHeight="1">
      <c r="A144" s="31"/>
      <c r="B144" s="138"/>
      <c r="C144" s="170" t="s">
        <v>216</v>
      </c>
      <c r="D144" s="170" t="s">
        <v>168</v>
      </c>
      <c r="E144" s="171" t="s">
        <v>1038</v>
      </c>
      <c r="F144" s="172" t="s">
        <v>1039</v>
      </c>
      <c r="G144" s="173" t="s">
        <v>362</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266</v>
      </c>
    </row>
    <row r="145" spans="1:65" s="12" customFormat="1" ht="22.9" customHeight="1">
      <c r="B145" s="157"/>
      <c r="D145" s="158" t="s">
        <v>77</v>
      </c>
      <c r="E145" s="168" t="s">
        <v>1040</v>
      </c>
      <c r="F145" s="168" t="s">
        <v>1041</v>
      </c>
      <c r="I145" s="160"/>
      <c r="J145" s="169">
        <f>BK145</f>
        <v>0</v>
      </c>
      <c r="L145" s="157"/>
      <c r="M145" s="162"/>
      <c r="N145" s="163"/>
      <c r="O145" s="163"/>
      <c r="P145" s="164">
        <f>SUM(P146:P147)</f>
        <v>0</v>
      </c>
      <c r="Q145" s="163"/>
      <c r="R145" s="164">
        <f>SUM(R146:R147)</f>
        <v>0</v>
      </c>
      <c r="S145" s="163"/>
      <c r="T145" s="165">
        <f>SUM(T146:T147)</f>
        <v>0</v>
      </c>
      <c r="AR145" s="158" t="s">
        <v>145</v>
      </c>
      <c r="AT145" s="166" t="s">
        <v>77</v>
      </c>
      <c r="AU145" s="166" t="s">
        <v>86</v>
      </c>
      <c r="AY145" s="158" t="s">
        <v>166</v>
      </c>
      <c r="BK145" s="167">
        <f>SUM(BK146:BK147)</f>
        <v>0</v>
      </c>
    </row>
    <row r="146" spans="1:65" s="2" customFormat="1" ht="24.2" customHeight="1">
      <c r="A146" s="31"/>
      <c r="B146" s="138"/>
      <c r="C146" s="170" t="s">
        <v>220</v>
      </c>
      <c r="D146" s="170" t="s">
        <v>168</v>
      </c>
      <c r="E146" s="171" t="s">
        <v>1042</v>
      </c>
      <c r="F146" s="172" t="s">
        <v>1043</v>
      </c>
      <c r="G146" s="173" t="s">
        <v>285</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274</v>
      </c>
    </row>
    <row r="147" spans="1:65" s="2" customFormat="1" ht="24.2" customHeight="1">
      <c r="A147" s="31"/>
      <c r="B147" s="138"/>
      <c r="C147" s="170" t="s">
        <v>225</v>
      </c>
      <c r="D147" s="170" t="s">
        <v>168</v>
      </c>
      <c r="E147" s="171" t="s">
        <v>1044</v>
      </c>
      <c r="F147" s="172" t="s">
        <v>1045</v>
      </c>
      <c r="G147" s="173" t="s">
        <v>285</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282</v>
      </c>
    </row>
    <row r="148" spans="1:65" s="12" customFormat="1" ht="25.9" customHeight="1">
      <c r="B148" s="157"/>
      <c r="D148" s="158" t="s">
        <v>77</v>
      </c>
      <c r="E148" s="159" t="s">
        <v>999</v>
      </c>
      <c r="F148" s="159" t="s">
        <v>1000</v>
      </c>
      <c r="I148" s="160"/>
      <c r="J148" s="161">
        <f>BK148</f>
        <v>0</v>
      </c>
      <c r="L148" s="157"/>
      <c r="M148" s="162"/>
      <c r="N148" s="163"/>
      <c r="O148" s="163"/>
      <c r="P148" s="164">
        <f>SUM(P149:P151)</f>
        <v>0</v>
      </c>
      <c r="Q148" s="163"/>
      <c r="R148" s="164">
        <f>SUM(R149:R151)</f>
        <v>0</v>
      </c>
      <c r="S148" s="163"/>
      <c r="T148" s="165">
        <f>SUM(T149:T151)</f>
        <v>0</v>
      </c>
      <c r="AR148" s="158" t="s">
        <v>172</v>
      </c>
      <c r="AT148" s="166" t="s">
        <v>77</v>
      </c>
      <c r="AU148" s="166" t="s">
        <v>78</v>
      </c>
      <c r="AY148" s="158" t="s">
        <v>166</v>
      </c>
      <c r="BK148" s="167">
        <f>SUM(BK149:BK151)</f>
        <v>0</v>
      </c>
    </row>
    <row r="149" spans="1:65" s="2" customFormat="1" ht="16.5" customHeight="1">
      <c r="A149" s="31"/>
      <c r="B149" s="138"/>
      <c r="C149" s="170" t="s">
        <v>229</v>
      </c>
      <c r="D149" s="170" t="s">
        <v>168</v>
      </c>
      <c r="E149" s="171" t="s">
        <v>1046</v>
      </c>
      <c r="F149" s="172" t="s">
        <v>1047</v>
      </c>
      <c r="G149" s="173" t="s">
        <v>619</v>
      </c>
      <c r="H149" s="174">
        <v>1</v>
      </c>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1003</v>
      </c>
      <c r="AT149" s="181" t="s">
        <v>168</v>
      </c>
      <c r="AU149" s="181" t="s">
        <v>86</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1003</v>
      </c>
      <c r="BM149" s="181" t="s">
        <v>291</v>
      </c>
    </row>
    <row r="150" spans="1:65" s="2" customFormat="1" ht="37.9" customHeight="1">
      <c r="A150" s="31"/>
      <c r="B150" s="138"/>
      <c r="C150" s="170" t="s">
        <v>234</v>
      </c>
      <c r="D150" s="170" t="s">
        <v>168</v>
      </c>
      <c r="E150" s="171" t="s">
        <v>1048</v>
      </c>
      <c r="F150" s="172" t="s">
        <v>1049</v>
      </c>
      <c r="G150" s="173" t="s">
        <v>577</v>
      </c>
      <c r="H150" s="174">
        <v>2</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1003</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1003</v>
      </c>
      <c r="BM150" s="181" t="s">
        <v>299</v>
      </c>
    </row>
    <row r="151" spans="1:65" s="2" customFormat="1" ht="21.75" customHeight="1">
      <c r="A151" s="31"/>
      <c r="B151" s="138"/>
      <c r="C151" s="170" t="s">
        <v>238</v>
      </c>
      <c r="D151" s="170" t="s">
        <v>168</v>
      </c>
      <c r="E151" s="171" t="s">
        <v>1050</v>
      </c>
      <c r="F151" s="172" t="s">
        <v>1051</v>
      </c>
      <c r="G151" s="173" t="s">
        <v>619</v>
      </c>
      <c r="H151" s="174">
        <v>1</v>
      </c>
      <c r="I151" s="175"/>
      <c r="J151" s="174">
        <f>ROUND(I151*H151,3)</f>
        <v>0</v>
      </c>
      <c r="K151" s="176"/>
      <c r="L151" s="32"/>
      <c r="M151" s="193" t="s">
        <v>1</v>
      </c>
      <c r="N151" s="194" t="s">
        <v>44</v>
      </c>
      <c r="O151" s="195"/>
      <c r="P151" s="196">
        <f>O151*H151</f>
        <v>0</v>
      </c>
      <c r="Q151" s="196">
        <v>0</v>
      </c>
      <c r="R151" s="196">
        <f>Q151*H151</f>
        <v>0</v>
      </c>
      <c r="S151" s="196">
        <v>0</v>
      </c>
      <c r="T151" s="197">
        <f>S151*H151</f>
        <v>0</v>
      </c>
      <c r="U151" s="31"/>
      <c r="V151" s="31"/>
      <c r="W151" s="31"/>
      <c r="X151" s="31"/>
      <c r="Y151" s="31"/>
      <c r="Z151" s="31"/>
      <c r="AA151" s="31"/>
      <c r="AB151" s="31"/>
      <c r="AC151" s="31"/>
      <c r="AD151" s="31"/>
      <c r="AE151" s="31"/>
      <c r="AR151" s="181" t="s">
        <v>1003</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1003</v>
      </c>
      <c r="BM151" s="181" t="s">
        <v>307</v>
      </c>
    </row>
    <row r="152" spans="1:65" s="2" customFormat="1" ht="6.95" customHeight="1">
      <c r="A152" s="31"/>
      <c r="B152" s="49"/>
      <c r="C152" s="50"/>
      <c r="D152" s="50"/>
      <c r="E152" s="50"/>
      <c r="F152" s="50"/>
      <c r="G152" s="50"/>
      <c r="H152" s="50"/>
      <c r="I152" s="50"/>
      <c r="J152" s="50"/>
      <c r="K152" s="50"/>
      <c r="L152" s="32"/>
      <c r="M152" s="31"/>
      <c r="O152" s="31"/>
      <c r="P152" s="31"/>
      <c r="Q152" s="31"/>
      <c r="R152" s="31"/>
      <c r="S152" s="31"/>
      <c r="T152" s="31"/>
      <c r="U152" s="31"/>
      <c r="V152" s="31"/>
      <c r="W152" s="31"/>
      <c r="X152" s="31"/>
      <c r="Y152" s="31"/>
      <c r="Z152" s="31"/>
      <c r="AA152" s="31"/>
      <c r="AB152" s="31"/>
      <c r="AC152" s="31"/>
      <c r="AD152" s="31"/>
      <c r="AE152" s="31"/>
    </row>
  </sheetData>
  <autoFilter ref="C129:K151"/>
  <mergeCells count="14">
    <mergeCell ref="D108:F108"/>
    <mergeCell ref="E120:H120"/>
    <mergeCell ref="E122:H122"/>
    <mergeCell ref="L2:V2"/>
    <mergeCell ref="E87:H87"/>
    <mergeCell ref="D104:F104"/>
    <mergeCell ref="D105:F105"/>
    <mergeCell ref="D106:F106"/>
    <mergeCell ref="D107:F107"/>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9"/>
  <sheetViews>
    <sheetView showGridLines="0" workbookViewId="0">
      <selection activeCell="F174" sqref="F174"/>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99</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1052</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7.25"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J104</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ROUND((SUM(BE104:BE111) + SUM(BE131:BE178)),  2)</f>
        <v>0</v>
      </c>
      <c r="G35" s="114"/>
      <c r="H35" s="114"/>
      <c r="I35" s="115">
        <v>0.2</v>
      </c>
      <c r="J35" s="113">
        <f>ROUND(((SUM(BE104:BE111) + SUM(BE131:BE178))*I35),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ROUND((SUM(BF104:BF111) + SUM(BF131:BF178)),  2)</f>
        <v>0</v>
      </c>
      <c r="G36" s="114"/>
      <c r="H36" s="114"/>
      <c r="I36" s="115">
        <v>0.2</v>
      </c>
      <c r="J36" s="113">
        <f>ROUND(((SUM(BF104:BF111) + SUM(BF131:BF178))*I36),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ROUND((SUM(BG104:BG111) + SUM(BG131:BG178)),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ROUND((SUM(BH104:BH111) + SUM(BH131:BH178)),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ROUND((SUM(BI104:BI111) + SUM(BI131:BI178)),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05 - Vzduchotechnika</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J131</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1053</v>
      </c>
      <c r="E97" s="130"/>
      <c r="F97" s="130"/>
      <c r="G97" s="130"/>
      <c r="H97" s="130"/>
      <c r="I97" s="130"/>
      <c r="J97" s="131">
        <f>J132</f>
        <v>0</v>
      </c>
      <c r="L97" s="128"/>
    </row>
    <row r="98" spans="1:65" s="9" customFormat="1" ht="24.95" customHeight="1">
      <c r="B98" s="128"/>
      <c r="D98" s="129" t="s">
        <v>1054</v>
      </c>
      <c r="E98" s="130"/>
      <c r="F98" s="130"/>
      <c r="G98" s="130"/>
      <c r="H98" s="130"/>
      <c r="I98" s="130"/>
      <c r="J98" s="131">
        <f>J146</f>
        <v>0</v>
      </c>
      <c r="L98" s="128"/>
    </row>
    <row r="99" spans="1:65" s="9" customFormat="1" ht="24.95" customHeight="1">
      <c r="B99" s="128"/>
      <c r="D99" s="129" t="s">
        <v>1055</v>
      </c>
      <c r="E99" s="130"/>
      <c r="F99" s="130"/>
      <c r="G99" s="130"/>
      <c r="H99" s="130"/>
      <c r="I99" s="130"/>
      <c r="J99" s="131">
        <f>J157</f>
        <v>0</v>
      </c>
      <c r="L99" s="128"/>
    </row>
    <row r="100" spans="1:65" s="9" customFormat="1" ht="24.95" customHeight="1">
      <c r="B100" s="128"/>
      <c r="D100" s="129" t="s">
        <v>1056</v>
      </c>
      <c r="E100" s="130"/>
      <c r="F100" s="130"/>
      <c r="G100" s="130"/>
      <c r="H100" s="130"/>
      <c r="I100" s="130"/>
      <c r="J100" s="131">
        <f>J172</f>
        <v>0</v>
      </c>
      <c r="L100" s="128"/>
    </row>
    <row r="101" spans="1:65" s="9" customFormat="1" ht="24.95" customHeight="1">
      <c r="B101" s="128"/>
      <c r="D101" s="129" t="s">
        <v>1057</v>
      </c>
      <c r="E101" s="130"/>
      <c r="F101" s="130"/>
      <c r="G101" s="130"/>
      <c r="H101" s="130"/>
      <c r="I101" s="130"/>
      <c r="J101" s="131">
        <f>J176</f>
        <v>0</v>
      </c>
      <c r="L101" s="128"/>
    </row>
    <row r="102" spans="1:65" s="2" customFormat="1" ht="21.7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6.95" customHeight="1">
      <c r="A103" s="31"/>
      <c r="B103" s="32"/>
      <c r="C103" s="31"/>
      <c r="D103" s="31"/>
      <c r="E103" s="31"/>
      <c r="F103" s="31"/>
      <c r="G103" s="31"/>
      <c r="H103" s="31"/>
      <c r="I103" s="31"/>
      <c r="J103" s="31"/>
      <c r="K103" s="31"/>
      <c r="L103" s="44"/>
      <c r="S103" s="31"/>
      <c r="T103" s="31"/>
      <c r="U103" s="31"/>
      <c r="V103" s="31"/>
      <c r="W103" s="31"/>
      <c r="X103" s="31"/>
      <c r="Y103" s="31"/>
      <c r="Z103" s="31"/>
      <c r="AA103" s="31"/>
      <c r="AB103" s="31"/>
      <c r="AC103" s="31"/>
      <c r="AD103" s="31"/>
      <c r="AE103" s="31"/>
    </row>
    <row r="104" spans="1:65" s="2" customFormat="1" ht="29.25" customHeight="1">
      <c r="A104" s="31"/>
      <c r="B104" s="32"/>
      <c r="C104" s="127" t="s">
        <v>142</v>
      </c>
      <c r="D104" s="31"/>
      <c r="E104" s="31"/>
      <c r="F104" s="31"/>
      <c r="G104" s="31"/>
      <c r="H104" s="31"/>
      <c r="I104" s="31"/>
      <c r="J104" s="136">
        <f>ROUND(J105 + J106 + J107 + J108 + J109 + J110,2)</f>
        <v>0</v>
      </c>
      <c r="K104" s="31"/>
      <c r="L104" s="44"/>
      <c r="N104" s="137" t="s">
        <v>42</v>
      </c>
      <c r="S104" s="31"/>
      <c r="T104" s="31"/>
      <c r="U104" s="31"/>
      <c r="V104" s="31"/>
      <c r="W104" s="31"/>
      <c r="X104" s="31"/>
      <c r="Y104" s="31"/>
      <c r="Z104" s="31"/>
      <c r="AA104" s="31"/>
      <c r="AB104" s="31"/>
      <c r="AC104" s="31"/>
      <c r="AD104" s="31"/>
      <c r="AE104" s="31"/>
    </row>
    <row r="105" spans="1:65" s="2" customFormat="1" ht="18" customHeight="1">
      <c r="A105" s="31"/>
      <c r="B105" s="138"/>
      <c r="C105" s="139"/>
      <c r="D105" s="200" t="s">
        <v>143</v>
      </c>
      <c r="E105" s="250"/>
      <c r="F105" s="250"/>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ref="BE105:BE110" si="0">IF(N105="základná",J105,0)</f>
        <v>0</v>
      </c>
      <c r="BF105" s="145">
        <f t="shared" ref="BF105:BF110" si="1">IF(N105="znížená",J105,0)</f>
        <v>0</v>
      </c>
      <c r="BG105" s="145">
        <f t="shared" ref="BG105:BG110" si="2">IF(N105="zákl. prenesená",J105,0)</f>
        <v>0</v>
      </c>
      <c r="BH105" s="145">
        <f t="shared" ref="BH105:BH110" si="3">IF(N105="zníž. prenesená",J105,0)</f>
        <v>0</v>
      </c>
      <c r="BI105" s="145">
        <f t="shared" ref="BI105:BI110" si="4">IF(N105="nulová",J105,0)</f>
        <v>0</v>
      </c>
      <c r="BJ105" s="144" t="s">
        <v>145</v>
      </c>
      <c r="BK105" s="142"/>
      <c r="BL105" s="142"/>
      <c r="BM105" s="142"/>
    </row>
    <row r="106" spans="1:65" s="2" customFormat="1" ht="18" customHeight="1">
      <c r="A106" s="31"/>
      <c r="B106" s="138"/>
      <c r="C106" s="139"/>
      <c r="D106" s="200" t="s">
        <v>146</v>
      </c>
      <c r="E106" s="250"/>
      <c r="F106" s="250"/>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00" t="s">
        <v>147</v>
      </c>
      <c r="E107" s="250"/>
      <c r="F107" s="250"/>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00" t="s">
        <v>148</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00" t="s">
        <v>149</v>
      </c>
      <c r="E109" s="250"/>
      <c r="F109" s="250"/>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140" t="s">
        <v>150</v>
      </c>
      <c r="E110" s="139"/>
      <c r="F110" s="139"/>
      <c r="G110" s="139"/>
      <c r="H110" s="139"/>
      <c r="I110" s="139"/>
      <c r="J110" s="96">
        <f>ROUND(J30*T110,2)</f>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151</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1.25">
      <c r="A111" s="31"/>
      <c r="B111" s="32"/>
      <c r="C111" s="31"/>
      <c r="D111" s="31"/>
      <c r="E111" s="31"/>
      <c r="F111" s="31"/>
      <c r="G111" s="31"/>
      <c r="H111" s="31"/>
      <c r="I111" s="31"/>
      <c r="J111" s="31"/>
      <c r="K111" s="31"/>
      <c r="L111" s="44"/>
      <c r="S111" s="31"/>
      <c r="T111" s="31"/>
      <c r="U111" s="31"/>
      <c r="V111" s="31"/>
      <c r="W111" s="31"/>
      <c r="X111" s="31"/>
      <c r="Y111" s="31"/>
      <c r="Z111" s="31"/>
      <c r="AA111" s="31"/>
      <c r="AB111" s="31"/>
      <c r="AC111" s="31"/>
      <c r="AD111" s="31"/>
      <c r="AE111" s="31"/>
    </row>
    <row r="112" spans="1:65" s="2" customFormat="1" ht="29.25" customHeight="1">
      <c r="A112" s="31"/>
      <c r="B112" s="32"/>
      <c r="C112" s="104" t="s">
        <v>114</v>
      </c>
      <c r="D112" s="105"/>
      <c r="E112" s="105"/>
      <c r="F112" s="105"/>
      <c r="G112" s="105"/>
      <c r="H112" s="105"/>
      <c r="I112" s="105"/>
      <c r="J112" s="106">
        <f>ROUND(J96+J104,2)</f>
        <v>0</v>
      </c>
      <c r="K112" s="105"/>
      <c r="L112" s="44"/>
      <c r="S112" s="31"/>
      <c r="T112" s="31"/>
      <c r="U112" s="31"/>
      <c r="V112" s="31"/>
      <c r="W112" s="31"/>
      <c r="X112" s="31"/>
      <c r="Y112" s="31"/>
      <c r="Z112" s="31"/>
      <c r="AA112" s="31"/>
      <c r="AB112" s="31"/>
      <c r="AC112" s="31"/>
      <c r="AD112" s="31"/>
      <c r="AE112" s="31"/>
    </row>
    <row r="113" spans="1:31" s="2" customFormat="1" ht="6.95" customHeight="1">
      <c r="A113" s="31"/>
      <c r="B113" s="49"/>
      <c r="C113" s="50"/>
      <c r="D113" s="50"/>
      <c r="E113" s="50"/>
      <c r="F113" s="50"/>
      <c r="G113" s="50"/>
      <c r="H113" s="50"/>
      <c r="I113" s="50"/>
      <c r="J113" s="50"/>
      <c r="K113" s="50"/>
      <c r="L113" s="44"/>
      <c r="S113" s="31"/>
      <c r="T113" s="31"/>
      <c r="U113" s="31"/>
      <c r="V113" s="31"/>
      <c r="W113" s="31"/>
      <c r="X113" s="31"/>
      <c r="Y113" s="31"/>
      <c r="Z113" s="31"/>
      <c r="AA113" s="31"/>
      <c r="AB113" s="31"/>
      <c r="AC113" s="31"/>
      <c r="AD113" s="31"/>
      <c r="AE113" s="31"/>
    </row>
    <row r="117" spans="1:31" s="2" customFormat="1" ht="6.95" customHeight="1">
      <c r="A117" s="31"/>
      <c r="B117" s="51"/>
      <c r="C117" s="52"/>
      <c r="D117" s="52"/>
      <c r="E117" s="52"/>
      <c r="F117" s="52"/>
      <c r="G117" s="52"/>
      <c r="H117" s="52"/>
      <c r="I117" s="52"/>
      <c r="J117" s="52"/>
      <c r="K117" s="52"/>
      <c r="L117" s="44"/>
      <c r="S117" s="31"/>
      <c r="T117" s="31"/>
      <c r="U117" s="31"/>
      <c r="V117" s="31"/>
      <c r="W117" s="31"/>
      <c r="X117" s="31"/>
      <c r="Y117" s="31"/>
      <c r="Z117" s="31"/>
      <c r="AA117" s="31"/>
      <c r="AB117" s="31"/>
      <c r="AC117" s="31"/>
      <c r="AD117" s="31"/>
      <c r="AE117" s="31"/>
    </row>
    <row r="118" spans="1:31" s="2" customFormat="1" ht="24.95" customHeight="1">
      <c r="A118" s="31"/>
      <c r="B118" s="32"/>
      <c r="C118" s="18" t="s">
        <v>152</v>
      </c>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6.95" customHeight="1">
      <c r="A119" s="31"/>
      <c r="B119" s="32"/>
      <c r="C119" s="31"/>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2" customHeight="1">
      <c r="A120" s="31"/>
      <c r="B120" s="32"/>
      <c r="C120" s="24" t="s">
        <v>14</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16.5" customHeight="1">
      <c r="A121" s="31"/>
      <c r="B121" s="32"/>
      <c r="C121" s="31"/>
      <c r="D121" s="31"/>
      <c r="E121" s="246" t="str">
        <f>E7</f>
        <v>MŠ Slnečnica</v>
      </c>
      <c r="F121" s="247"/>
      <c r="G121" s="247"/>
      <c r="H121" s="247"/>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116</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04" t="str">
        <f>E9</f>
        <v>05 - Vzduchotechnika</v>
      </c>
      <c r="F123" s="248"/>
      <c r="G123" s="248"/>
      <c r="H123" s="248"/>
      <c r="I123" s="31"/>
      <c r="J123" s="31"/>
      <c r="K123" s="31"/>
      <c r="L123" s="44"/>
      <c r="S123" s="31"/>
      <c r="T123" s="31"/>
      <c r="U123" s="31"/>
      <c r="V123" s="31"/>
      <c r="W123" s="31"/>
      <c r="X123" s="31"/>
      <c r="Y123" s="31"/>
      <c r="Z123" s="31"/>
      <c r="AA123" s="31"/>
      <c r="AB123" s="31"/>
      <c r="AC123" s="31"/>
      <c r="AD123" s="31"/>
      <c r="AE123" s="31"/>
    </row>
    <row r="124" spans="1:31" s="2" customFormat="1" ht="6.95" customHeight="1">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2" customHeight="1">
      <c r="A125" s="31"/>
      <c r="B125" s="32"/>
      <c r="C125" s="24" t="s">
        <v>18</v>
      </c>
      <c r="D125" s="31"/>
      <c r="E125" s="31"/>
      <c r="F125" s="22" t="str">
        <f>F12</f>
        <v>Fialová 12, Bratislava</v>
      </c>
      <c r="G125" s="31"/>
      <c r="H125" s="31"/>
      <c r="I125" s="24" t="s">
        <v>20</v>
      </c>
      <c r="J125" s="57" t="str">
        <f>IF(J12="","",J12)</f>
        <v>4. 5. 2022</v>
      </c>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40.15" customHeight="1">
      <c r="A127" s="31"/>
      <c r="B127" s="32"/>
      <c r="C127" s="24" t="s">
        <v>22</v>
      </c>
      <c r="D127" s="31"/>
      <c r="E127" s="31"/>
      <c r="F127" s="22" t="str">
        <f>E15</f>
        <v>Mestská časť Bratislava - Petržalka</v>
      </c>
      <c r="G127" s="31"/>
      <c r="H127" s="31"/>
      <c r="I127" s="24" t="s">
        <v>28</v>
      </c>
      <c r="J127" s="27" t="str">
        <f>E21</f>
        <v>Ing. arch. Ľubomír Novák, Ing. arch. Peter Sány</v>
      </c>
      <c r="K127" s="31"/>
      <c r="L127" s="44"/>
      <c r="S127" s="31"/>
      <c r="T127" s="31"/>
      <c r="U127" s="31"/>
      <c r="V127" s="31"/>
      <c r="W127" s="31"/>
      <c r="X127" s="31"/>
      <c r="Y127" s="31"/>
      <c r="Z127" s="31"/>
      <c r="AA127" s="31"/>
      <c r="AB127" s="31"/>
      <c r="AC127" s="31"/>
      <c r="AD127" s="31"/>
      <c r="AE127" s="31"/>
    </row>
    <row r="128" spans="1:31" s="2" customFormat="1" ht="25.7" customHeight="1">
      <c r="A128" s="31"/>
      <c r="B128" s="32"/>
      <c r="C128" s="24" t="s">
        <v>26</v>
      </c>
      <c r="D128" s="31"/>
      <c r="E128" s="31"/>
      <c r="F128" s="22" t="str">
        <f>IF(E18="","",E18)</f>
        <v>Vyplň údaj</v>
      </c>
      <c r="G128" s="31"/>
      <c r="H128" s="31"/>
      <c r="I128" s="24" t="s">
        <v>32</v>
      </c>
      <c r="J128" s="27" t="str">
        <f>E24</f>
        <v>Erik Kytka - stavebné rozpočty</v>
      </c>
      <c r="K128" s="31"/>
      <c r="L128" s="44"/>
      <c r="S128" s="31"/>
      <c r="T128" s="31"/>
      <c r="U128" s="31"/>
      <c r="V128" s="31"/>
      <c r="W128" s="31"/>
      <c r="X128" s="31"/>
      <c r="Y128" s="31"/>
      <c r="Z128" s="31"/>
      <c r="AA128" s="31"/>
      <c r="AB128" s="31"/>
      <c r="AC128" s="31"/>
      <c r="AD128" s="31"/>
      <c r="AE128" s="31"/>
    </row>
    <row r="129" spans="1:65" s="2" customFormat="1" ht="10.3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11" customFormat="1" ht="29.25" customHeight="1">
      <c r="A130" s="146"/>
      <c r="B130" s="147"/>
      <c r="C130" s="148" t="s">
        <v>153</v>
      </c>
      <c r="D130" s="149" t="s">
        <v>63</v>
      </c>
      <c r="E130" s="149" t="s">
        <v>59</v>
      </c>
      <c r="F130" s="149" t="s">
        <v>60</v>
      </c>
      <c r="G130" s="149" t="s">
        <v>154</v>
      </c>
      <c r="H130" s="149" t="s">
        <v>155</v>
      </c>
      <c r="I130" s="149" t="s">
        <v>156</v>
      </c>
      <c r="J130" s="150" t="s">
        <v>121</v>
      </c>
      <c r="K130" s="151" t="s">
        <v>157</v>
      </c>
      <c r="L130" s="152"/>
      <c r="M130" s="64" t="s">
        <v>1</v>
      </c>
      <c r="N130" s="65" t="s">
        <v>42</v>
      </c>
      <c r="O130" s="65" t="s">
        <v>158</v>
      </c>
      <c r="P130" s="65" t="s">
        <v>159</v>
      </c>
      <c r="Q130" s="65" t="s">
        <v>160</v>
      </c>
      <c r="R130" s="65" t="s">
        <v>161</v>
      </c>
      <c r="S130" s="65" t="s">
        <v>162</v>
      </c>
      <c r="T130" s="66" t="s">
        <v>163</v>
      </c>
      <c r="U130" s="146"/>
      <c r="V130" s="146"/>
      <c r="W130" s="146"/>
      <c r="X130" s="146"/>
      <c r="Y130" s="146"/>
      <c r="Z130" s="146"/>
      <c r="AA130" s="146"/>
      <c r="AB130" s="146"/>
      <c r="AC130" s="146"/>
      <c r="AD130" s="146"/>
      <c r="AE130" s="146"/>
    </row>
    <row r="131" spans="1:65" s="2" customFormat="1" ht="22.9" customHeight="1">
      <c r="A131" s="31"/>
      <c r="B131" s="32"/>
      <c r="C131" s="71" t="s">
        <v>118</v>
      </c>
      <c r="D131" s="31"/>
      <c r="E131" s="31"/>
      <c r="F131" s="31"/>
      <c r="G131" s="31"/>
      <c r="H131" s="31"/>
      <c r="I131" s="31"/>
      <c r="J131" s="153">
        <f>BK131</f>
        <v>0</v>
      </c>
      <c r="K131" s="31"/>
      <c r="L131" s="32"/>
      <c r="M131" s="67"/>
      <c r="N131" s="58"/>
      <c r="O131" s="68"/>
      <c r="P131" s="154">
        <f>P132+P146+P157+P172+P176</f>
        <v>0</v>
      </c>
      <c r="Q131" s="68"/>
      <c r="R131" s="154">
        <f>R132+R146+R157+R172+R176</f>
        <v>0</v>
      </c>
      <c r="S131" s="68"/>
      <c r="T131" s="155">
        <f>T132+T146+T157+T172+T176</f>
        <v>0</v>
      </c>
      <c r="U131" s="31"/>
      <c r="V131" s="31"/>
      <c r="W131" s="31"/>
      <c r="X131" s="31"/>
      <c r="Y131" s="31"/>
      <c r="Z131" s="31"/>
      <c r="AA131" s="31"/>
      <c r="AB131" s="31"/>
      <c r="AC131" s="31"/>
      <c r="AD131" s="31"/>
      <c r="AE131" s="31"/>
      <c r="AT131" s="14" t="s">
        <v>77</v>
      </c>
      <c r="AU131" s="14" t="s">
        <v>123</v>
      </c>
      <c r="BK131" s="156">
        <f>BK132+BK146+BK157+BK172+BK176</f>
        <v>0</v>
      </c>
    </row>
    <row r="132" spans="1:65" s="12" customFormat="1" ht="25.9" customHeight="1">
      <c r="B132" s="157"/>
      <c r="D132" s="158" t="s">
        <v>77</v>
      </c>
      <c r="E132" s="159" t="s">
        <v>1058</v>
      </c>
      <c r="F132" s="159" t="s">
        <v>1059</v>
      </c>
      <c r="I132" s="160"/>
      <c r="J132" s="161">
        <f>BK132</f>
        <v>0</v>
      </c>
      <c r="L132" s="157"/>
      <c r="M132" s="162"/>
      <c r="N132" s="163"/>
      <c r="O132" s="163"/>
      <c r="P132" s="164">
        <f>SUM(P133:P145)</f>
        <v>0</v>
      </c>
      <c r="Q132" s="163"/>
      <c r="R132" s="164">
        <f>SUM(R133:R145)</f>
        <v>0</v>
      </c>
      <c r="S132" s="163"/>
      <c r="T132" s="165">
        <f>SUM(T133:T145)</f>
        <v>0</v>
      </c>
      <c r="AR132" s="158" t="s">
        <v>86</v>
      </c>
      <c r="AT132" s="166" t="s">
        <v>77</v>
      </c>
      <c r="AU132" s="166" t="s">
        <v>78</v>
      </c>
      <c r="AY132" s="158" t="s">
        <v>166</v>
      </c>
      <c r="BK132" s="167">
        <f>SUM(BK133:BK145)</f>
        <v>0</v>
      </c>
    </row>
    <row r="133" spans="1:65" s="2" customFormat="1" ht="66.75" customHeight="1">
      <c r="A133" s="31"/>
      <c r="B133" s="138"/>
      <c r="C133" s="251" t="s">
        <v>86</v>
      </c>
      <c r="D133" s="251" t="s">
        <v>168</v>
      </c>
      <c r="E133" s="252" t="s">
        <v>1060</v>
      </c>
      <c r="F133" s="253" t="s">
        <v>1061</v>
      </c>
      <c r="G133" s="254" t="s">
        <v>223</v>
      </c>
      <c r="H133" s="255">
        <v>4</v>
      </c>
      <c r="I133" s="256"/>
      <c r="J133" s="255">
        <f t="shared" ref="J133:J145" si="5">ROUND(I133*H133,3)</f>
        <v>0</v>
      </c>
      <c r="K133" s="176"/>
      <c r="L133" s="32"/>
      <c r="M133" s="177" t="s">
        <v>1</v>
      </c>
      <c r="N133" s="178" t="s">
        <v>44</v>
      </c>
      <c r="O133" s="60"/>
      <c r="P133" s="179">
        <f t="shared" ref="P133:P145" si="6">O133*H133</f>
        <v>0</v>
      </c>
      <c r="Q133" s="179">
        <v>0</v>
      </c>
      <c r="R133" s="179">
        <f t="shared" ref="R133:R145" si="7">Q133*H133</f>
        <v>0</v>
      </c>
      <c r="S133" s="179">
        <v>0</v>
      </c>
      <c r="T133" s="180">
        <f t="shared" ref="T133:T145" si="8">S133*H133</f>
        <v>0</v>
      </c>
      <c r="U133" s="31"/>
      <c r="V133" s="31"/>
      <c r="W133" s="31"/>
      <c r="X133" s="31"/>
      <c r="Y133" s="31"/>
      <c r="Z133" s="31"/>
      <c r="AA133" s="31"/>
      <c r="AB133" s="31"/>
      <c r="AC133" s="31"/>
      <c r="AD133" s="31"/>
      <c r="AE133" s="31"/>
      <c r="AR133" s="181" t="s">
        <v>172</v>
      </c>
      <c r="AT133" s="181" t="s">
        <v>168</v>
      </c>
      <c r="AU133" s="181" t="s">
        <v>86</v>
      </c>
      <c r="AY133" s="14" t="s">
        <v>166</v>
      </c>
      <c r="BE133" s="100">
        <f t="shared" ref="BE133:BE145" si="9">IF(N133="základná",J133,0)</f>
        <v>0</v>
      </c>
      <c r="BF133" s="100">
        <f t="shared" ref="BF133:BF145" si="10">IF(N133="znížená",J133,0)</f>
        <v>0</v>
      </c>
      <c r="BG133" s="100">
        <f t="shared" ref="BG133:BG145" si="11">IF(N133="zákl. prenesená",J133,0)</f>
        <v>0</v>
      </c>
      <c r="BH133" s="100">
        <f t="shared" ref="BH133:BH145" si="12">IF(N133="zníž. prenesená",J133,0)</f>
        <v>0</v>
      </c>
      <c r="BI133" s="100">
        <f t="shared" ref="BI133:BI145" si="13">IF(N133="nulová",J133,0)</f>
        <v>0</v>
      </c>
      <c r="BJ133" s="14" t="s">
        <v>145</v>
      </c>
      <c r="BK133" s="182">
        <f t="shared" ref="BK133:BK145" si="14">ROUND(I133*H133,3)</f>
        <v>0</v>
      </c>
      <c r="BL133" s="14" t="s">
        <v>172</v>
      </c>
      <c r="BM133" s="181" t="s">
        <v>145</v>
      </c>
    </row>
    <row r="134" spans="1:65" s="2" customFormat="1" ht="49.15" customHeight="1">
      <c r="A134" s="31"/>
      <c r="B134" s="138"/>
      <c r="C134" s="251" t="s">
        <v>145</v>
      </c>
      <c r="D134" s="251" t="s">
        <v>168</v>
      </c>
      <c r="E134" s="252" t="s">
        <v>1062</v>
      </c>
      <c r="F134" s="253" t="s">
        <v>1063</v>
      </c>
      <c r="G134" s="254" t="s">
        <v>223</v>
      </c>
      <c r="H134" s="255">
        <v>4</v>
      </c>
      <c r="I134" s="256"/>
      <c r="J134" s="255">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172</v>
      </c>
      <c r="AT134" s="181" t="s">
        <v>168</v>
      </c>
      <c r="AU134" s="181" t="s">
        <v>86</v>
      </c>
      <c r="AY134" s="14" t="s">
        <v>166</v>
      </c>
      <c r="BE134" s="100">
        <f t="shared" si="9"/>
        <v>0</v>
      </c>
      <c r="BF134" s="100">
        <f t="shared" si="10"/>
        <v>0</v>
      </c>
      <c r="BG134" s="100">
        <f t="shared" si="11"/>
        <v>0</v>
      </c>
      <c r="BH134" s="100">
        <f t="shared" si="12"/>
        <v>0</v>
      </c>
      <c r="BI134" s="100">
        <f t="shared" si="13"/>
        <v>0</v>
      </c>
      <c r="BJ134" s="14" t="s">
        <v>145</v>
      </c>
      <c r="BK134" s="182">
        <f t="shared" si="14"/>
        <v>0</v>
      </c>
      <c r="BL134" s="14" t="s">
        <v>172</v>
      </c>
      <c r="BM134" s="181" t="s">
        <v>188</v>
      </c>
    </row>
    <row r="135" spans="1:65" s="2" customFormat="1" ht="16.5" customHeight="1">
      <c r="A135" s="31"/>
      <c r="B135" s="138"/>
      <c r="C135" s="251" t="s">
        <v>177</v>
      </c>
      <c r="D135" s="251" t="s">
        <v>168</v>
      </c>
      <c r="E135" s="252" t="s">
        <v>1064</v>
      </c>
      <c r="F135" s="253" t="s">
        <v>1065</v>
      </c>
      <c r="G135" s="254" t="s">
        <v>223</v>
      </c>
      <c r="H135" s="255">
        <v>4</v>
      </c>
      <c r="I135" s="256"/>
      <c r="J135" s="255">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172</v>
      </c>
      <c r="AT135" s="181" t="s">
        <v>168</v>
      </c>
      <c r="AU135" s="181" t="s">
        <v>86</v>
      </c>
      <c r="AY135" s="14" t="s">
        <v>166</v>
      </c>
      <c r="BE135" s="100">
        <f t="shared" si="9"/>
        <v>0</v>
      </c>
      <c r="BF135" s="100">
        <f t="shared" si="10"/>
        <v>0</v>
      </c>
      <c r="BG135" s="100">
        <f t="shared" si="11"/>
        <v>0</v>
      </c>
      <c r="BH135" s="100">
        <f t="shared" si="12"/>
        <v>0</v>
      </c>
      <c r="BI135" s="100">
        <f t="shared" si="13"/>
        <v>0</v>
      </c>
      <c r="BJ135" s="14" t="s">
        <v>145</v>
      </c>
      <c r="BK135" s="182">
        <f t="shared" si="14"/>
        <v>0</v>
      </c>
      <c r="BL135" s="14" t="s">
        <v>172</v>
      </c>
      <c r="BM135" s="181" t="s">
        <v>198</v>
      </c>
    </row>
    <row r="136" spans="1:65" s="2" customFormat="1" ht="16.5" customHeight="1">
      <c r="A136" s="31"/>
      <c r="B136" s="138"/>
      <c r="C136" s="251" t="s">
        <v>172</v>
      </c>
      <c r="D136" s="251" t="s">
        <v>168</v>
      </c>
      <c r="E136" s="252" t="s">
        <v>1066</v>
      </c>
      <c r="F136" s="253" t="s">
        <v>1067</v>
      </c>
      <c r="G136" s="254" t="s">
        <v>223</v>
      </c>
      <c r="H136" s="255">
        <v>4</v>
      </c>
      <c r="I136" s="256"/>
      <c r="J136" s="255">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207</v>
      </c>
    </row>
    <row r="137" spans="1:65" s="2" customFormat="1" ht="24.2" customHeight="1">
      <c r="A137" s="31"/>
      <c r="B137" s="138"/>
      <c r="C137" s="251" t="s">
        <v>184</v>
      </c>
      <c r="D137" s="251" t="s">
        <v>168</v>
      </c>
      <c r="E137" s="252" t="s">
        <v>1068</v>
      </c>
      <c r="F137" s="253" t="s">
        <v>1069</v>
      </c>
      <c r="G137" s="254" t="s">
        <v>223</v>
      </c>
      <c r="H137" s="255">
        <v>4</v>
      </c>
      <c r="I137" s="256"/>
      <c r="J137" s="255">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216</v>
      </c>
    </row>
    <row r="138" spans="1:65" s="2" customFormat="1" ht="24.2" customHeight="1">
      <c r="A138" s="31"/>
      <c r="B138" s="138"/>
      <c r="C138" s="251" t="s">
        <v>188</v>
      </c>
      <c r="D138" s="251" t="s">
        <v>168</v>
      </c>
      <c r="E138" s="252" t="s">
        <v>1070</v>
      </c>
      <c r="F138" s="253" t="s">
        <v>1071</v>
      </c>
      <c r="G138" s="254" t="s">
        <v>223</v>
      </c>
      <c r="H138" s="255">
        <v>4</v>
      </c>
      <c r="I138" s="256"/>
      <c r="J138" s="255">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225</v>
      </c>
    </row>
    <row r="139" spans="1:65" s="2" customFormat="1" ht="16.5" customHeight="1">
      <c r="A139" s="31"/>
      <c r="B139" s="138"/>
      <c r="C139" s="251" t="s">
        <v>192</v>
      </c>
      <c r="D139" s="251" t="s">
        <v>168</v>
      </c>
      <c r="E139" s="252" t="s">
        <v>1072</v>
      </c>
      <c r="F139" s="253" t="s">
        <v>1073</v>
      </c>
      <c r="G139" s="254" t="s">
        <v>223</v>
      </c>
      <c r="H139" s="255">
        <v>4</v>
      </c>
      <c r="I139" s="256"/>
      <c r="J139" s="255">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234</v>
      </c>
    </row>
    <row r="140" spans="1:65" s="2" customFormat="1" ht="24.2" customHeight="1">
      <c r="A140" s="31"/>
      <c r="B140" s="138"/>
      <c r="C140" s="251" t="s">
        <v>198</v>
      </c>
      <c r="D140" s="251" t="s">
        <v>168</v>
      </c>
      <c r="E140" s="252" t="s">
        <v>1074</v>
      </c>
      <c r="F140" s="253" t="s">
        <v>1075</v>
      </c>
      <c r="G140" s="254" t="s">
        <v>223</v>
      </c>
      <c r="H140" s="255">
        <v>4</v>
      </c>
      <c r="I140" s="256"/>
      <c r="J140" s="255">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242</v>
      </c>
    </row>
    <row r="141" spans="1:65" s="2" customFormat="1" ht="16.5" customHeight="1">
      <c r="A141" s="31"/>
      <c r="B141" s="138"/>
      <c r="C141" s="251" t="s">
        <v>202</v>
      </c>
      <c r="D141" s="251" t="s">
        <v>168</v>
      </c>
      <c r="E141" s="252" t="s">
        <v>1076</v>
      </c>
      <c r="F141" s="253" t="s">
        <v>1077</v>
      </c>
      <c r="G141" s="254" t="s">
        <v>223</v>
      </c>
      <c r="H141" s="255">
        <v>4</v>
      </c>
      <c r="I141" s="256"/>
      <c r="J141" s="255">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7</v>
      </c>
    </row>
    <row r="142" spans="1:65" s="2" customFormat="1" ht="16.5" customHeight="1">
      <c r="A142" s="31"/>
      <c r="B142" s="138"/>
      <c r="C142" s="251" t="s">
        <v>207</v>
      </c>
      <c r="D142" s="251" t="s">
        <v>168</v>
      </c>
      <c r="E142" s="252" t="s">
        <v>1078</v>
      </c>
      <c r="F142" s="253" t="s">
        <v>1079</v>
      </c>
      <c r="G142" s="254" t="s">
        <v>1080</v>
      </c>
      <c r="H142" s="255">
        <v>4</v>
      </c>
      <c r="I142" s="256"/>
      <c r="J142" s="255">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257</v>
      </c>
    </row>
    <row r="143" spans="1:65" s="2" customFormat="1" ht="16.5" customHeight="1">
      <c r="A143" s="31"/>
      <c r="B143" s="138"/>
      <c r="C143" s="251" t="s">
        <v>211</v>
      </c>
      <c r="D143" s="251" t="s">
        <v>168</v>
      </c>
      <c r="E143" s="252" t="s">
        <v>1081</v>
      </c>
      <c r="F143" s="253" t="s">
        <v>1082</v>
      </c>
      <c r="G143" s="254" t="s">
        <v>223</v>
      </c>
      <c r="H143" s="255">
        <v>2</v>
      </c>
      <c r="I143" s="256"/>
      <c r="J143" s="255">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266</v>
      </c>
    </row>
    <row r="144" spans="1:65" s="2" customFormat="1" ht="16.5" customHeight="1">
      <c r="A144" s="31"/>
      <c r="B144" s="138"/>
      <c r="C144" s="170" t="s">
        <v>216</v>
      </c>
      <c r="D144" s="170" t="s">
        <v>168</v>
      </c>
      <c r="E144" s="171" t="s">
        <v>1083</v>
      </c>
      <c r="F144" s="172" t="s">
        <v>1084</v>
      </c>
      <c r="G144" s="173" t="s">
        <v>1085</v>
      </c>
      <c r="H144" s="174">
        <v>1</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274</v>
      </c>
    </row>
    <row r="145" spans="1:65" s="2" customFormat="1" ht="24.2" customHeight="1">
      <c r="A145" s="31"/>
      <c r="B145" s="138"/>
      <c r="C145" s="251" t="s">
        <v>220</v>
      </c>
      <c r="D145" s="251" t="s">
        <v>168</v>
      </c>
      <c r="E145" s="252" t="s">
        <v>1086</v>
      </c>
      <c r="F145" s="253" t="s">
        <v>1087</v>
      </c>
      <c r="G145" s="254" t="s">
        <v>1085</v>
      </c>
      <c r="H145" s="255">
        <v>1</v>
      </c>
      <c r="I145" s="256"/>
      <c r="J145" s="255">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282</v>
      </c>
    </row>
    <row r="146" spans="1:65" s="12" customFormat="1" ht="25.9" customHeight="1">
      <c r="B146" s="157"/>
      <c r="D146" s="158" t="s">
        <v>77</v>
      </c>
      <c r="E146" s="159" t="s">
        <v>1088</v>
      </c>
      <c r="F146" s="159" t="s">
        <v>1089</v>
      </c>
      <c r="I146" s="160"/>
      <c r="J146" s="161">
        <f>BK146</f>
        <v>0</v>
      </c>
      <c r="L146" s="157"/>
      <c r="M146" s="162"/>
      <c r="N146" s="163"/>
      <c r="O146" s="163"/>
      <c r="P146" s="164">
        <f>SUM(P147:P156)</f>
        <v>0</v>
      </c>
      <c r="Q146" s="163"/>
      <c r="R146" s="164">
        <f>SUM(R147:R156)</f>
        <v>0</v>
      </c>
      <c r="S146" s="163"/>
      <c r="T146" s="165">
        <f>SUM(T147:T156)</f>
        <v>0</v>
      </c>
      <c r="AR146" s="158" t="s">
        <v>86</v>
      </c>
      <c r="AT146" s="166" t="s">
        <v>77</v>
      </c>
      <c r="AU146" s="166" t="s">
        <v>78</v>
      </c>
      <c r="AY146" s="158" t="s">
        <v>166</v>
      </c>
      <c r="BK146" s="167">
        <f>SUM(BK147:BK156)</f>
        <v>0</v>
      </c>
    </row>
    <row r="147" spans="1:65" s="2" customFormat="1" ht="37.9" customHeight="1">
      <c r="A147" s="31"/>
      <c r="B147" s="138"/>
      <c r="C147" s="170" t="s">
        <v>225</v>
      </c>
      <c r="D147" s="170" t="s">
        <v>168</v>
      </c>
      <c r="E147" s="171" t="s">
        <v>1090</v>
      </c>
      <c r="F147" s="172" t="s">
        <v>1091</v>
      </c>
      <c r="G147" s="173" t="s">
        <v>1080</v>
      </c>
      <c r="H147" s="174">
        <v>6</v>
      </c>
      <c r="I147" s="175"/>
      <c r="J147" s="174">
        <f t="shared" ref="J147:J156" si="15">ROUND(I147*H147,3)</f>
        <v>0</v>
      </c>
      <c r="K147" s="176"/>
      <c r="L147" s="32"/>
      <c r="M147" s="177" t="s">
        <v>1</v>
      </c>
      <c r="N147" s="178" t="s">
        <v>44</v>
      </c>
      <c r="O147" s="60"/>
      <c r="P147" s="179">
        <f t="shared" ref="P147:P156" si="16">O147*H147</f>
        <v>0</v>
      </c>
      <c r="Q147" s="179">
        <v>0</v>
      </c>
      <c r="R147" s="179">
        <f t="shared" ref="R147:R156" si="17">Q147*H147</f>
        <v>0</v>
      </c>
      <c r="S147" s="179">
        <v>0</v>
      </c>
      <c r="T147" s="180">
        <f t="shared" ref="T147:T156" si="18">S147*H147</f>
        <v>0</v>
      </c>
      <c r="U147" s="31"/>
      <c r="V147" s="31"/>
      <c r="W147" s="31"/>
      <c r="X147" s="31"/>
      <c r="Y147" s="31"/>
      <c r="Z147" s="31"/>
      <c r="AA147" s="31"/>
      <c r="AB147" s="31"/>
      <c r="AC147" s="31"/>
      <c r="AD147" s="31"/>
      <c r="AE147" s="31"/>
      <c r="AR147" s="181" t="s">
        <v>172</v>
      </c>
      <c r="AT147" s="181" t="s">
        <v>168</v>
      </c>
      <c r="AU147" s="181" t="s">
        <v>86</v>
      </c>
      <c r="AY147" s="14" t="s">
        <v>166</v>
      </c>
      <c r="BE147" s="100">
        <f t="shared" ref="BE147:BE156" si="19">IF(N147="základná",J147,0)</f>
        <v>0</v>
      </c>
      <c r="BF147" s="100">
        <f t="shared" ref="BF147:BF156" si="20">IF(N147="znížená",J147,0)</f>
        <v>0</v>
      </c>
      <c r="BG147" s="100">
        <f t="shared" ref="BG147:BG156" si="21">IF(N147="zákl. prenesená",J147,0)</f>
        <v>0</v>
      </c>
      <c r="BH147" s="100">
        <f t="shared" ref="BH147:BH156" si="22">IF(N147="zníž. prenesená",J147,0)</f>
        <v>0</v>
      </c>
      <c r="BI147" s="100">
        <f t="shared" ref="BI147:BI156" si="23">IF(N147="nulová",J147,0)</f>
        <v>0</v>
      </c>
      <c r="BJ147" s="14" t="s">
        <v>145</v>
      </c>
      <c r="BK147" s="182">
        <f t="shared" ref="BK147:BK156" si="24">ROUND(I147*H147,3)</f>
        <v>0</v>
      </c>
      <c r="BL147" s="14" t="s">
        <v>172</v>
      </c>
      <c r="BM147" s="181" t="s">
        <v>291</v>
      </c>
    </row>
    <row r="148" spans="1:65" s="2" customFormat="1" ht="37.9" customHeight="1">
      <c r="A148" s="31"/>
      <c r="B148" s="138"/>
      <c r="C148" s="170" t="s">
        <v>229</v>
      </c>
      <c r="D148" s="170" t="s">
        <v>168</v>
      </c>
      <c r="E148" s="171" t="s">
        <v>1092</v>
      </c>
      <c r="F148" s="172" t="s">
        <v>1093</v>
      </c>
      <c r="G148" s="173" t="s">
        <v>1080</v>
      </c>
      <c r="H148" s="174">
        <v>5</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172</v>
      </c>
      <c r="AT148" s="181" t="s">
        <v>168</v>
      </c>
      <c r="AU148" s="181" t="s">
        <v>86</v>
      </c>
      <c r="AY148" s="14" t="s">
        <v>166</v>
      </c>
      <c r="BE148" s="100">
        <f t="shared" si="19"/>
        <v>0</v>
      </c>
      <c r="BF148" s="100">
        <f t="shared" si="20"/>
        <v>0</v>
      </c>
      <c r="BG148" s="100">
        <f t="shared" si="21"/>
        <v>0</v>
      </c>
      <c r="BH148" s="100">
        <f t="shared" si="22"/>
        <v>0</v>
      </c>
      <c r="BI148" s="100">
        <f t="shared" si="23"/>
        <v>0</v>
      </c>
      <c r="BJ148" s="14" t="s">
        <v>145</v>
      </c>
      <c r="BK148" s="182">
        <f t="shared" si="24"/>
        <v>0</v>
      </c>
      <c r="BL148" s="14" t="s">
        <v>172</v>
      </c>
      <c r="BM148" s="181" t="s">
        <v>299</v>
      </c>
    </row>
    <row r="149" spans="1:65" s="2" customFormat="1" ht="37.9" customHeight="1">
      <c r="A149" s="31"/>
      <c r="B149" s="138"/>
      <c r="C149" s="170" t="s">
        <v>234</v>
      </c>
      <c r="D149" s="170" t="s">
        <v>168</v>
      </c>
      <c r="E149" s="171" t="s">
        <v>1094</v>
      </c>
      <c r="F149" s="172" t="s">
        <v>1095</v>
      </c>
      <c r="G149" s="173" t="s">
        <v>1080</v>
      </c>
      <c r="H149" s="174">
        <v>2</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172</v>
      </c>
      <c r="AT149" s="181" t="s">
        <v>168</v>
      </c>
      <c r="AU149" s="181" t="s">
        <v>86</v>
      </c>
      <c r="AY149" s="14" t="s">
        <v>166</v>
      </c>
      <c r="BE149" s="100">
        <f t="shared" si="19"/>
        <v>0</v>
      </c>
      <c r="BF149" s="100">
        <f t="shared" si="20"/>
        <v>0</v>
      </c>
      <c r="BG149" s="100">
        <f t="shared" si="21"/>
        <v>0</v>
      </c>
      <c r="BH149" s="100">
        <f t="shared" si="22"/>
        <v>0</v>
      </c>
      <c r="BI149" s="100">
        <f t="shared" si="23"/>
        <v>0</v>
      </c>
      <c r="BJ149" s="14" t="s">
        <v>145</v>
      </c>
      <c r="BK149" s="182">
        <f t="shared" si="24"/>
        <v>0</v>
      </c>
      <c r="BL149" s="14" t="s">
        <v>172</v>
      </c>
      <c r="BM149" s="181" t="s">
        <v>307</v>
      </c>
    </row>
    <row r="150" spans="1:65" s="2" customFormat="1" ht="33" customHeight="1">
      <c r="A150" s="31"/>
      <c r="B150" s="138"/>
      <c r="C150" s="170" t="s">
        <v>238</v>
      </c>
      <c r="D150" s="170" t="s">
        <v>168</v>
      </c>
      <c r="E150" s="171" t="s">
        <v>1096</v>
      </c>
      <c r="F150" s="172" t="s">
        <v>1097</v>
      </c>
      <c r="G150" s="173" t="s">
        <v>223</v>
      </c>
      <c r="H150" s="174">
        <v>1</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172</v>
      </c>
      <c r="AT150" s="181" t="s">
        <v>168</v>
      </c>
      <c r="AU150" s="181" t="s">
        <v>86</v>
      </c>
      <c r="AY150" s="14" t="s">
        <v>166</v>
      </c>
      <c r="BE150" s="100">
        <f t="shared" si="19"/>
        <v>0</v>
      </c>
      <c r="BF150" s="100">
        <f t="shared" si="20"/>
        <v>0</v>
      </c>
      <c r="BG150" s="100">
        <f t="shared" si="21"/>
        <v>0</v>
      </c>
      <c r="BH150" s="100">
        <f t="shared" si="22"/>
        <v>0</v>
      </c>
      <c r="BI150" s="100">
        <f t="shared" si="23"/>
        <v>0</v>
      </c>
      <c r="BJ150" s="14" t="s">
        <v>145</v>
      </c>
      <c r="BK150" s="182">
        <f t="shared" si="24"/>
        <v>0</v>
      </c>
      <c r="BL150" s="14" t="s">
        <v>172</v>
      </c>
      <c r="BM150" s="181" t="s">
        <v>315</v>
      </c>
    </row>
    <row r="151" spans="1:65" s="2" customFormat="1" ht="24.2" customHeight="1">
      <c r="A151" s="31"/>
      <c r="B151" s="138"/>
      <c r="C151" s="170" t="s">
        <v>242</v>
      </c>
      <c r="D151" s="170" t="s">
        <v>168</v>
      </c>
      <c r="E151" s="171" t="s">
        <v>1098</v>
      </c>
      <c r="F151" s="172" t="s">
        <v>1099</v>
      </c>
      <c r="G151" s="173" t="s">
        <v>223</v>
      </c>
      <c r="H151" s="174">
        <v>1</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172</v>
      </c>
      <c r="AT151" s="181" t="s">
        <v>168</v>
      </c>
      <c r="AU151" s="181" t="s">
        <v>86</v>
      </c>
      <c r="AY151" s="14" t="s">
        <v>166</v>
      </c>
      <c r="BE151" s="100">
        <f t="shared" si="19"/>
        <v>0</v>
      </c>
      <c r="BF151" s="100">
        <f t="shared" si="20"/>
        <v>0</v>
      </c>
      <c r="BG151" s="100">
        <f t="shared" si="21"/>
        <v>0</v>
      </c>
      <c r="BH151" s="100">
        <f t="shared" si="22"/>
        <v>0</v>
      </c>
      <c r="BI151" s="100">
        <f t="shared" si="23"/>
        <v>0</v>
      </c>
      <c r="BJ151" s="14" t="s">
        <v>145</v>
      </c>
      <c r="BK151" s="182">
        <f t="shared" si="24"/>
        <v>0</v>
      </c>
      <c r="BL151" s="14" t="s">
        <v>172</v>
      </c>
      <c r="BM151" s="181" t="s">
        <v>323</v>
      </c>
    </row>
    <row r="152" spans="1:65" s="2" customFormat="1" ht="24.2" customHeight="1">
      <c r="A152" s="31"/>
      <c r="B152" s="138"/>
      <c r="C152" s="170" t="s">
        <v>246</v>
      </c>
      <c r="D152" s="170" t="s">
        <v>168</v>
      </c>
      <c r="E152" s="171" t="s">
        <v>1100</v>
      </c>
      <c r="F152" s="172" t="s">
        <v>1101</v>
      </c>
      <c r="G152" s="173" t="s">
        <v>1080</v>
      </c>
      <c r="H152" s="174">
        <v>12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172</v>
      </c>
      <c r="AT152" s="181" t="s">
        <v>168</v>
      </c>
      <c r="AU152" s="181" t="s">
        <v>86</v>
      </c>
      <c r="AY152" s="14" t="s">
        <v>166</v>
      </c>
      <c r="BE152" s="100">
        <f t="shared" si="19"/>
        <v>0</v>
      </c>
      <c r="BF152" s="100">
        <f t="shared" si="20"/>
        <v>0</v>
      </c>
      <c r="BG152" s="100">
        <f t="shared" si="21"/>
        <v>0</v>
      </c>
      <c r="BH152" s="100">
        <f t="shared" si="22"/>
        <v>0</v>
      </c>
      <c r="BI152" s="100">
        <f t="shared" si="23"/>
        <v>0</v>
      </c>
      <c r="BJ152" s="14" t="s">
        <v>145</v>
      </c>
      <c r="BK152" s="182">
        <f t="shared" si="24"/>
        <v>0</v>
      </c>
      <c r="BL152" s="14" t="s">
        <v>172</v>
      </c>
      <c r="BM152" s="181" t="s">
        <v>331</v>
      </c>
    </row>
    <row r="153" spans="1:65" s="2" customFormat="1" ht="16.5" customHeight="1">
      <c r="A153" s="31"/>
      <c r="B153" s="138"/>
      <c r="C153" s="170" t="s">
        <v>7</v>
      </c>
      <c r="D153" s="170" t="s">
        <v>168</v>
      </c>
      <c r="E153" s="171" t="s">
        <v>1102</v>
      </c>
      <c r="F153" s="172" t="s">
        <v>1103</v>
      </c>
      <c r="G153" s="173" t="s">
        <v>223</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172</v>
      </c>
      <c r="AT153" s="181" t="s">
        <v>168</v>
      </c>
      <c r="AU153" s="181" t="s">
        <v>86</v>
      </c>
      <c r="AY153" s="14" t="s">
        <v>166</v>
      </c>
      <c r="BE153" s="100">
        <f t="shared" si="19"/>
        <v>0</v>
      </c>
      <c r="BF153" s="100">
        <f t="shared" si="20"/>
        <v>0</v>
      </c>
      <c r="BG153" s="100">
        <f t="shared" si="21"/>
        <v>0</v>
      </c>
      <c r="BH153" s="100">
        <f t="shared" si="22"/>
        <v>0</v>
      </c>
      <c r="BI153" s="100">
        <f t="shared" si="23"/>
        <v>0</v>
      </c>
      <c r="BJ153" s="14" t="s">
        <v>145</v>
      </c>
      <c r="BK153" s="182">
        <f t="shared" si="24"/>
        <v>0</v>
      </c>
      <c r="BL153" s="14" t="s">
        <v>172</v>
      </c>
      <c r="BM153" s="181" t="s">
        <v>345</v>
      </c>
    </row>
    <row r="154" spans="1:65" s="2" customFormat="1" ht="16.5" customHeight="1">
      <c r="A154" s="31"/>
      <c r="B154" s="138"/>
      <c r="C154" s="170" t="s">
        <v>253</v>
      </c>
      <c r="D154" s="170" t="s">
        <v>168</v>
      </c>
      <c r="E154" s="171" t="s">
        <v>1104</v>
      </c>
      <c r="F154" s="172" t="s">
        <v>1105</v>
      </c>
      <c r="G154" s="173" t="s">
        <v>1106</v>
      </c>
      <c r="H154" s="174">
        <v>7</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172</v>
      </c>
      <c r="AT154" s="181" t="s">
        <v>168</v>
      </c>
      <c r="AU154" s="181" t="s">
        <v>86</v>
      </c>
      <c r="AY154" s="14" t="s">
        <v>166</v>
      </c>
      <c r="BE154" s="100">
        <f t="shared" si="19"/>
        <v>0</v>
      </c>
      <c r="BF154" s="100">
        <f t="shared" si="20"/>
        <v>0</v>
      </c>
      <c r="BG154" s="100">
        <f t="shared" si="21"/>
        <v>0</v>
      </c>
      <c r="BH154" s="100">
        <f t="shared" si="22"/>
        <v>0</v>
      </c>
      <c r="BI154" s="100">
        <f t="shared" si="23"/>
        <v>0</v>
      </c>
      <c r="BJ154" s="14" t="s">
        <v>145</v>
      </c>
      <c r="BK154" s="182">
        <f t="shared" si="24"/>
        <v>0</v>
      </c>
      <c r="BL154" s="14" t="s">
        <v>172</v>
      </c>
      <c r="BM154" s="181" t="s">
        <v>355</v>
      </c>
    </row>
    <row r="155" spans="1:65" s="2" customFormat="1" ht="33" customHeight="1">
      <c r="A155" s="31"/>
      <c r="B155" s="138"/>
      <c r="C155" s="170" t="s">
        <v>257</v>
      </c>
      <c r="D155" s="170" t="s">
        <v>168</v>
      </c>
      <c r="E155" s="171" t="s">
        <v>1107</v>
      </c>
      <c r="F155" s="172" t="s">
        <v>1108</v>
      </c>
      <c r="G155" s="173" t="s">
        <v>1106</v>
      </c>
      <c r="H155" s="174">
        <v>27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172</v>
      </c>
      <c r="AT155" s="181" t="s">
        <v>168</v>
      </c>
      <c r="AU155" s="181" t="s">
        <v>86</v>
      </c>
      <c r="AY155" s="14" t="s">
        <v>166</v>
      </c>
      <c r="BE155" s="100">
        <f t="shared" si="19"/>
        <v>0</v>
      </c>
      <c r="BF155" s="100">
        <f t="shared" si="20"/>
        <v>0</v>
      </c>
      <c r="BG155" s="100">
        <f t="shared" si="21"/>
        <v>0</v>
      </c>
      <c r="BH155" s="100">
        <f t="shared" si="22"/>
        <v>0</v>
      </c>
      <c r="BI155" s="100">
        <f t="shared" si="23"/>
        <v>0</v>
      </c>
      <c r="BJ155" s="14" t="s">
        <v>145</v>
      </c>
      <c r="BK155" s="182">
        <f t="shared" si="24"/>
        <v>0</v>
      </c>
      <c r="BL155" s="14" t="s">
        <v>172</v>
      </c>
      <c r="BM155" s="181" t="s">
        <v>366</v>
      </c>
    </row>
    <row r="156" spans="1:65" s="2" customFormat="1" ht="16.5" customHeight="1">
      <c r="A156" s="31"/>
      <c r="B156" s="138"/>
      <c r="C156" s="170" t="s">
        <v>262</v>
      </c>
      <c r="D156" s="170" t="s">
        <v>168</v>
      </c>
      <c r="E156" s="171" t="s">
        <v>1109</v>
      </c>
      <c r="F156" s="172" t="s">
        <v>1110</v>
      </c>
      <c r="G156" s="173" t="s">
        <v>1085</v>
      </c>
      <c r="H156" s="174">
        <v>1</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172</v>
      </c>
      <c r="AT156" s="181" t="s">
        <v>168</v>
      </c>
      <c r="AU156" s="181" t="s">
        <v>86</v>
      </c>
      <c r="AY156" s="14" t="s">
        <v>166</v>
      </c>
      <c r="BE156" s="100">
        <f t="shared" si="19"/>
        <v>0</v>
      </c>
      <c r="BF156" s="100">
        <f t="shared" si="20"/>
        <v>0</v>
      </c>
      <c r="BG156" s="100">
        <f t="shared" si="21"/>
        <v>0</v>
      </c>
      <c r="BH156" s="100">
        <f t="shared" si="22"/>
        <v>0</v>
      </c>
      <c r="BI156" s="100">
        <f t="shared" si="23"/>
        <v>0</v>
      </c>
      <c r="BJ156" s="14" t="s">
        <v>145</v>
      </c>
      <c r="BK156" s="182">
        <f t="shared" si="24"/>
        <v>0</v>
      </c>
      <c r="BL156" s="14" t="s">
        <v>172</v>
      </c>
      <c r="BM156" s="181" t="s">
        <v>374</v>
      </c>
    </row>
    <row r="157" spans="1:65" s="12" customFormat="1" ht="25.9" customHeight="1">
      <c r="B157" s="157"/>
      <c r="D157" s="158" t="s">
        <v>77</v>
      </c>
      <c r="E157" s="159" t="s">
        <v>1111</v>
      </c>
      <c r="F157" s="159" t="s">
        <v>1112</v>
      </c>
      <c r="I157" s="160"/>
      <c r="J157" s="161">
        <f>BK157</f>
        <v>0</v>
      </c>
      <c r="L157" s="157"/>
      <c r="M157" s="162"/>
      <c r="N157" s="163"/>
      <c r="O157" s="163"/>
      <c r="P157" s="164">
        <f>SUM(P158:P171)</f>
        <v>0</v>
      </c>
      <c r="Q157" s="163"/>
      <c r="R157" s="164">
        <f>SUM(R158:R171)</f>
        <v>0</v>
      </c>
      <c r="S157" s="163"/>
      <c r="T157" s="165">
        <f>SUM(T158:T171)</f>
        <v>0</v>
      </c>
      <c r="AR157" s="158" t="s">
        <v>86</v>
      </c>
      <c r="AT157" s="166" t="s">
        <v>77</v>
      </c>
      <c r="AU157" s="166" t="s">
        <v>78</v>
      </c>
      <c r="AY157" s="158" t="s">
        <v>166</v>
      </c>
      <c r="BK157" s="167">
        <f>SUM(BK158:BK171)</f>
        <v>0</v>
      </c>
    </row>
    <row r="158" spans="1:65" s="2" customFormat="1" ht="66.75" customHeight="1">
      <c r="A158" s="31"/>
      <c r="B158" s="138"/>
      <c r="C158" s="251" t="s">
        <v>266</v>
      </c>
      <c r="D158" s="251" t="s">
        <v>168</v>
      </c>
      <c r="E158" s="252" t="s">
        <v>1113</v>
      </c>
      <c r="F158" s="253" t="s">
        <v>1114</v>
      </c>
      <c r="G158" s="254" t="s">
        <v>223</v>
      </c>
      <c r="H158" s="255">
        <v>1</v>
      </c>
      <c r="I158" s="256"/>
      <c r="J158" s="255">
        <f t="shared" ref="J158:J171" si="25">ROUND(I158*H158,3)</f>
        <v>0</v>
      </c>
      <c r="K158" s="176"/>
      <c r="L158" s="32"/>
      <c r="M158" s="177" t="s">
        <v>1</v>
      </c>
      <c r="N158" s="178" t="s">
        <v>44</v>
      </c>
      <c r="O158" s="60"/>
      <c r="P158" s="179">
        <f t="shared" ref="P158:P171" si="26">O158*H158</f>
        <v>0</v>
      </c>
      <c r="Q158" s="179">
        <v>0</v>
      </c>
      <c r="R158" s="179">
        <f t="shared" ref="R158:R171" si="27">Q158*H158</f>
        <v>0</v>
      </c>
      <c r="S158" s="179">
        <v>0</v>
      </c>
      <c r="T158" s="180">
        <f t="shared" ref="T158:T171" si="28">S158*H158</f>
        <v>0</v>
      </c>
      <c r="U158" s="31"/>
      <c r="V158" s="31"/>
      <c r="W158" s="31"/>
      <c r="X158" s="31"/>
      <c r="Y158" s="31"/>
      <c r="Z158" s="31"/>
      <c r="AA158" s="31"/>
      <c r="AB158" s="31"/>
      <c r="AC158" s="31"/>
      <c r="AD158" s="31"/>
      <c r="AE158" s="31"/>
      <c r="AR158" s="181" t="s">
        <v>172</v>
      </c>
      <c r="AT158" s="181" t="s">
        <v>168</v>
      </c>
      <c r="AU158" s="181" t="s">
        <v>86</v>
      </c>
      <c r="AY158" s="14" t="s">
        <v>166</v>
      </c>
      <c r="BE158" s="100">
        <f t="shared" ref="BE158:BE171" si="29">IF(N158="základná",J158,0)</f>
        <v>0</v>
      </c>
      <c r="BF158" s="100">
        <f t="shared" ref="BF158:BF171" si="30">IF(N158="znížená",J158,0)</f>
        <v>0</v>
      </c>
      <c r="BG158" s="100">
        <f t="shared" ref="BG158:BG171" si="31">IF(N158="zákl. prenesená",J158,0)</f>
        <v>0</v>
      </c>
      <c r="BH158" s="100">
        <f t="shared" ref="BH158:BH171" si="32">IF(N158="zníž. prenesená",J158,0)</f>
        <v>0</v>
      </c>
      <c r="BI158" s="100">
        <f t="shared" ref="BI158:BI171" si="33">IF(N158="nulová",J158,0)</f>
        <v>0</v>
      </c>
      <c r="BJ158" s="14" t="s">
        <v>145</v>
      </c>
      <c r="BK158" s="182">
        <f t="shared" ref="BK158:BK171" si="34">ROUND(I158*H158,3)</f>
        <v>0</v>
      </c>
      <c r="BL158" s="14" t="s">
        <v>172</v>
      </c>
      <c r="BM158" s="181" t="s">
        <v>382</v>
      </c>
    </row>
    <row r="159" spans="1:65" s="2" customFormat="1" ht="16.5" customHeight="1">
      <c r="A159" s="31"/>
      <c r="B159" s="138"/>
      <c r="C159" s="251" t="s">
        <v>270</v>
      </c>
      <c r="D159" s="251" t="s">
        <v>168</v>
      </c>
      <c r="E159" s="252" t="s">
        <v>1115</v>
      </c>
      <c r="F159" s="253" t="s">
        <v>1116</v>
      </c>
      <c r="G159" s="254" t="s">
        <v>223</v>
      </c>
      <c r="H159" s="255">
        <v>1</v>
      </c>
      <c r="I159" s="256"/>
      <c r="J159" s="255">
        <f t="shared" si="25"/>
        <v>0</v>
      </c>
      <c r="K159" s="176"/>
      <c r="L159" s="32"/>
      <c r="M159" s="177" t="s">
        <v>1</v>
      </c>
      <c r="N159" s="178" t="s">
        <v>44</v>
      </c>
      <c r="O159" s="60"/>
      <c r="P159" s="179">
        <f t="shared" si="26"/>
        <v>0</v>
      </c>
      <c r="Q159" s="179">
        <v>0</v>
      </c>
      <c r="R159" s="179">
        <f t="shared" si="27"/>
        <v>0</v>
      </c>
      <c r="S159" s="179">
        <v>0</v>
      </c>
      <c r="T159" s="180">
        <f t="shared" si="28"/>
        <v>0</v>
      </c>
      <c r="U159" s="31"/>
      <c r="V159" s="31"/>
      <c r="W159" s="31"/>
      <c r="X159" s="31"/>
      <c r="Y159" s="31"/>
      <c r="Z159" s="31"/>
      <c r="AA159" s="31"/>
      <c r="AB159" s="31"/>
      <c r="AC159" s="31"/>
      <c r="AD159" s="31"/>
      <c r="AE159" s="31"/>
      <c r="AR159" s="181" t="s">
        <v>172</v>
      </c>
      <c r="AT159" s="181" t="s">
        <v>168</v>
      </c>
      <c r="AU159" s="181" t="s">
        <v>86</v>
      </c>
      <c r="AY159" s="14" t="s">
        <v>166</v>
      </c>
      <c r="BE159" s="100">
        <f t="shared" si="29"/>
        <v>0</v>
      </c>
      <c r="BF159" s="100">
        <f t="shared" si="30"/>
        <v>0</v>
      </c>
      <c r="BG159" s="100">
        <f t="shared" si="31"/>
        <v>0</v>
      </c>
      <c r="BH159" s="100">
        <f t="shared" si="32"/>
        <v>0</v>
      </c>
      <c r="BI159" s="100">
        <f t="shared" si="33"/>
        <v>0</v>
      </c>
      <c r="BJ159" s="14" t="s">
        <v>145</v>
      </c>
      <c r="BK159" s="182">
        <f t="shared" si="34"/>
        <v>0</v>
      </c>
      <c r="BL159" s="14" t="s">
        <v>172</v>
      </c>
      <c r="BM159" s="181" t="s">
        <v>388</v>
      </c>
    </row>
    <row r="160" spans="1:65" s="2" customFormat="1" ht="16.5" customHeight="1">
      <c r="A160" s="31"/>
      <c r="B160" s="138"/>
      <c r="C160" s="251" t="s">
        <v>274</v>
      </c>
      <c r="D160" s="251" t="s">
        <v>168</v>
      </c>
      <c r="E160" s="252" t="s">
        <v>1076</v>
      </c>
      <c r="F160" s="253" t="s">
        <v>1077</v>
      </c>
      <c r="G160" s="254" t="s">
        <v>223</v>
      </c>
      <c r="H160" s="255">
        <v>1</v>
      </c>
      <c r="I160" s="256"/>
      <c r="J160" s="255">
        <f t="shared" si="25"/>
        <v>0</v>
      </c>
      <c r="K160" s="176"/>
      <c r="L160" s="32"/>
      <c r="M160" s="177" t="s">
        <v>1</v>
      </c>
      <c r="N160" s="178" t="s">
        <v>44</v>
      </c>
      <c r="O160" s="60"/>
      <c r="P160" s="179">
        <f t="shared" si="26"/>
        <v>0</v>
      </c>
      <c r="Q160" s="179">
        <v>0</v>
      </c>
      <c r="R160" s="179">
        <f t="shared" si="27"/>
        <v>0</v>
      </c>
      <c r="S160" s="179">
        <v>0</v>
      </c>
      <c r="T160" s="180">
        <f t="shared" si="28"/>
        <v>0</v>
      </c>
      <c r="U160" s="31"/>
      <c r="V160" s="31"/>
      <c r="W160" s="31"/>
      <c r="X160" s="31"/>
      <c r="Y160" s="31"/>
      <c r="Z160" s="31"/>
      <c r="AA160" s="31"/>
      <c r="AB160" s="31"/>
      <c r="AC160" s="31"/>
      <c r="AD160" s="31"/>
      <c r="AE160" s="31"/>
      <c r="AR160" s="181" t="s">
        <v>172</v>
      </c>
      <c r="AT160" s="181" t="s">
        <v>168</v>
      </c>
      <c r="AU160" s="181" t="s">
        <v>86</v>
      </c>
      <c r="AY160" s="14" t="s">
        <v>166</v>
      </c>
      <c r="BE160" s="100">
        <f t="shared" si="29"/>
        <v>0</v>
      </c>
      <c r="BF160" s="100">
        <f t="shared" si="30"/>
        <v>0</v>
      </c>
      <c r="BG160" s="100">
        <f t="shared" si="31"/>
        <v>0</v>
      </c>
      <c r="BH160" s="100">
        <f t="shared" si="32"/>
        <v>0</v>
      </c>
      <c r="BI160" s="100">
        <f t="shared" si="33"/>
        <v>0</v>
      </c>
      <c r="BJ160" s="14" t="s">
        <v>145</v>
      </c>
      <c r="BK160" s="182">
        <f t="shared" si="34"/>
        <v>0</v>
      </c>
      <c r="BL160" s="14" t="s">
        <v>172</v>
      </c>
      <c r="BM160" s="181" t="s">
        <v>396</v>
      </c>
    </row>
    <row r="161" spans="1:65" s="2" customFormat="1" ht="16.5" customHeight="1">
      <c r="A161" s="31"/>
      <c r="B161" s="138"/>
      <c r="C161" s="251" t="s">
        <v>278</v>
      </c>
      <c r="D161" s="251" t="s">
        <v>168</v>
      </c>
      <c r="E161" s="252" t="s">
        <v>1117</v>
      </c>
      <c r="F161" s="253" t="s">
        <v>1118</v>
      </c>
      <c r="G161" s="254" t="s">
        <v>1080</v>
      </c>
      <c r="H161" s="255">
        <v>1</v>
      </c>
      <c r="I161" s="256"/>
      <c r="J161" s="255">
        <f t="shared" si="25"/>
        <v>0</v>
      </c>
      <c r="K161" s="176"/>
      <c r="L161" s="32"/>
      <c r="M161" s="177" t="s">
        <v>1</v>
      </c>
      <c r="N161" s="178" t="s">
        <v>44</v>
      </c>
      <c r="O161" s="60"/>
      <c r="P161" s="179">
        <f t="shared" si="26"/>
        <v>0</v>
      </c>
      <c r="Q161" s="179">
        <v>0</v>
      </c>
      <c r="R161" s="179">
        <f t="shared" si="27"/>
        <v>0</v>
      </c>
      <c r="S161" s="179">
        <v>0</v>
      </c>
      <c r="T161" s="180">
        <f t="shared" si="28"/>
        <v>0</v>
      </c>
      <c r="U161" s="31"/>
      <c r="V161" s="31"/>
      <c r="W161" s="31"/>
      <c r="X161" s="31"/>
      <c r="Y161" s="31"/>
      <c r="Z161" s="31"/>
      <c r="AA161" s="31"/>
      <c r="AB161" s="31"/>
      <c r="AC161" s="31"/>
      <c r="AD161" s="31"/>
      <c r="AE161" s="31"/>
      <c r="AR161" s="181" t="s">
        <v>172</v>
      </c>
      <c r="AT161" s="181" t="s">
        <v>168</v>
      </c>
      <c r="AU161" s="181" t="s">
        <v>86</v>
      </c>
      <c r="AY161" s="14" t="s">
        <v>166</v>
      </c>
      <c r="BE161" s="100">
        <f t="shared" si="29"/>
        <v>0</v>
      </c>
      <c r="BF161" s="100">
        <f t="shared" si="30"/>
        <v>0</v>
      </c>
      <c r="BG161" s="100">
        <f t="shared" si="31"/>
        <v>0</v>
      </c>
      <c r="BH161" s="100">
        <f t="shared" si="32"/>
        <v>0</v>
      </c>
      <c r="BI161" s="100">
        <f t="shared" si="33"/>
        <v>0</v>
      </c>
      <c r="BJ161" s="14" t="s">
        <v>145</v>
      </c>
      <c r="BK161" s="182">
        <f t="shared" si="34"/>
        <v>0</v>
      </c>
      <c r="BL161" s="14" t="s">
        <v>172</v>
      </c>
      <c r="BM161" s="181" t="s">
        <v>406</v>
      </c>
    </row>
    <row r="162" spans="1:65" s="2" customFormat="1" ht="16.5" customHeight="1">
      <c r="A162" s="31"/>
      <c r="B162" s="138"/>
      <c r="C162" s="251" t="s">
        <v>282</v>
      </c>
      <c r="D162" s="251" t="s">
        <v>168</v>
      </c>
      <c r="E162" s="252" t="s">
        <v>1119</v>
      </c>
      <c r="F162" s="253" t="s">
        <v>1120</v>
      </c>
      <c r="G162" s="254" t="s">
        <v>1080</v>
      </c>
      <c r="H162" s="255">
        <v>3</v>
      </c>
      <c r="I162" s="256"/>
      <c r="J162" s="255">
        <f t="shared" si="25"/>
        <v>0</v>
      </c>
      <c r="K162" s="176"/>
      <c r="L162" s="32"/>
      <c r="M162" s="177" t="s">
        <v>1</v>
      </c>
      <c r="N162" s="178" t="s">
        <v>44</v>
      </c>
      <c r="O162" s="60"/>
      <c r="P162" s="179">
        <f t="shared" si="26"/>
        <v>0</v>
      </c>
      <c r="Q162" s="179">
        <v>0</v>
      </c>
      <c r="R162" s="179">
        <f t="shared" si="27"/>
        <v>0</v>
      </c>
      <c r="S162" s="179">
        <v>0</v>
      </c>
      <c r="T162" s="180">
        <f t="shared" si="28"/>
        <v>0</v>
      </c>
      <c r="U162" s="31"/>
      <c r="V162" s="31"/>
      <c r="W162" s="31"/>
      <c r="X162" s="31"/>
      <c r="Y162" s="31"/>
      <c r="Z162" s="31"/>
      <c r="AA162" s="31"/>
      <c r="AB162" s="31"/>
      <c r="AC162" s="31"/>
      <c r="AD162" s="31"/>
      <c r="AE162" s="31"/>
      <c r="AR162" s="181" t="s">
        <v>172</v>
      </c>
      <c r="AT162" s="181" t="s">
        <v>168</v>
      </c>
      <c r="AU162" s="181" t="s">
        <v>86</v>
      </c>
      <c r="AY162" s="14" t="s">
        <v>166</v>
      </c>
      <c r="BE162" s="100">
        <f t="shared" si="29"/>
        <v>0</v>
      </c>
      <c r="BF162" s="100">
        <f t="shared" si="30"/>
        <v>0</v>
      </c>
      <c r="BG162" s="100">
        <f t="shared" si="31"/>
        <v>0</v>
      </c>
      <c r="BH162" s="100">
        <f t="shared" si="32"/>
        <v>0</v>
      </c>
      <c r="BI162" s="100">
        <f t="shared" si="33"/>
        <v>0</v>
      </c>
      <c r="BJ162" s="14" t="s">
        <v>145</v>
      </c>
      <c r="BK162" s="182">
        <f t="shared" si="34"/>
        <v>0</v>
      </c>
      <c r="BL162" s="14" t="s">
        <v>172</v>
      </c>
      <c r="BM162" s="181" t="s">
        <v>414</v>
      </c>
    </row>
    <row r="163" spans="1:65" s="2" customFormat="1" ht="16.5" customHeight="1">
      <c r="A163" s="31"/>
      <c r="B163" s="138"/>
      <c r="C163" s="251" t="s">
        <v>287</v>
      </c>
      <c r="D163" s="251" t="s">
        <v>168</v>
      </c>
      <c r="E163" s="252" t="s">
        <v>1121</v>
      </c>
      <c r="F163" s="253" t="s">
        <v>1122</v>
      </c>
      <c r="G163" s="254" t="s">
        <v>223</v>
      </c>
      <c r="H163" s="255">
        <v>2</v>
      </c>
      <c r="I163" s="256"/>
      <c r="J163" s="255">
        <f t="shared" si="25"/>
        <v>0</v>
      </c>
      <c r="K163" s="176"/>
      <c r="L163" s="32"/>
      <c r="M163" s="177" t="s">
        <v>1</v>
      </c>
      <c r="N163" s="178" t="s">
        <v>44</v>
      </c>
      <c r="O163" s="60"/>
      <c r="P163" s="179">
        <f t="shared" si="26"/>
        <v>0</v>
      </c>
      <c r="Q163" s="179">
        <v>0</v>
      </c>
      <c r="R163" s="179">
        <f t="shared" si="27"/>
        <v>0</v>
      </c>
      <c r="S163" s="179">
        <v>0</v>
      </c>
      <c r="T163" s="180">
        <f t="shared" si="28"/>
        <v>0</v>
      </c>
      <c r="U163" s="31"/>
      <c r="V163" s="31"/>
      <c r="W163" s="31"/>
      <c r="X163" s="31"/>
      <c r="Y163" s="31"/>
      <c r="Z163" s="31"/>
      <c r="AA163" s="31"/>
      <c r="AB163" s="31"/>
      <c r="AC163" s="31"/>
      <c r="AD163" s="31"/>
      <c r="AE163" s="31"/>
      <c r="AR163" s="181" t="s">
        <v>172</v>
      </c>
      <c r="AT163" s="181" t="s">
        <v>168</v>
      </c>
      <c r="AU163" s="181" t="s">
        <v>86</v>
      </c>
      <c r="AY163" s="14" t="s">
        <v>166</v>
      </c>
      <c r="BE163" s="100">
        <f t="shared" si="29"/>
        <v>0</v>
      </c>
      <c r="BF163" s="100">
        <f t="shared" si="30"/>
        <v>0</v>
      </c>
      <c r="BG163" s="100">
        <f t="shared" si="31"/>
        <v>0</v>
      </c>
      <c r="BH163" s="100">
        <f t="shared" si="32"/>
        <v>0</v>
      </c>
      <c r="BI163" s="100">
        <f t="shared" si="33"/>
        <v>0</v>
      </c>
      <c r="BJ163" s="14" t="s">
        <v>145</v>
      </c>
      <c r="BK163" s="182">
        <f t="shared" si="34"/>
        <v>0</v>
      </c>
      <c r="BL163" s="14" t="s">
        <v>172</v>
      </c>
      <c r="BM163" s="181" t="s">
        <v>422</v>
      </c>
    </row>
    <row r="164" spans="1:65" s="2" customFormat="1" ht="33" customHeight="1">
      <c r="A164" s="31"/>
      <c r="B164" s="138"/>
      <c r="C164" s="251" t="s">
        <v>291</v>
      </c>
      <c r="D164" s="251" t="s">
        <v>168</v>
      </c>
      <c r="E164" s="252" t="s">
        <v>1123</v>
      </c>
      <c r="F164" s="253" t="s">
        <v>1124</v>
      </c>
      <c r="G164" s="254" t="s">
        <v>223</v>
      </c>
      <c r="H164" s="255">
        <v>4</v>
      </c>
      <c r="I164" s="256"/>
      <c r="J164" s="255">
        <f t="shared" si="25"/>
        <v>0</v>
      </c>
      <c r="K164" s="176"/>
      <c r="L164" s="32"/>
      <c r="M164" s="177" t="s">
        <v>1</v>
      </c>
      <c r="N164" s="178" t="s">
        <v>44</v>
      </c>
      <c r="O164" s="60"/>
      <c r="P164" s="179">
        <f t="shared" si="26"/>
        <v>0</v>
      </c>
      <c r="Q164" s="179">
        <v>0</v>
      </c>
      <c r="R164" s="179">
        <f t="shared" si="27"/>
        <v>0</v>
      </c>
      <c r="S164" s="179">
        <v>0</v>
      </c>
      <c r="T164" s="180">
        <f t="shared" si="28"/>
        <v>0</v>
      </c>
      <c r="U164" s="31"/>
      <c r="V164" s="31"/>
      <c r="W164" s="31"/>
      <c r="X164" s="31"/>
      <c r="Y164" s="31"/>
      <c r="Z164" s="31"/>
      <c r="AA164" s="31"/>
      <c r="AB164" s="31"/>
      <c r="AC164" s="31"/>
      <c r="AD164" s="31"/>
      <c r="AE164" s="31"/>
      <c r="AR164" s="181" t="s">
        <v>172</v>
      </c>
      <c r="AT164" s="181" t="s">
        <v>168</v>
      </c>
      <c r="AU164" s="181" t="s">
        <v>86</v>
      </c>
      <c r="AY164" s="14" t="s">
        <v>166</v>
      </c>
      <c r="BE164" s="100">
        <f t="shared" si="29"/>
        <v>0</v>
      </c>
      <c r="BF164" s="100">
        <f t="shared" si="30"/>
        <v>0</v>
      </c>
      <c r="BG164" s="100">
        <f t="shared" si="31"/>
        <v>0</v>
      </c>
      <c r="BH164" s="100">
        <f t="shared" si="32"/>
        <v>0</v>
      </c>
      <c r="BI164" s="100">
        <f t="shared" si="33"/>
        <v>0</v>
      </c>
      <c r="BJ164" s="14" t="s">
        <v>145</v>
      </c>
      <c r="BK164" s="182">
        <f t="shared" si="34"/>
        <v>0</v>
      </c>
      <c r="BL164" s="14" t="s">
        <v>172</v>
      </c>
      <c r="BM164" s="181" t="s">
        <v>432</v>
      </c>
    </row>
    <row r="165" spans="1:65" s="2" customFormat="1" ht="33" customHeight="1">
      <c r="A165" s="31"/>
      <c r="B165" s="138"/>
      <c r="C165" s="251" t="s">
        <v>295</v>
      </c>
      <c r="D165" s="251" t="s">
        <v>168</v>
      </c>
      <c r="E165" s="252" t="s">
        <v>1125</v>
      </c>
      <c r="F165" s="253" t="s">
        <v>1126</v>
      </c>
      <c r="G165" s="254" t="s">
        <v>223</v>
      </c>
      <c r="H165" s="255">
        <v>1</v>
      </c>
      <c r="I165" s="256"/>
      <c r="J165" s="255">
        <f t="shared" si="25"/>
        <v>0</v>
      </c>
      <c r="K165" s="176"/>
      <c r="L165" s="32"/>
      <c r="M165" s="177" t="s">
        <v>1</v>
      </c>
      <c r="N165" s="178" t="s">
        <v>44</v>
      </c>
      <c r="O165" s="60"/>
      <c r="P165" s="179">
        <f t="shared" si="26"/>
        <v>0</v>
      </c>
      <c r="Q165" s="179">
        <v>0</v>
      </c>
      <c r="R165" s="179">
        <f t="shared" si="27"/>
        <v>0</v>
      </c>
      <c r="S165" s="179">
        <v>0</v>
      </c>
      <c r="T165" s="180">
        <f t="shared" si="28"/>
        <v>0</v>
      </c>
      <c r="U165" s="31"/>
      <c r="V165" s="31"/>
      <c r="W165" s="31"/>
      <c r="X165" s="31"/>
      <c r="Y165" s="31"/>
      <c r="Z165" s="31"/>
      <c r="AA165" s="31"/>
      <c r="AB165" s="31"/>
      <c r="AC165" s="31"/>
      <c r="AD165" s="31"/>
      <c r="AE165" s="31"/>
      <c r="AR165" s="181" t="s">
        <v>172</v>
      </c>
      <c r="AT165" s="181" t="s">
        <v>168</v>
      </c>
      <c r="AU165" s="181" t="s">
        <v>86</v>
      </c>
      <c r="AY165" s="14" t="s">
        <v>166</v>
      </c>
      <c r="BE165" s="100">
        <f t="shared" si="29"/>
        <v>0</v>
      </c>
      <c r="BF165" s="100">
        <f t="shared" si="30"/>
        <v>0</v>
      </c>
      <c r="BG165" s="100">
        <f t="shared" si="31"/>
        <v>0</v>
      </c>
      <c r="BH165" s="100">
        <f t="shared" si="32"/>
        <v>0</v>
      </c>
      <c r="BI165" s="100">
        <f t="shared" si="33"/>
        <v>0</v>
      </c>
      <c r="BJ165" s="14" t="s">
        <v>145</v>
      </c>
      <c r="BK165" s="182">
        <f t="shared" si="34"/>
        <v>0</v>
      </c>
      <c r="BL165" s="14" t="s">
        <v>172</v>
      </c>
      <c r="BM165" s="181" t="s">
        <v>440</v>
      </c>
    </row>
    <row r="166" spans="1:65" s="2" customFormat="1" ht="24.2" customHeight="1">
      <c r="A166" s="31"/>
      <c r="B166" s="138"/>
      <c r="C166" s="170" t="s">
        <v>299</v>
      </c>
      <c r="D166" s="170" t="s">
        <v>168</v>
      </c>
      <c r="E166" s="171" t="s">
        <v>1127</v>
      </c>
      <c r="F166" s="172" t="s">
        <v>1128</v>
      </c>
      <c r="G166" s="173" t="s">
        <v>223</v>
      </c>
      <c r="H166" s="174">
        <v>3</v>
      </c>
      <c r="I166" s="175"/>
      <c r="J166" s="174">
        <f t="shared" si="25"/>
        <v>0</v>
      </c>
      <c r="K166" s="176"/>
      <c r="L166" s="32"/>
      <c r="M166" s="177" t="s">
        <v>1</v>
      </c>
      <c r="N166" s="178" t="s">
        <v>44</v>
      </c>
      <c r="O166" s="60"/>
      <c r="P166" s="179">
        <f t="shared" si="26"/>
        <v>0</v>
      </c>
      <c r="Q166" s="179">
        <v>0</v>
      </c>
      <c r="R166" s="179">
        <f t="shared" si="27"/>
        <v>0</v>
      </c>
      <c r="S166" s="179">
        <v>0</v>
      </c>
      <c r="T166" s="180">
        <f t="shared" si="28"/>
        <v>0</v>
      </c>
      <c r="U166" s="31"/>
      <c r="V166" s="31"/>
      <c r="W166" s="31"/>
      <c r="X166" s="31"/>
      <c r="Y166" s="31"/>
      <c r="Z166" s="31"/>
      <c r="AA166" s="31"/>
      <c r="AB166" s="31"/>
      <c r="AC166" s="31"/>
      <c r="AD166" s="31"/>
      <c r="AE166" s="31"/>
      <c r="AR166" s="181" t="s">
        <v>172</v>
      </c>
      <c r="AT166" s="181" t="s">
        <v>168</v>
      </c>
      <c r="AU166" s="181" t="s">
        <v>86</v>
      </c>
      <c r="AY166" s="14" t="s">
        <v>166</v>
      </c>
      <c r="BE166" s="100">
        <f t="shared" si="29"/>
        <v>0</v>
      </c>
      <c r="BF166" s="100">
        <f t="shared" si="30"/>
        <v>0</v>
      </c>
      <c r="BG166" s="100">
        <f t="shared" si="31"/>
        <v>0</v>
      </c>
      <c r="BH166" s="100">
        <f t="shared" si="32"/>
        <v>0</v>
      </c>
      <c r="BI166" s="100">
        <f t="shared" si="33"/>
        <v>0</v>
      </c>
      <c r="BJ166" s="14" t="s">
        <v>145</v>
      </c>
      <c r="BK166" s="182">
        <f t="shared" si="34"/>
        <v>0</v>
      </c>
      <c r="BL166" s="14" t="s">
        <v>172</v>
      </c>
      <c r="BM166" s="181" t="s">
        <v>448</v>
      </c>
    </row>
    <row r="167" spans="1:65" s="2" customFormat="1" ht="24.2" customHeight="1">
      <c r="A167" s="31"/>
      <c r="B167" s="138"/>
      <c r="C167" s="170" t="s">
        <v>303</v>
      </c>
      <c r="D167" s="170" t="s">
        <v>168</v>
      </c>
      <c r="E167" s="171" t="s">
        <v>1129</v>
      </c>
      <c r="F167" s="172" t="s">
        <v>1130</v>
      </c>
      <c r="G167" s="173" t="s">
        <v>223</v>
      </c>
      <c r="H167" s="174">
        <v>3</v>
      </c>
      <c r="I167" s="175"/>
      <c r="J167" s="174">
        <f t="shared" si="25"/>
        <v>0</v>
      </c>
      <c r="K167" s="176"/>
      <c r="L167" s="32"/>
      <c r="M167" s="177" t="s">
        <v>1</v>
      </c>
      <c r="N167" s="178" t="s">
        <v>44</v>
      </c>
      <c r="O167" s="60"/>
      <c r="P167" s="179">
        <f t="shared" si="26"/>
        <v>0</v>
      </c>
      <c r="Q167" s="179">
        <v>0</v>
      </c>
      <c r="R167" s="179">
        <f t="shared" si="27"/>
        <v>0</v>
      </c>
      <c r="S167" s="179">
        <v>0</v>
      </c>
      <c r="T167" s="180">
        <f t="shared" si="28"/>
        <v>0</v>
      </c>
      <c r="U167" s="31"/>
      <c r="V167" s="31"/>
      <c r="W167" s="31"/>
      <c r="X167" s="31"/>
      <c r="Y167" s="31"/>
      <c r="Z167" s="31"/>
      <c r="AA167" s="31"/>
      <c r="AB167" s="31"/>
      <c r="AC167" s="31"/>
      <c r="AD167" s="31"/>
      <c r="AE167" s="31"/>
      <c r="AR167" s="181" t="s">
        <v>172</v>
      </c>
      <c r="AT167" s="181" t="s">
        <v>168</v>
      </c>
      <c r="AU167" s="181" t="s">
        <v>86</v>
      </c>
      <c r="AY167" s="14" t="s">
        <v>166</v>
      </c>
      <c r="BE167" s="100">
        <f t="shared" si="29"/>
        <v>0</v>
      </c>
      <c r="BF167" s="100">
        <f t="shared" si="30"/>
        <v>0</v>
      </c>
      <c r="BG167" s="100">
        <f t="shared" si="31"/>
        <v>0</v>
      </c>
      <c r="BH167" s="100">
        <f t="shared" si="32"/>
        <v>0</v>
      </c>
      <c r="BI167" s="100">
        <f t="shared" si="33"/>
        <v>0</v>
      </c>
      <c r="BJ167" s="14" t="s">
        <v>145</v>
      </c>
      <c r="BK167" s="182">
        <f t="shared" si="34"/>
        <v>0</v>
      </c>
      <c r="BL167" s="14" t="s">
        <v>172</v>
      </c>
      <c r="BM167" s="181" t="s">
        <v>456</v>
      </c>
    </row>
    <row r="168" spans="1:65" s="2" customFormat="1" ht="33" customHeight="1">
      <c r="A168" s="31"/>
      <c r="B168" s="138"/>
      <c r="C168" s="170" t="s">
        <v>307</v>
      </c>
      <c r="D168" s="170" t="s">
        <v>168</v>
      </c>
      <c r="E168" s="171" t="s">
        <v>1107</v>
      </c>
      <c r="F168" s="172" t="s">
        <v>1108</v>
      </c>
      <c r="G168" s="173" t="s">
        <v>1106</v>
      </c>
      <c r="H168" s="174">
        <v>13</v>
      </c>
      <c r="I168" s="175"/>
      <c r="J168" s="174">
        <f t="shared" si="25"/>
        <v>0</v>
      </c>
      <c r="K168" s="176"/>
      <c r="L168" s="32"/>
      <c r="M168" s="177" t="s">
        <v>1</v>
      </c>
      <c r="N168" s="178" t="s">
        <v>44</v>
      </c>
      <c r="O168" s="60"/>
      <c r="P168" s="179">
        <f t="shared" si="26"/>
        <v>0</v>
      </c>
      <c r="Q168" s="179">
        <v>0</v>
      </c>
      <c r="R168" s="179">
        <f t="shared" si="27"/>
        <v>0</v>
      </c>
      <c r="S168" s="179">
        <v>0</v>
      </c>
      <c r="T168" s="180">
        <f t="shared" si="28"/>
        <v>0</v>
      </c>
      <c r="U168" s="31"/>
      <c r="V168" s="31"/>
      <c r="W168" s="31"/>
      <c r="X168" s="31"/>
      <c r="Y168" s="31"/>
      <c r="Z168" s="31"/>
      <c r="AA168" s="31"/>
      <c r="AB168" s="31"/>
      <c r="AC168" s="31"/>
      <c r="AD168" s="31"/>
      <c r="AE168" s="31"/>
      <c r="AR168" s="181" t="s">
        <v>172</v>
      </c>
      <c r="AT168" s="181" t="s">
        <v>168</v>
      </c>
      <c r="AU168" s="181" t="s">
        <v>86</v>
      </c>
      <c r="AY168" s="14" t="s">
        <v>166</v>
      </c>
      <c r="BE168" s="100">
        <f t="shared" si="29"/>
        <v>0</v>
      </c>
      <c r="BF168" s="100">
        <f t="shared" si="30"/>
        <v>0</v>
      </c>
      <c r="BG168" s="100">
        <f t="shared" si="31"/>
        <v>0</v>
      </c>
      <c r="BH168" s="100">
        <f t="shared" si="32"/>
        <v>0</v>
      </c>
      <c r="BI168" s="100">
        <f t="shared" si="33"/>
        <v>0</v>
      </c>
      <c r="BJ168" s="14" t="s">
        <v>145</v>
      </c>
      <c r="BK168" s="182">
        <f t="shared" si="34"/>
        <v>0</v>
      </c>
      <c r="BL168" s="14" t="s">
        <v>172</v>
      </c>
      <c r="BM168" s="181" t="s">
        <v>466</v>
      </c>
    </row>
    <row r="169" spans="1:65" s="2" customFormat="1" ht="16.5" customHeight="1">
      <c r="A169" s="31"/>
      <c r="B169" s="138"/>
      <c r="C169" s="170" t="s">
        <v>311</v>
      </c>
      <c r="D169" s="170" t="s">
        <v>168</v>
      </c>
      <c r="E169" s="171" t="s">
        <v>1131</v>
      </c>
      <c r="F169" s="172" t="s">
        <v>1132</v>
      </c>
      <c r="G169" s="173" t="s">
        <v>1106</v>
      </c>
      <c r="H169" s="174">
        <v>5</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172</v>
      </c>
      <c r="AT169" s="181" t="s">
        <v>168</v>
      </c>
      <c r="AU169" s="181" t="s">
        <v>86</v>
      </c>
      <c r="AY169" s="14" t="s">
        <v>166</v>
      </c>
      <c r="BE169" s="100">
        <f t="shared" si="29"/>
        <v>0</v>
      </c>
      <c r="BF169" s="100">
        <f t="shared" si="30"/>
        <v>0</v>
      </c>
      <c r="BG169" s="100">
        <f t="shared" si="31"/>
        <v>0</v>
      </c>
      <c r="BH169" s="100">
        <f t="shared" si="32"/>
        <v>0</v>
      </c>
      <c r="BI169" s="100">
        <f t="shared" si="33"/>
        <v>0</v>
      </c>
      <c r="BJ169" s="14" t="s">
        <v>145</v>
      </c>
      <c r="BK169" s="182">
        <f t="shared" si="34"/>
        <v>0</v>
      </c>
      <c r="BL169" s="14" t="s">
        <v>172</v>
      </c>
      <c r="BM169" s="181" t="s">
        <v>474</v>
      </c>
    </row>
    <row r="170" spans="1:65" s="2" customFormat="1" ht="24.2" customHeight="1">
      <c r="A170" s="31"/>
      <c r="B170" s="138"/>
      <c r="C170" s="251" t="s">
        <v>315</v>
      </c>
      <c r="D170" s="251" t="s">
        <v>168</v>
      </c>
      <c r="E170" s="252" t="s">
        <v>1133</v>
      </c>
      <c r="F170" s="253" t="s">
        <v>1134</v>
      </c>
      <c r="G170" s="254" t="s">
        <v>1106</v>
      </c>
      <c r="H170" s="255">
        <v>12</v>
      </c>
      <c r="I170" s="256"/>
      <c r="J170" s="255">
        <f t="shared" si="25"/>
        <v>0</v>
      </c>
      <c r="K170" s="176"/>
      <c r="L170" s="32"/>
      <c r="M170" s="177" t="s">
        <v>1</v>
      </c>
      <c r="N170" s="178"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172</v>
      </c>
      <c r="AT170" s="181" t="s">
        <v>168</v>
      </c>
      <c r="AU170" s="181" t="s">
        <v>86</v>
      </c>
      <c r="AY170" s="14" t="s">
        <v>166</v>
      </c>
      <c r="BE170" s="100">
        <f t="shared" si="29"/>
        <v>0</v>
      </c>
      <c r="BF170" s="100">
        <f t="shared" si="30"/>
        <v>0</v>
      </c>
      <c r="BG170" s="100">
        <f t="shared" si="31"/>
        <v>0</v>
      </c>
      <c r="BH170" s="100">
        <f t="shared" si="32"/>
        <v>0</v>
      </c>
      <c r="BI170" s="100">
        <f t="shared" si="33"/>
        <v>0</v>
      </c>
      <c r="BJ170" s="14" t="s">
        <v>145</v>
      </c>
      <c r="BK170" s="182">
        <f t="shared" si="34"/>
        <v>0</v>
      </c>
      <c r="BL170" s="14" t="s">
        <v>172</v>
      </c>
      <c r="BM170" s="181" t="s">
        <v>482</v>
      </c>
    </row>
    <row r="171" spans="1:65" s="2" customFormat="1" ht="24.2" customHeight="1">
      <c r="A171" s="31"/>
      <c r="B171" s="138"/>
      <c r="C171" s="170" t="s">
        <v>319</v>
      </c>
      <c r="D171" s="170" t="s">
        <v>168</v>
      </c>
      <c r="E171" s="171" t="s">
        <v>1086</v>
      </c>
      <c r="F171" s="172" t="s">
        <v>1087</v>
      </c>
      <c r="G171" s="173" t="s">
        <v>1085</v>
      </c>
      <c r="H171" s="174">
        <v>1</v>
      </c>
      <c r="I171" s="175"/>
      <c r="J171" s="174">
        <f t="shared" si="25"/>
        <v>0</v>
      </c>
      <c r="K171" s="176"/>
      <c r="L171" s="32"/>
      <c r="M171" s="177" t="s">
        <v>1</v>
      </c>
      <c r="N171" s="178"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172</v>
      </c>
      <c r="AT171" s="181" t="s">
        <v>168</v>
      </c>
      <c r="AU171" s="181" t="s">
        <v>86</v>
      </c>
      <c r="AY171" s="14" t="s">
        <v>166</v>
      </c>
      <c r="BE171" s="100">
        <f t="shared" si="29"/>
        <v>0</v>
      </c>
      <c r="BF171" s="100">
        <f t="shared" si="30"/>
        <v>0</v>
      </c>
      <c r="BG171" s="100">
        <f t="shared" si="31"/>
        <v>0</v>
      </c>
      <c r="BH171" s="100">
        <f t="shared" si="32"/>
        <v>0</v>
      </c>
      <c r="BI171" s="100">
        <f t="shared" si="33"/>
        <v>0</v>
      </c>
      <c r="BJ171" s="14" t="s">
        <v>145</v>
      </c>
      <c r="BK171" s="182">
        <f t="shared" si="34"/>
        <v>0</v>
      </c>
      <c r="BL171" s="14" t="s">
        <v>172</v>
      </c>
      <c r="BM171" s="181" t="s">
        <v>492</v>
      </c>
    </row>
    <row r="172" spans="1:65" s="12" customFormat="1" ht="25.9" customHeight="1">
      <c r="B172" s="157"/>
      <c r="D172" s="158" t="s">
        <v>77</v>
      </c>
      <c r="E172" s="159" t="s">
        <v>1135</v>
      </c>
      <c r="F172" s="159" t="s">
        <v>1136</v>
      </c>
      <c r="I172" s="160"/>
      <c r="J172" s="161">
        <f>BK172</f>
        <v>0</v>
      </c>
      <c r="L172" s="157"/>
      <c r="M172" s="162"/>
      <c r="N172" s="163"/>
      <c r="O172" s="163"/>
      <c r="P172" s="164">
        <f>SUM(P173:P175)</f>
        <v>0</v>
      </c>
      <c r="Q172" s="163"/>
      <c r="R172" s="164">
        <f>SUM(R173:R175)</f>
        <v>0</v>
      </c>
      <c r="S172" s="163"/>
      <c r="T172" s="165">
        <f>SUM(T173:T175)</f>
        <v>0</v>
      </c>
      <c r="AR172" s="158" t="s">
        <v>86</v>
      </c>
      <c r="AT172" s="166" t="s">
        <v>77</v>
      </c>
      <c r="AU172" s="166" t="s">
        <v>78</v>
      </c>
      <c r="AY172" s="158" t="s">
        <v>166</v>
      </c>
      <c r="BK172" s="167">
        <f>SUM(BK173:BK175)</f>
        <v>0</v>
      </c>
    </row>
    <row r="173" spans="1:65" s="2" customFormat="1" ht="44.25" customHeight="1">
      <c r="A173" s="31"/>
      <c r="B173" s="138"/>
      <c r="C173" s="170" t="s">
        <v>323</v>
      </c>
      <c r="D173" s="170" t="s">
        <v>168</v>
      </c>
      <c r="E173" s="171" t="s">
        <v>1137</v>
      </c>
      <c r="F173" s="172" t="s">
        <v>1138</v>
      </c>
      <c r="G173" s="173" t="s">
        <v>1080</v>
      </c>
      <c r="H173" s="174">
        <v>1</v>
      </c>
      <c r="I173" s="175"/>
      <c r="J173" s="174">
        <f>ROUND(I173*H173,3)</f>
        <v>0</v>
      </c>
      <c r="K173" s="176"/>
      <c r="L173" s="32"/>
      <c r="M173" s="177" t="s">
        <v>1</v>
      </c>
      <c r="N173" s="178" t="s">
        <v>44</v>
      </c>
      <c r="O173" s="60"/>
      <c r="P173" s="179">
        <f>O173*H173</f>
        <v>0</v>
      </c>
      <c r="Q173" s="179">
        <v>0</v>
      </c>
      <c r="R173" s="179">
        <f>Q173*H173</f>
        <v>0</v>
      </c>
      <c r="S173" s="179">
        <v>0</v>
      </c>
      <c r="T173" s="180">
        <f>S173*H173</f>
        <v>0</v>
      </c>
      <c r="U173" s="31"/>
      <c r="V173" s="31"/>
      <c r="W173" s="31"/>
      <c r="X173" s="31"/>
      <c r="Y173" s="31"/>
      <c r="Z173" s="31"/>
      <c r="AA173" s="31"/>
      <c r="AB173" s="31"/>
      <c r="AC173" s="31"/>
      <c r="AD173" s="31"/>
      <c r="AE173" s="31"/>
      <c r="AR173" s="181" t="s">
        <v>172</v>
      </c>
      <c r="AT173" s="181" t="s">
        <v>168</v>
      </c>
      <c r="AU173" s="181" t="s">
        <v>86</v>
      </c>
      <c r="AY173" s="14" t="s">
        <v>166</v>
      </c>
      <c r="BE173" s="100">
        <f>IF(N173="základná",J173,0)</f>
        <v>0</v>
      </c>
      <c r="BF173" s="100">
        <f>IF(N173="znížená",J173,0)</f>
        <v>0</v>
      </c>
      <c r="BG173" s="100">
        <f>IF(N173="zákl. prenesená",J173,0)</f>
        <v>0</v>
      </c>
      <c r="BH173" s="100">
        <f>IF(N173="zníž. prenesená",J173,0)</f>
        <v>0</v>
      </c>
      <c r="BI173" s="100">
        <f>IF(N173="nulová",J173,0)</f>
        <v>0</v>
      </c>
      <c r="BJ173" s="14" t="s">
        <v>145</v>
      </c>
      <c r="BK173" s="182">
        <f>ROUND(I173*H173,3)</f>
        <v>0</v>
      </c>
      <c r="BL173" s="14" t="s">
        <v>172</v>
      </c>
      <c r="BM173" s="181" t="s">
        <v>500</v>
      </c>
    </row>
    <row r="174" spans="1:65" s="2" customFormat="1" ht="33" customHeight="1">
      <c r="A174" s="31"/>
      <c r="B174" s="138"/>
      <c r="C174" s="170" t="s">
        <v>327</v>
      </c>
      <c r="D174" s="170" t="s">
        <v>168</v>
      </c>
      <c r="E174" s="171" t="s">
        <v>1139</v>
      </c>
      <c r="F174" s="172" t="s">
        <v>1140</v>
      </c>
      <c r="G174" s="173" t="s">
        <v>1106</v>
      </c>
      <c r="H174" s="174">
        <v>3</v>
      </c>
      <c r="I174" s="175"/>
      <c r="J174" s="174">
        <f>ROUND(I174*H174,3)</f>
        <v>0</v>
      </c>
      <c r="K174" s="176"/>
      <c r="L174" s="32"/>
      <c r="M174" s="177" t="s">
        <v>1</v>
      </c>
      <c r="N174" s="178" t="s">
        <v>44</v>
      </c>
      <c r="O174" s="60"/>
      <c r="P174" s="179">
        <f>O174*H174</f>
        <v>0</v>
      </c>
      <c r="Q174" s="179">
        <v>0</v>
      </c>
      <c r="R174" s="179">
        <f>Q174*H174</f>
        <v>0</v>
      </c>
      <c r="S174" s="179">
        <v>0</v>
      </c>
      <c r="T174" s="180">
        <f>S174*H174</f>
        <v>0</v>
      </c>
      <c r="U174" s="31"/>
      <c r="V174" s="31"/>
      <c r="W174" s="31"/>
      <c r="X174" s="31"/>
      <c r="Y174" s="31"/>
      <c r="Z174" s="31"/>
      <c r="AA174" s="31"/>
      <c r="AB174" s="31"/>
      <c r="AC174" s="31"/>
      <c r="AD174" s="31"/>
      <c r="AE174" s="31"/>
      <c r="AR174" s="181" t="s">
        <v>172</v>
      </c>
      <c r="AT174" s="181" t="s">
        <v>168</v>
      </c>
      <c r="AU174" s="181" t="s">
        <v>86</v>
      </c>
      <c r="AY174" s="14" t="s">
        <v>166</v>
      </c>
      <c r="BE174" s="100">
        <f>IF(N174="základná",J174,0)</f>
        <v>0</v>
      </c>
      <c r="BF174" s="100">
        <f>IF(N174="znížená",J174,0)</f>
        <v>0</v>
      </c>
      <c r="BG174" s="100">
        <f>IF(N174="zákl. prenesená",J174,0)</f>
        <v>0</v>
      </c>
      <c r="BH174" s="100">
        <f>IF(N174="zníž. prenesená",J174,0)</f>
        <v>0</v>
      </c>
      <c r="BI174" s="100">
        <f>IF(N174="nulová",J174,0)</f>
        <v>0</v>
      </c>
      <c r="BJ174" s="14" t="s">
        <v>145</v>
      </c>
      <c r="BK174" s="182">
        <f>ROUND(I174*H174,3)</f>
        <v>0</v>
      </c>
      <c r="BL174" s="14" t="s">
        <v>172</v>
      </c>
      <c r="BM174" s="181" t="s">
        <v>508</v>
      </c>
    </row>
    <row r="175" spans="1:65" s="2" customFormat="1" ht="16.5" customHeight="1">
      <c r="A175" s="31"/>
      <c r="B175" s="138"/>
      <c r="C175" s="170" t="s">
        <v>331</v>
      </c>
      <c r="D175" s="170" t="s">
        <v>168</v>
      </c>
      <c r="E175" s="171" t="s">
        <v>1109</v>
      </c>
      <c r="F175" s="172" t="s">
        <v>1110</v>
      </c>
      <c r="G175" s="173" t="s">
        <v>1085</v>
      </c>
      <c r="H175" s="174">
        <v>1</v>
      </c>
      <c r="I175" s="175"/>
      <c r="J175" s="174">
        <f>ROUND(I175*H175,3)</f>
        <v>0</v>
      </c>
      <c r="K175" s="176"/>
      <c r="L175" s="32"/>
      <c r="M175" s="177" t="s">
        <v>1</v>
      </c>
      <c r="N175" s="178" t="s">
        <v>44</v>
      </c>
      <c r="O175" s="60"/>
      <c r="P175" s="179">
        <f>O175*H175</f>
        <v>0</v>
      </c>
      <c r="Q175" s="179">
        <v>0</v>
      </c>
      <c r="R175" s="179">
        <f>Q175*H175</f>
        <v>0</v>
      </c>
      <c r="S175" s="179">
        <v>0</v>
      </c>
      <c r="T175" s="180">
        <f>S175*H175</f>
        <v>0</v>
      </c>
      <c r="U175" s="31"/>
      <c r="V175" s="31"/>
      <c r="W175" s="31"/>
      <c r="X175" s="31"/>
      <c r="Y175" s="31"/>
      <c r="Z175" s="31"/>
      <c r="AA175" s="31"/>
      <c r="AB175" s="31"/>
      <c r="AC175" s="31"/>
      <c r="AD175" s="31"/>
      <c r="AE175" s="31"/>
      <c r="AR175" s="181" t="s">
        <v>172</v>
      </c>
      <c r="AT175" s="181" t="s">
        <v>168</v>
      </c>
      <c r="AU175" s="181" t="s">
        <v>86</v>
      </c>
      <c r="AY175" s="14" t="s">
        <v>166</v>
      </c>
      <c r="BE175" s="100">
        <f>IF(N175="základná",J175,0)</f>
        <v>0</v>
      </c>
      <c r="BF175" s="100">
        <f>IF(N175="znížená",J175,0)</f>
        <v>0</v>
      </c>
      <c r="BG175" s="100">
        <f>IF(N175="zákl. prenesená",J175,0)</f>
        <v>0</v>
      </c>
      <c r="BH175" s="100">
        <f>IF(N175="zníž. prenesená",J175,0)</f>
        <v>0</v>
      </c>
      <c r="BI175" s="100">
        <f>IF(N175="nulová",J175,0)</f>
        <v>0</v>
      </c>
      <c r="BJ175" s="14" t="s">
        <v>145</v>
      </c>
      <c r="BK175" s="182">
        <f>ROUND(I175*H175,3)</f>
        <v>0</v>
      </c>
      <c r="BL175" s="14" t="s">
        <v>172</v>
      </c>
      <c r="BM175" s="181" t="s">
        <v>518</v>
      </c>
    </row>
    <row r="176" spans="1:65" s="12" customFormat="1" ht="25.9" customHeight="1">
      <c r="B176" s="157"/>
      <c r="D176" s="158" t="s">
        <v>77</v>
      </c>
      <c r="E176" s="159" t="s">
        <v>1141</v>
      </c>
      <c r="F176" s="159" t="s">
        <v>1142</v>
      </c>
      <c r="I176" s="160"/>
      <c r="J176" s="161">
        <f>BK176</f>
        <v>0</v>
      </c>
      <c r="L176" s="157"/>
      <c r="M176" s="162"/>
      <c r="N176" s="163"/>
      <c r="O176" s="163"/>
      <c r="P176" s="164">
        <f>SUM(P177:P178)</f>
        <v>0</v>
      </c>
      <c r="Q176" s="163"/>
      <c r="R176" s="164">
        <f>SUM(R177:R178)</f>
        <v>0</v>
      </c>
      <c r="S176" s="163"/>
      <c r="T176" s="165">
        <f>SUM(T177:T178)</f>
        <v>0</v>
      </c>
      <c r="AR176" s="158" t="s">
        <v>86</v>
      </c>
      <c r="AT176" s="166" t="s">
        <v>77</v>
      </c>
      <c r="AU176" s="166" t="s">
        <v>78</v>
      </c>
      <c r="AY176" s="158" t="s">
        <v>166</v>
      </c>
      <c r="BK176" s="167">
        <f>SUM(BK177:BK178)</f>
        <v>0</v>
      </c>
    </row>
    <row r="177" spans="1:65" s="2" customFormat="1" ht="16.5" customHeight="1">
      <c r="A177" s="31"/>
      <c r="B177" s="138"/>
      <c r="C177" s="170" t="s">
        <v>337</v>
      </c>
      <c r="D177" s="170" t="s">
        <v>168</v>
      </c>
      <c r="E177" s="171" t="s">
        <v>1143</v>
      </c>
      <c r="F177" s="172" t="s">
        <v>1144</v>
      </c>
      <c r="G177" s="173" t="s">
        <v>1085</v>
      </c>
      <c r="H177" s="174">
        <v>1</v>
      </c>
      <c r="I177" s="175"/>
      <c r="J177" s="174">
        <f>ROUND(I177*H177,3)</f>
        <v>0</v>
      </c>
      <c r="K177" s="176"/>
      <c r="L177" s="32"/>
      <c r="M177" s="177" t="s">
        <v>1</v>
      </c>
      <c r="N177" s="178" t="s">
        <v>44</v>
      </c>
      <c r="O177" s="60"/>
      <c r="P177" s="179">
        <f>O177*H177</f>
        <v>0</v>
      </c>
      <c r="Q177" s="179">
        <v>0</v>
      </c>
      <c r="R177" s="179">
        <f>Q177*H177</f>
        <v>0</v>
      </c>
      <c r="S177" s="179">
        <v>0</v>
      </c>
      <c r="T177" s="180">
        <f>S177*H177</f>
        <v>0</v>
      </c>
      <c r="U177" s="31"/>
      <c r="V177" s="31"/>
      <c r="W177" s="31"/>
      <c r="X177" s="31"/>
      <c r="Y177" s="31"/>
      <c r="Z177" s="31"/>
      <c r="AA177" s="31"/>
      <c r="AB177" s="31"/>
      <c r="AC177" s="31"/>
      <c r="AD177" s="31"/>
      <c r="AE177" s="31"/>
      <c r="AR177" s="181" t="s">
        <v>172</v>
      </c>
      <c r="AT177" s="181" t="s">
        <v>168</v>
      </c>
      <c r="AU177" s="181" t="s">
        <v>86</v>
      </c>
      <c r="AY177" s="14" t="s">
        <v>166</v>
      </c>
      <c r="BE177" s="100">
        <f>IF(N177="základná",J177,0)</f>
        <v>0</v>
      </c>
      <c r="BF177" s="100">
        <f>IF(N177="znížená",J177,0)</f>
        <v>0</v>
      </c>
      <c r="BG177" s="100">
        <f>IF(N177="zákl. prenesená",J177,0)</f>
        <v>0</v>
      </c>
      <c r="BH177" s="100">
        <f>IF(N177="zníž. prenesená",J177,0)</f>
        <v>0</v>
      </c>
      <c r="BI177" s="100">
        <f>IF(N177="nulová",J177,0)</f>
        <v>0</v>
      </c>
      <c r="BJ177" s="14" t="s">
        <v>145</v>
      </c>
      <c r="BK177" s="182">
        <f>ROUND(I177*H177,3)</f>
        <v>0</v>
      </c>
      <c r="BL177" s="14" t="s">
        <v>172</v>
      </c>
      <c r="BM177" s="181" t="s">
        <v>526</v>
      </c>
    </row>
    <row r="178" spans="1:65" s="2" customFormat="1" ht="16.5" customHeight="1">
      <c r="A178" s="31"/>
      <c r="B178" s="138"/>
      <c r="C178" s="170" t="s">
        <v>345</v>
      </c>
      <c r="D178" s="170" t="s">
        <v>168</v>
      </c>
      <c r="E178" s="171" t="s">
        <v>1145</v>
      </c>
      <c r="F178" s="172" t="s">
        <v>1146</v>
      </c>
      <c r="G178" s="173" t="s">
        <v>1085</v>
      </c>
      <c r="H178" s="174">
        <v>1</v>
      </c>
      <c r="I178" s="175"/>
      <c r="J178" s="174">
        <f>ROUND(I178*H178,3)</f>
        <v>0</v>
      </c>
      <c r="K178" s="176"/>
      <c r="L178" s="32"/>
      <c r="M178" s="193" t="s">
        <v>1</v>
      </c>
      <c r="N178" s="194" t="s">
        <v>44</v>
      </c>
      <c r="O178" s="195"/>
      <c r="P178" s="196">
        <f>O178*H178</f>
        <v>0</v>
      </c>
      <c r="Q178" s="196">
        <v>0</v>
      </c>
      <c r="R178" s="196">
        <f>Q178*H178</f>
        <v>0</v>
      </c>
      <c r="S178" s="196">
        <v>0</v>
      </c>
      <c r="T178" s="197">
        <f>S178*H178</f>
        <v>0</v>
      </c>
      <c r="U178" s="31"/>
      <c r="V178" s="31"/>
      <c r="W178" s="31"/>
      <c r="X178" s="31"/>
      <c r="Y178" s="31"/>
      <c r="Z178" s="31"/>
      <c r="AA178" s="31"/>
      <c r="AB178" s="31"/>
      <c r="AC178" s="31"/>
      <c r="AD178" s="31"/>
      <c r="AE178" s="31"/>
      <c r="AR178" s="181" t="s">
        <v>172</v>
      </c>
      <c r="AT178" s="181" t="s">
        <v>168</v>
      </c>
      <c r="AU178" s="181" t="s">
        <v>86</v>
      </c>
      <c r="AY178" s="14" t="s">
        <v>166</v>
      </c>
      <c r="BE178" s="100">
        <f>IF(N178="základná",J178,0)</f>
        <v>0</v>
      </c>
      <c r="BF178" s="100">
        <f>IF(N178="znížená",J178,0)</f>
        <v>0</v>
      </c>
      <c r="BG178" s="100">
        <f>IF(N178="zákl. prenesená",J178,0)</f>
        <v>0</v>
      </c>
      <c r="BH178" s="100">
        <f>IF(N178="zníž. prenesená",J178,0)</f>
        <v>0</v>
      </c>
      <c r="BI178" s="100">
        <f>IF(N178="nulová",J178,0)</f>
        <v>0</v>
      </c>
      <c r="BJ178" s="14" t="s">
        <v>145</v>
      </c>
      <c r="BK178" s="182">
        <f>ROUND(I178*H178,3)</f>
        <v>0</v>
      </c>
      <c r="BL178" s="14" t="s">
        <v>172</v>
      </c>
      <c r="BM178" s="181" t="s">
        <v>532</v>
      </c>
    </row>
    <row r="179" spans="1:65" s="2" customFormat="1" ht="6.95" customHeight="1">
      <c r="A179" s="31"/>
      <c r="B179" s="49"/>
      <c r="C179" s="50"/>
      <c r="D179" s="50"/>
      <c r="E179" s="50"/>
      <c r="F179" s="50"/>
      <c r="G179" s="50"/>
      <c r="H179" s="50"/>
      <c r="I179" s="50"/>
      <c r="J179" s="50"/>
      <c r="K179" s="50"/>
      <c r="L179" s="32"/>
      <c r="M179" s="31"/>
      <c r="O179" s="31"/>
      <c r="P179" s="31"/>
      <c r="Q179" s="31"/>
      <c r="R179" s="31"/>
      <c r="S179" s="31"/>
      <c r="T179" s="31"/>
      <c r="U179" s="31"/>
      <c r="V179" s="31"/>
      <c r="W179" s="31"/>
      <c r="X179" s="31"/>
      <c r="Y179" s="31"/>
      <c r="Z179" s="31"/>
      <c r="AA179" s="31"/>
      <c r="AB179" s="31"/>
      <c r="AC179" s="31"/>
      <c r="AD179" s="31"/>
      <c r="AE179" s="31"/>
    </row>
  </sheetData>
  <autoFilter ref="C130:K178"/>
  <mergeCells count="14">
    <mergeCell ref="D109:F109"/>
    <mergeCell ref="E121:H121"/>
    <mergeCell ref="E123:H123"/>
    <mergeCell ref="L2:V2"/>
    <mergeCell ref="E87:H87"/>
    <mergeCell ref="D105:F105"/>
    <mergeCell ref="D106:F106"/>
    <mergeCell ref="D107:F107"/>
    <mergeCell ref="D108:F108"/>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0"/>
  <sheetViews>
    <sheetView showGridLines="0" topLeftCell="A13" workbookViewId="0">
      <selection activeCell="F56" sqref="F5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102</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1147</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4"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SUM(BE133:BE239)),  2)</f>
        <v>0</v>
      </c>
      <c r="G35" s="114"/>
      <c r="H35" s="114"/>
      <c r="I35" s="115">
        <v>0.2</v>
      </c>
      <c r="J35" s="113">
        <f>ROUND(((SUM(BE106:BE113) + SUM(BE133:BE239))*I35),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SUM(BF133:BF239)),  2)</f>
        <v>0</v>
      </c>
      <c r="G36" s="114"/>
      <c r="H36" s="114"/>
      <c r="I36" s="115">
        <v>0.2</v>
      </c>
      <c r="J36" s="113">
        <f>ROUND(((SUM(BF106:BF113) + SUM(BF133:BF239))*I36),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SUM(BG133:BG239)),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SUM(BH133:BH239)),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SUM(BI133:BI239)),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06 - ELEKTROINŠTALÁCIA</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1148</v>
      </c>
      <c r="E97" s="130"/>
      <c r="F97" s="130"/>
      <c r="G97" s="130"/>
      <c r="H97" s="130"/>
      <c r="I97" s="130"/>
      <c r="J97" s="131">
        <f>J134</f>
        <v>0</v>
      </c>
      <c r="L97" s="128"/>
    </row>
    <row r="98" spans="1:65" s="9" customFormat="1" ht="24.95" customHeight="1">
      <c r="B98" s="128"/>
      <c r="D98" s="129" t="s">
        <v>1149</v>
      </c>
      <c r="E98" s="130"/>
      <c r="F98" s="130"/>
      <c r="G98" s="130"/>
      <c r="H98" s="130"/>
      <c r="I98" s="130"/>
      <c r="J98" s="131">
        <f>J149</f>
        <v>0</v>
      </c>
      <c r="L98" s="128"/>
    </row>
    <row r="99" spans="1:65" s="9" customFormat="1" ht="24.95" customHeight="1">
      <c r="B99" s="128"/>
      <c r="D99" s="129" t="s">
        <v>1150</v>
      </c>
      <c r="E99" s="130"/>
      <c r="F99" s="130"/>
      <c r="G99" s="130"/>
      <c r="H99" s="130"/>
      <c r="I99" s="130"/>
      <c r="J99" s="131">
        <f>J155</f>
        <v>0</v>
      </c>
      <c r="L99" s="128"/>
    </row>
    <row r="100" spans="1:65" s="9" customFormat="1" ht="24.95" customHeight="1">
      <c r="B100" s="128"/>
      <c r="D100" s="129" t="s">
        <v>1151</v>
      </c>
      <c r="E100" s="130"/>
      <c r="F100" s="130"/>
      <c r="G100" s="130"/>
      <c r="H100" s="130"/>
      <c r="I100" s="130"/>
      <c r="J100" s="131">
        <f>J180</f>
        <v>0</v>
      </c>
      <c r="L100" s="128"/>
    </row>
    <row r="101" spans="1:65" s="9" customFormat="1" ht="24.95" customHeight="1">
      <c r="B101" s="128"/>
      <c r="D101" s="129" t="s">
        <v>1152</v>
      </c>
      <c r="E101" s="130"/>
      <c r="F101" s="130"/>
      <c r="G101" s="130"/>
      <c r="H101" s="130"/>
      <c r="I101" s="130"/>
      <c r="J101" s="131">
        <f>J193</f>
        <v>0</v>
      </c>
      <c r="L101" s="128"/>
    </row>
    <row r="102" spans="1:65" s="9" customFormat="1" ht="24.95" customHeight="1">
      <c r="B102" s="128"/>
      <c r="D102" s="129" t="s">
        <v>1153</v>
      </c>
      <c r="E102" s="130"/>
      <c r="F102" s="130"/>
      <c r="G102" s="130"/>
      <c r="H102" s="130"/>
      <c r="I102" s="130"/>
      <c r="J102" s="131">
        <f>J223</f>
        <v>0</v>
      </c>
      <c r="L102" s="128"/>
    </row>
    <row r="103" spans="1:65" s="9" customFormat="1" ht="24.95" customHeight="1">
      <c r="B103" s="128"/>
      <c r="D103" s="129" t="s">
        <v>1154</v>
      </c>
      <c r="E103" s="130"/>
      <c r="F103" s="130"/>
      <c r="G103" s="130"/>
      <c r="H103" s="130"/>
      <c r="I103" s="130"/>
      <c r="J103" s="131">
        <f>J226</f>
        <v>0</v>
      </c>
      <c r="L103" s="128"/>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00" t="s">
        <v>143</v>
      </c>
      <c r="E107" s="250"/>
      <c r="F107" s="250"/>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00" t="s">
        <v>146</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00" t="s">
        <v>147</v>
      </c>
      <c r="E109" s="250"/>
      <c r="F109" s="250"/>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00" t="s">
        <v>148</v>
      </c>
      <c r="E110" s="250"/>
      <c r="F110" s="250"/>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00" t="s">
        <v>149</v>
      </c>
      <c r="E111" s="250"/>
      <c r="F111" s="250"/>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ht="11.25">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46" t="str">
        <f>E7</f>
        <v>MŠ Slnečnica</v>
      </c>
      <c r="F123" s="247"/>
      <c r="G123" s="247"/>
      <c r="H123" s="247"/>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04" t="str">
        <f>E9</f>
        <v>06 - ELEKTROINŠTALÁCIA</v>
      </c>
      <c r="F125" s="248"/>
      <c r="G125" s="248"/>
      <c r="H125" s="248"/>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P134+P149+P155+P180+P193+P223+P226</f>
        <v>0</v>
      </c>
      <c r="Q133" s="68"/>
      <c r="R133" s="154">
        <f>R134+R149+R155+R180+R193+R223+R226</f>
        <v>0</v>
      </c>
      <c r="S133" s="68"/>
      <c r="T133" s="155">
        <f>T134+T149+T155+T180+T193+T223+T226</f>
        <v>0</v>
      </c>
      <c r="U133" s="31"/>
      <c r="V133" s="31"/>
      <c r="W133" s="31"/>
      <c r="X133" s="31"/>
      <c r="Y133" s="31"/>
      <c r="Z133" s="31"/>
      <c r="AA133" s="31"/>
      <c r="AB133" s="31"/>
      <c r="AC133" s="31"/>
      <c r="AD133" s="31"/>
      <c r="AE133" s="31"/>
      <c r="AT133" s="14" t="s">
        <v>77</v>
      </c>
      <c r="AU133" s="14" t="s">
        <v>123</v>
      </c>
      <c r="BK133" s="156">
        <f>BK134+BK149+BK155+BK180+BK193+BK223+BK226</f>
        <v>0</v>
      </c>
    </row>
    <row r="134" spans="1:65" s="12" customFormat="1" ht="25.9" customHeight="1">
      <c r="B134" s="157"/>
      <c r="D134" s="158" t="s">
        <v>77</v>
      </c>
      <c r="E134" s="159" t="s">
        <v>1058</v>
      </c>
      <c r="F134" s="159" t="s">
        <v>1155</v>
      </c>
      <c r="I134" s="160"/>
      <c r="J134" s="161">
        <f>BK134</f>
        <v>0</v>
      </c>
      <c r="L134" s="157"/>
      <c r="M134" s="162"/>
      <c r="N134" s="163"/>
      <c r="O134" s="163"/>
      <c r="P134" s="164">
        <f>SUM(P135:P148)</f>
        <v>0</v>
      </c>
      <c r="Q134" s="163"/>
      <c r="R134" s="164">
        <f>SUM(R135:R148)</f>
        <v>0</v>
      </c>
      <c r="S134" s="163"/>
      <c r="T134" s="165">
        <f>SUM(T135:T148)</f>
        <v>0</v>
      </c>
      <c r="AR134" s="158" t="s">
        <v>86</v>
      </c>
      <c r="AT134" s="166" t="s">
        <v>77</v>
      </c>
      <c r="AU134" s="166" t="s">
        <v>78</v>
      </c>
      <c r="AY134" s="158" t="s">
        <v>166</v>
      </c>
      <c r="BK134" s="167">
        <f>SUM(BK135:BK148)</f>
        <v>0</v>
      </c>
    </row>
    <row r="135" spans="1:65" s="2" customFormat="1" ht="66.75" customHeight="1">
      <c r="A135" s="31"/>
      <c r="B135" s="138"/>
      <c r="C135" s="170" t="s">
        <v>86</v>
      </c>
      <c r="D135" s="170" t="s">
        <v>168</v>
      </c>
      <c r="E135" s="171" t="s">
        <v>1156</v>
      </c>
      <c r="F135" s="172" t="s">
        <v>1157</v>
      </c>
      <c r="G135" s="173" t="s">
        <v>223</v>
      </c>
      <c r="H135" s="174">
        <v>48</v>
      </c>
      <c r="I135" s="175"/>
      <c r="J135" s="174">
        <f t="shared" ref="J135:J148" si="5">ROUND(I135*H135,3)</f>
        <v>0</v>
      </c>
      <c r="K135" s="176"/>
      <c r="L135" s="32"/>
      <c r="M135" s="177" t="s">
        <v>1</v>
      </c>
      <c r="N135" s="178" t="s">
        <v>44</v>
      </c>
      <c r="O135" s="60"/>
      <c r="P135" s="179">
        <f t="shared" ref="P135:P148" si="6">O135*H135</f>
        <v>0</v>
      </c>
      <c r="Q135" s="179">
        <v>0</v>
      </c>
      <c r="R135" s="179">
        <f t="shared" ref="R135:R148" si="7">Q135*H135</f>
        <v>0</v>
      </c>
      <c r="S135" s="179">
        <v>0</v>
      </c>
      <c r="T135" s="180">
        <f t="shared" ref="T135:T148" si="8">S135*H135</f>
        <v>0</v>
      </c>
      <c r="U135" s="31"/>
      <c r="V135" s="31"/>
      <c r="W135" s="31"/>
      <c r="X135" s="31"/>
      <c r="Y135" s="31"/>
      <c r="Z135" s="31"/>
      <c r="AA135" s="31"/>
      <c r="AB135" s="31"/>
      <c r="AC135" s="31"/>
      <c r="AD135" s="31"/>
      <c r="AE135" s="31"/>
      <c r="AR135" s="181" t="s">
        <v>172</v>
      </c>
      <c r="AT135" s="181" t="s">
        <v>168</v>
      </c>
      <c r="AU135" s="181" t="s">
        <v>86</v>
      </c>
      <c r="AY135" s="14" t="s">
        <v>166</v>
      </c>
      <c r="BE135" s="100">
        <f t="shared" ref="BE135:BE148" si="9">IF(N135="základná",J135,0)</f>
        <v>0</v>
      </c>
      <c r="BF135" s="100">
        <f t="shared" ref="BF135:BF148" si="10">IF(N135="znížená",J135,0)</f>
        <v>0</v>
      </c>
      <c r="BG135" s="100">
        <f t="shared" ref="BG135:BG148" si="11">IF(N135="zákl. prenesená",J135,0)</f>
        <v>0</v>
      </c>
      <c r="BH135" s="100">
        <f t="shared" ref="BH135:BH148" si="12">IF(N135="zníž. prenesená",J135,0)</f>
        <v>0</v>
      </c>
      <c r="BI135" s="100">
        <f t="shared" ref="BI135:BI148" si="13">IF(N135="nulová",J135,0)</f>
        <v>0</v>
      </c>
      <c r="BJ135" s="14" t="s">
        <v>145</v>
      </c>
      <c r="BK135" s="182">
        <f t="shared" ref="BK135:BK148" si="14">ROUND(I135*H135,3)</f>
        <v>0</v>
      </c>
      <c r="BL135" s="14" t="s">
        <v>172</v>
      </c>
      <c r="BM135" s="181" t="s">
        <v>145</v>
      </c>
    </row>
    <row r="136" spans="1:65" s="2" customFormat="1" ht="66.75" customHeight="1">
      <c r="A136" s="31"/>
      <c r="B136" s="138"/>
      <c r="C136" s="170" t="s">
        <v>145</v>
      </c>
      <c r="D136" s="170" t="s">
        <v>168</v>
      </c>
      <c r="E136" s="171" t="s">
        <v>1158</v>
      </c>
      <c r="F136" s="172" t="s">
        <v>1159</v>
      </c>
      <c r="G136" s="173" t="s">
        <v>223</v>
      </c>
      <c r="H136" s="174">
        <v>18</v>
      </c>
      <c r="I136" s="175"/>
      <c r="J136" s="174">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172</v>
      </c>
    </row>
    <row r="137" spans="1:65" s="2" customFormat="1" ht="66.75" customHeight="1">
      <c r="A137" s="31"/>
      <c r="B137" s="138"/>
      <c r="C137" s="170" t="s">
        <v>177</v>
      </c>
      <c r="D137" s="170" t="s">
        <v>168</v>
      </c>
      <c r="E137" s="171" t="s">
        <v>1160</v>
      </c>
      <c r="F137" s="172" t="s">
        <v>1161</v>
      </c>
      <c r="G137" s="173" t="s">
        <v>223</v>
      </c>
      <c r="H137" s="174">
        <v>37</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188</v>
      </c>
    </row>
    <row r="138" spans="1:65" s="2" customFormat="1" ht="66.75" customHeight="1">
      <c r="A138" s="31"/>
      <c r="B138" s="138"/>
      <c r="C138" s="170" t="s">
        <v>172</v>
      </c>
      <c r="D138" s="170" t="s">
        <v>168</v>
      </c>
      <c r="E138" s="171" t="s">
        <v>1162</v>
      </c>
      <c r="F138" s="172" t="s">
        <v>1163</v>
      </c>
      <c r="G138" s="173" t="s">
        <v>223</v>
      </c>
      <c r="H138" s="174">
        <v>2</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198</v>
      </c>
    </row>
    <row r="139" spans="1:65" s="2" customFormat="1" ht="66.75" customHeight="1">
      <c r="A139" s="31"/>
      <c r="B139" s="138"/>
      <c r="C139" s="170" t="s">
        <v>184</v>
      </c>
      <c r="D139" s="170" t="s">
        <v>168</v>
      </c>
      <c r="E139" s="171" t="s">
        <v>1164</v>
      </c>
      <c r="F139" s="172" t="s">
        <v>1165</v>
      </c>
      <c r="G139" s="173" t="s">
        <v>223</v>
      </c>
      <c r="H139" s="174">
        <v>8</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207</v>
      </c>
    </row>
    <row r="140" spans="1:65" s="2" customFormat="1" ht="55.5" customHeight="1">
      <c r="A140" s="31"/>
      <c r="B140" s="138"/>
      <c r="C140" s="170" t="s">
        <v>188</v>
      </c>
      <c r="D140" s="170" t="s">
        <v>168</v>
      </c>
      <c r="E140" s="171" t="s">
        <v>1166</v>
      </c>
      <c r="F140" s="172" t="s">
        <v>1167</v>
      </c>
      <c r="G140" s="173" t="s">
        <v>223</v>
      </c>
      <c r="H140" s="174">
        <v>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216</v>
      </c>
    </row>
    <row r="141" spans="1:65" s="2" customFormat="1" ht="66.75" customHeight="1">
      <c r="A141" s="31"/>
      <c r="B141" s="138"/>
      <c r="C141" s="170" t="s">
        <v>192</v>
      </c>
      <c r="D141" s="170" t="s">
        <v>168</v>
      </c>
      <c r="E141" s="171" t="s">
        <v>1168</v>
      </c>
      <c r="F141" s="172" t="s">
        <v>1169</v>
      </c>
      <c r="G141" s="173" t="s">
        <v>223</v>
      </c>
      <c r="H141" s="174">
        <v>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225</v>
      </c>
    </row>
    <row r="142" spans="1:65" s="2" customFormat="1" ht="49.15" customHeight="1">
      <c r="A142" s="31"/>
      <c r="B142" s="138"/>
      <c r="C142" s="170" t="s">
        <v>207</v>
      </c>
      <c r="D142" s="170" t="s">
        <v>168</v>
      </c>
      <c r="E142" s="171" t="s">
        <v>1170</v>
      </c>
      <c r="F142" s="172" t="s">
        <v>1171</v>
      </c>
      <c r="G142" s="173" t="s">
        <v>223</v>
      </c>
      <c r="H142" s="174">
        <v>12</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234</v>
      </c>
    </row>
    <row r="143" spans="1:65" s="2" customFormat="1" ht="49.15" customHeight="1">
      <c r="A143" s="31"/>
      <c r="B143" s="138"/>
      <c r="C143" s="170" t="s">
        <v>211</v>
      </c>
      <c r="D143" s="170" t="s">
        <v>168</v>
      </c>
      <c r="E143" s="171" t="s">
        <v>1172</v>
      </c>
      <c r="F143" s="172" t="s">
        <v>1173</v>
      </c>
      <c r="G143" s="173" t="s">
        <v>223</v>
      </c>
      <c r="H143" s="174">
        <v>5</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242</v>
      </c>
    </row>
    <row r="144" spans="1:65" s="2" customFormat="1" ht="49.15" customHeight="1">
      <c r="A144" s="31"/>
      <c r="B144" s="138"/>
      <c r="C144" s="170" t="s">
        <v>216</v>
      </c>
      <c r="D144" s="170" t="s">
        <v>168</v>
      </c>
      <c r="E144" s="171" t="s">
        <v>1174</v>
      </c>
      <c r="F144" s="172" t="s">
        <v>1175</v>
      </c>
      <c r="G144" s="173" t="s">
        <v>223</v>
      </c>
      <c r="H144" s="174">
        <v>5</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7</v>
      </c>
    </row>
    <row r="145" spans="1:65" s="2" customFormat="1" ht="49.15" customHeight="1">
      <c r="A145" s="31"/>
      <c r="B145" s="138"/>
      <c r="C145" s="170" t="s">
        <v>220</v>
      </c>
      <c r="D145" s="170" t="s">
        <v>168</v>
      </c>
      <c r="E145" s="171" t="s">
        <v>1176</v>
      </c>
      <c r="F145" s="172" t="s">
        <v>1177</v>
      </c>
      <c r="G145" s="173" t="s">
        <v>223</v>
      </c>
      <c r="H145" s="174">
        <v>27</v>
      </c>
      <c r="I145" s="175"/>
      <c r="J145" s="174">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257</v>
      </c>
    </row>
    <row r="146" spans="1:65" s="2" customFormat="1" ht="44.25" customHeight="1">
      <c r="A146" s="31"/>
      <c r="B146" s="138"/>
      <c r="C146" s="170" t="s">
        <v>225</v>
      </c>
      <c r="D146" s="170" t="s">
        <v>168</v>
      </c>
      <c r="E146" s="171" t="s">
        <v>1178</v>
      </c>
      <c r="F146" s="172" t="s">
        <v>1179</v>
      </c>
      <c r="G146" s="173" t="s">
        <v>223</v>
      </c>
      <c r="H146" s="174">
        <v>10</v>
      </c>
      <c r="I146" s="175"/>
      <c r="J146" s="174">
        <f t="shared" si="5"/>
        <v>0</v>
      </c>
      <c r="K146" s="176"/>
      <c r="L146" s="32"/>
      <c r="M146" s="177" t="s">
        <v>1</v>
      </c>
      <c r="N146" s="178" t="s">
        <v>44</v>
      </c>
      <c r="O146" s="60"/>
      <c r="P146" s="179">
        <f t="shared" si="6"/>
        <v>0</v>
      </c>
      <c r="Q146" s="179">
        <v>0</v>
      </c>
      <c r="R146" s="179">
        <f t="shared" si="7"/>
        <v>0</v>
      </c>
      <c r="S146" s="179">
        <v>0</v>
      </c>
      <c r="T146" s="180">
        <f t="shared" si="8"/>
        <v>0</v>
      </c>
      <c r="U146" s="31"/>
      <c r="V146" s="31"/>
      <c r="W146" s="31"/>
      <c r="X146" s="31"/>
      <c r="Y146" s="31"/>
      <c r="Z146" s="31"/>
      <c r="AA146" s="31"/>
      <c r="AB146" s="31"/>
      <c r="AC146" s="31"/>
      <c r="AD146" s="31"/>
      <c r="AE146" s="31"/>
      <c r="AR146" s="181" t="s">
        <v>172</v>
      </c>
      <c r="AT146" s="181" t="s">
        <v>168</v>
      </c>
      <c r="AU146" s="181" t="s">
        <v>86</v>
      </c>
      <c r="AY146" s="14" t="s">
        <v>166</v>
      </c>
      <c r="BE146" s="100">
        <f t="shared" si="9"/>
        <v>0</v>
      </c>
      <c r="BF146" s="100">
        <f t="shared" si="10"/>
        <v>0</v>
      </c>
      <c r="BG146" s="100">
        <f t="shared" si="11"/>
        <v>0</v>
      </c>
      <c r="BH146" s="100">
        <f t="shared" si="12"/>
        <v>0</v>
      </c>
      <c r="BI146" s="100">
        <f t="shared" si="13"/>
        <v>0</v>
      </c>
      <c r="BJ146" s="14" t="s">
        <v>145</v>
      </c>
      <c r="BK146" s="182">
        <f t="shared" si="14"/>
        <v>0</v>
      </c>
      <c r="BL146" s="14" t="s">
        <v>172</v>
      </c>
      <c r="BM146" s="181" t="s">
        <v>266</v>
      </c>
    </row>
    <row r="147" spans="1:65" s="2" customFormat="1" ht="55.5" customHeight="1">
      <c r="A147" s="31"/>
      <c r="B147" s="138"/>
      <c r="C147" s="170" t="s">
        <v>229</v>
      </c>
      <c r="D147" s="170" t="s">
        <v>168</v>
      </c>
      <c r="E147" s="171" t="s">
        <v>1180</v>
      </c>
      <c r="F147" s="172" t="s">
        <v>1181</v>
      </c>
      <c r="G147" s="173" t="s">
        <v>223</v>
      </c>
      <c r="H147" s="174">
        <v>7</v>
      </c>
      <c r="I147" s="175"/>
      <c r="J147" s="174">
        <f t="shared" si="5"/>
        <v>0</v>
      </c>
      <c r="K147" s="176"/>
      <c r="L147" s="32"/>
      <c r="M147" s="177" t="s">
        <v>1</v>
      </c>
      <c r="N147" s="178" t="s">
        <v>44</v>
      </c>
      <c r="O147" s="60"/>
      <c r="P147" s="179">
        <f t="shared" si="6"/>
        <v>0</v>
      </c>
      <c r="Q147" s="179">
        <v>0</v>
      </c>
      <c r="R147" s="179">
        <f t="shared" si="7"/>
        <v>0</v>
      </c>
      <c r="S147" s="179">
        <v>0</v>
      </c>
      <c r="T147" s="180">
        <f t="shared" si="8"/>
        <v>0</v>
      </c>
      <c r="U147" s="31"/>
      <c r="V147" s="31"/>
      <c r="W147" s="31"/>
      <c r="X147" s="31"/>
      <c r="Y147" s="31"/>
      <c r="Z147" s="31"/>
      <c r="AA147" s="31"/>
      <c r="AB147" s="31"/>
      <c r="AC147" s="31"/>
      <c r="AD147" s="31"/>
      <c r="AE147" s="31"/>
      <c r="AR147" s="181" t="s">
        <v>172</v>
      </c>
      <c r="AT147" s="181" t="s">
        <v>168</v>
      </c>
      <c r="AU147" s="181" t="s">
        <v>86</v>
      </c>
      <c r="AY147" s="14" t="s">
        <v>166</v>
      </c>
      <c r="BE147" s="100">
        <f t="shared" si="9"/>
        <v>0</v>
      </c>
      <c r="BF147" s="100">
        <f t="shared" si="10"/>
        <v>0</v>
      </c>
      <c r="BG147" s="100">
        <f t="shared" si="11"/>
        <v>0</v>
      </c>
      <c r="BH147" s="100">
        <f t="shared" si="12"/>
        <v>0</v>
      </c>
      <c r="BI147" s="100">
        <f t="shared" si="13"/>
        <v>0</v>
      </c>
      <c r="BJ147" s="14" t="s">
        <v>145</v>
      </c>
      <c r="BK147" s="182">
        <f t="shared" si="14"/>
        <v>0</v>
      </c>
      <c r="BL147" s="14" t="s">
        <v>172</v>
      </c>
      <c r="BM147" s="181" t="s">
        <v>274</v>
      </c>
    </row>
    <row r="148" spans="1:65" s="2" customFormat="1" ht="16.5" customHeight="1">
      <c r="A148" s="31"/>
      <c r="B148" s="138"/>
      <c r="C148" s="170" t="s">
        <v>78</v>
      </c>
      <c r="D148" s="170" t="s">
        <v>168</v>
      </c>
      <c r="E148" s="171" t="s">
        <v>1182</v>
      </c>
      <c r="F148" s="172" t="s">
        <v>1183</v>
      </c>
      <c r="G148" s="173" t="s">
        <v>223</v>
      </c>
      <c r="H148" s="174">
        <v>24</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86</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282</v>
      </c>
    </row>
    <row r="149" spans="1:65" s="12" customFormat="1" ht="25.9" customHeight="1">
      <c r="B149" s="157"/>
      <c r="D149" s="158" t="s">
        <v>77</v>
      </c>
      <c r="E149" s="159" t="s">
        <v>1088</v>
      </c>
      <c r="F149" s="159" t="s">
        <v>1184</v>
      </c>
      <c r="I149" s="160"/>
      <c r="J149" s="161">
        <f>BK149</f>
        <v>0</v>
      </c>
      <c r="L149" s="157"/>
      <c r="M149" s="162"/>
      <c r="N149" s="163"/>
      <c r="O149" s="163"/>
      <c r="P149" s="164">
        <f>SUM(P150:P154)</f>
        <v>0</v>
      </c>
      <c r="Q149" s="163"/>
      <c r="R149" s="164">
        <f>SUM(R150:R154)</f>
        <v>0</v>
      </c>
      <c r="S149" s="163"/>
      <c r="T149" s="165">
        <f>SUM(T150:T154)</f>
        <v>0</v>
      </c>
      <c r="AR149" s="158" t="s">
        <v>86</v>
      </c>
      <c r="AT149" s="166" t="s">
        <v>77</v>
      </c>
      <c r="AU149" s="166" t="s">
        <v>78</v>
      </c>
      <c r="AY149" s="158" t="s">
        <v>166</v>
      </c>
      <c r="BK149" s="167">
        <f>SUM(BK150:BK154)</f>
        <v>0</v>
      </c>
    </row>
    <row r="150" spans="1:65" s="2" customFormat="1" ht="66.75" customHeight="1">
      <c r="A150" s="31"/>
      <c r="B150" s="138"/>
      <c r="C150" s="170" t="s">
        <v>86</v>
      </c>
      <c r="D150" s="170" t="s">
        <v>168</v>
      </c>
      <c r="E150" s="171" t="s">
        <v>1185</v>
      </c>
      <c r="F150" s="172" t="s">
        <v>1186</v>
      </c>
      <c r="G150" s="173" t="s">
        <v>223</v>
      </c>
      <c r="H150" s="174">
        <v>1</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172</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172</v>
      </c>
      <c r="BM150" s="181" t="s">
        <v>291</v>
      </c>
    </row>
    <row r="151" spans="1:65" s="2" customFormat="1" ht="24.2" customHeight="1">
      <c r="A151" s="31"/>
      <c r="B151" s="138"/>
      <c r="C151" s="170" t="s">
        <v>145</v>
      </c>
      <c r="D151" s="170" t="s">
        <v>168</v>
      </c>
      <c r="E151" s="171" t="s">
        <v>1187</v>
      </c>
      <c r="F151" s="172" t="s">
        <v>1188</v>
      </c>
      <c r="G151" s="173" t="s">
        <v>223</v>
      </c>
      <c r="H151" s="174">
        <v>1</v>
      </c>
      <c r="I151" s="175"/>
      <c r="J151" s="174">
        <f>ROUND(I151*H151,3)</f>
        <v>0</v>
      </c>
      <c r="K151" s="176"/>
      <c r="L151" s="32"/>
      <c r="M151" s="177" t="s">
        <v>1</v>
      </c>
      <c r="N151" s="178" t="s">
        <v>44</v>
      </c>
      <c r="O151" s="60"/>
      <c r="P151" s="179">
        <f>O151*H151</f>
        <v>0</v>
      </c>
      <c r="Q151" s="179">
        <v>0</v>
      </c>
      <c r="R151" s="179">
        <f>Q151*H151</f>
        <v>0</v>
      </c>
      <c r="S151" s="179">
        <v>0</v>
      </c>
      <c r="T151" s="180">
        <f>S151*H151</f>
        <v>0</v>
      </c>
      <c r="U151" s="31"/>
      <c r="V151" s="31"/>
      <c r="W151" s="31"/>
      <c r="X151" s="31"/>
      <c r="Y151" s="31"/>
      <c r="Z151" s="31"/>
      <c r="AA151" s="31"/>
      <c r="AB151" s="31"/>
      <c r="AC151" s="31"/>
      <c r="AD151" s="31"/>
      <c r="AE151" s="31"/>
      <c r="AR151" s="181" t="s">
        <v>172</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299</v>
      </c>
    </row>
    <row r="152" spans="1:65" s="2" customFormat="1" ht="21.75" customHeight="1">
      <c r="A152" s="31"/>
      <c r="B152" s="138"/>
      <c r="C152" s="170" t="s">
        <v>177</v>
      </c>
      <c r="D152" s="170" t="s">
        <v>168</v>
      </c>
      <c r="E152" s="171" t="s">
        <v>1189</v>
      </c>
      <c r="F152" s="172" t="s">
        <v>1190</v>
      </c>
      <c r="G152" s="173" t="s">
        <v>223</v>
      </c>
      <c r="H152" s="174">
        <v>3</v>
      </c>
      <c r="I152" s="175"/>
      <c r="J152" s="174">
        <f>ROUND(I152*H152,3)</f>
        <v>0</v>
      </c>
      <c r="K152" s="176"/>
      <c r="L152" s="32"/>
      <c r="M152" s="177" t="s">
        <v>1</v>
      </c>
      <c r="N152" s="178" t="s">
        <v>44</v>
      </c>
      <c r="O152" s="60"/>
      <c r="P152" s="179">
        <f>O152*H152</f>
        <v>0</v>
      </c>
      <c r="Q152" s="179">
        <v>0</v>
      </c>
      <c r="R152" s="179">
        <f>Q152*H152</f>
        <v>0</v>
      </c>
      <c r="S152" s="179">
        <v>0</v>
      </c>
      <c r="T152" s="180">
        <f>S152*H152</f>
        <v>0</v>
      </c>
      <c r="U152" s="31"/>
      <c r="V152" s="31"/>
      <c r="W152" s="31"/>
      <c r="X152" s="31"/>
      <c r="Y152" s="31"/>
      <c r="Z152" s="31"/>
      <c r="AA152" s="31"/>
      <c r="AB152" s="31"/>
      <c r="AC152" s="31"/>
      <c r="AD152" s="31"/>
      <c r="AE152" s="31"/>
      <c r="AR152" s="181" t="s">
        <v>172</v>
      </c>
      <c r="AT152" s="181" t="s">
        <v>168</v>
      </c>
      <c r="AU152" s="181" t="s">
        <v>86</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307</v>
      </c>
    </row>
    <row r="153" spans="1:65" s="2" customFormat="1" ht="24.2" customHeight="1">
      <c r="A153" s="31"/>
      <c r="B153" s="138"/>
      <c r="C153" s="170" t="s">
        <v>172</v>
      </c>
      <c r="D153" s="170" t="s">
        <v>168</v>
      </c>
      <c r="E153" s="171" t="s">
        <v>1191</v>
      </c>
      <c r="F153" s="172" t="s">
        <v>1192</v>
      </c>
      <c r="G153" s="173" t="s">
        <v>223</v>
      </c>
      <c r="H153" s="174">
        <v>1</v>
      </c>
      <c r="I153" s="175"/>
      <c r="J153" s="174">
        <f>ROUND(I153*H153,3)</f>
        <v>0</v>
      </c>
      <c r="K153" s="176"/>
      <c r="L153" s="32"/>
      <c r="M153" s="177" t="s">
        <v>1</v>
      </c>
      <c r="N153" s="178" t="s">
        <v>44</v>
      </c>
      <c r="O153" s="60"/>
      <c r="P153" s="179">
        <f>O153*H153</f>
        <v>0</v>
      </c>
      <c r="Q153" s="179">
        <v>0</v>
      </c>
      <c r="R153" s="179">
        <f>Q153*H153</f>
        <v>0</v>
      </c>
      <c r="S153" s="179">
        <v>0</v>
      </c>
      <c r="T153" s="180">
        <f>S153*H153</f>
        <v>0</v>
      </c>
      <c r="U153" s="31"/>
      <c r="V153" s="31"/>
      <c r="W153" s="31"/>
      <c r="X153" s="31"/>
      <c r="Y153" s="31"/>
      <c r="Z153" s="31"/>
      <c r="AA153" s="31"/>
      <c r="AB153" s="31"/>
      <c r="AC153" s="31"/>
      <c r="AD153" s="31"/>
      <c r="AE153" s="31"/>
      <c r="AR153" s="181" t="s">
        <v>172</v>
      </c>
      <c r="AT153" s="181" t="s">
        <v>168</v>
      </c>
      <c r="AU153" s="181" t="s">
        <v>86</v>
      </c>
      <c r="AY153" s="14" t="s">
        <v>166</v>
      </c>
      <c r="BE153" s="100">
        <f>IF(N153="základná",J153,0)</f>
        <v>0</v>
      </c>
      <c r="BF153" s="100">
        <f>IF(N153="znížená",J153,0)</f>
        <v>0</v>
      </c>
      <c r="BG153" s="100">
        <f>IF(N153="zákl. prenesená",J153,0)</f>
        <v>0</v>
      </c>
      <c r="BH153" s="100">
        <f>IF(N153="zníž. prenesená",J153,0)</f>
        <v>0</v>
      </c>
      <c r="BI153" s="100">
        <f>IF(N153="nulová",J153,0)</f>
        <v>0</v>
      </c>
      <c r="BJ153" s="14" t="s">
        <v>145</v>
      </c>
      <c r="BK153" s="182">
        <f>ROUND(I153*H153,3)</f>
        <v>0</v>
      </c>
      <c r="BL153" s="14" t="s">
        <v>172</v>
      </c>
      <c r="BM153" s="181" t="s">
        <v>315</v>
      </c>
    </row>
    <row r="154" spans="1:65" s="2" customFormat="1" ht="21.75" customHeight="1">
      <c r="A154" s="31"/>
      <c r="B154" s="138"/>
      <c r="C154" s="170" t="s">
        <v>188</v>
      </c>
      <c r="D154" s="170" t="s">
        <v>168</v>
      </c>
      <c r="E154" s="171" t="s">
        <v>1193</v>
      </c>
      <c r="F154" s="172" t="s">
        <v>1194</v>
      </c>
      <c r="G154" s="173" t="s">
        <v>223</v>
      </c>
      <c r="H154" s="174">
        <v>1</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86</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323</v>
      </c>
    </row>
    <row r="155" spans="1:65" s="12" customFormat="1" ht="25.9" customHeight="1">
      <c r="B155" s="157"/>
      <c r="D155" s="158" t="s">
        <v>77</v>
      </c>
      <c r="E155" s="159" t="s">
        <v>1111</v>
      </c>
      <c r="F155" s="159" t="s">
        <v>1195</v>
      </c>
      <c r="I155" s="160"/>
      <c r="J155" s="161">
        <f>BK155</f>
        <v>0</v>
      </c>
      <c r="L155" s="157"/>
      <c r="M155" s="162"/>
      <c r="N155" s="163"/>
      <c r="O155" s="163"/>
      <c r="P155" s="164">
        <f>SUM(P156:P179)</f>
        <v>0</v>
      </c>
      <c r="Q155" s="163"/>
      <c r="R155" s="164">
        <f>SUM(R156:R179)</f>
        <v>0</v>
      </c>
      <c r="S155" s="163"/>
      <c r="T155" s="165">
        <f>SUM(T156:T179)</f>
        <v>0</v>
      </c>
      <c r="AR155" s="158" t="s">
        <v>86</v>
      </c>
      <c r="AT155" s="166" t="s">
        <v>77</v>
      </c>
      <c r="AU155" s="166" t="s">
        <v>78</v>
      </c>
      <c r="AY155" s="158" t="s">
        <v>166</v>
      </c>
      <c r="BK155" s="167">
        <f>SUM(BK156:BK179)</f>
        <v>0</v>
      </c>
    </row>
    <row r="156" spans="1:65" s="2" customFormat="1" ht="16.5" customHeight="1">
      <c r="A156" s="31"/>
      <c r="B156" s="138"/>
      <c r="C156" s="170" t="s">
        <v>86</v>
      </c>
      <c r="D156" s="170" t="s">
        <v>168</v>
      </c>
      <c r="E156" s="171" t="s">
        <v>1196</v>
      </c>
      <c r="F156" s="172" t="s">
        <v>1197</v>
      </c>
      <c r="G156" s="173" t="s">
        <v>285</v>
      </c>
      <c r="H156" s="174">
        <v>25</v>
      </c>
      <c r="I156" s="175"/>
      <c r="J156" s="174">
        <f t="shared" ref="J156:J179" si="15">ROUND(I156*H156,3)</f>
        <v>0</v>
      </c>
      <c r="K156" s="176"/>
      <c r="L156" s="32"/>
      <c r="M156" s="177" t="s">
        <v>1</v>
      </c>
      <c r="N156" s="178" t="s">
        <v>44</v>
      </c>
      <c r="O156" s="60"/>
      <c r="P156" s="179">
        <f t="shared" ref="P156:P179" si="16">O156*H156</f>
        <v>0</v>
      </c>
      <c r="Q156" s="179">
        <v>0</v>
      </c>
      <c r="R156" s="179">
        <f t="shared" ref="R156:R179" si="17">Q156*H156</f>
        <v>0</v>
      </c>
      <c r="S156" s="179">
        <v>0</v>
      </c>
      <c r="T156" s="180">
        <f t="shared" ref="T156:T179" si="18">S156*H156</f>
        <v>0</v>
      </c>
      <c r="U156" s="31"/>
      <c r="V156" s="31"/>
      <c r="W156" s="31"/>
      <c r="X156" s="31"/>
      <c r="Y156" s="31"/>
      <c r="Z156" s="31"/>
      <c r="AA156" s="31"/>
      <c r="AB156" s="31"/>
      <c r="AC156" s="31"/>
      <c r="AD156" s="31"/>
      <c r="AE156" s="31"/>
      <c r="AR156" s="181" t="s">
        <v>172</v>
      </c>
      <c r="AT156" s="181" t="s">
        <v>168</v>
      </c>
      <c r="AU156" s="181" t="s">
        <v>86</v>
      </c>
      <c r="AY156" s="14" t="s">
        <v>166</v>
      </c>
      <c r="BE156" s="100">
        <f t="shared" ref="BE156:BE179" si="19">IF(N156="základná",J156,0)</f>
        <v>0</v>
      </c>
      <c r="BF156" s="100">
        <f t="shared" ref="BF156:BF179" si="20">IF(N156="znížená",J156,0)</f>
        <v>0</v>
      </c>
      <c r="BG156" s="100">
        <f t="shared" ref="BG156:BG179" si="21">IF(N156="zákl. prenesená",J156,0)</f>
        <v>0</v>
      </c>
      <c r="BH156" s="100">
        <f t="shared" ref="BH156:BH179" si="22">IF(N156="zníž. prenesená",J156,0)</f>
        <v>0</v>
      </c>
      <c r="BI156" s="100">
        <f t="shared" ref="BI156:BI179" si="23">IF(N156="nulová",J156,0)</f>
        <v>0</v>
      </c>
      <c r="BJ156" s="14" t="s">
        <v>145</v>
      </c>
      <c r="BK156" s="182">
        <f t="shared" ref="BK156:BK179" si="24">ROUND(I156*H156,3)</f>
        <v>0</v>
      </c>
      <c r="BL156" s="14" t="s">
        <v>172</v>
      </c>
      <c r="BM156" s="181" t="s">
        <v>331</v>
      </c>
    </row>
    <row r="157" spans="1:65" s="2" customFormat="1" ht="16.5" customHeight="1">
      <c r="A157" s="31"/>
      <c r="B157" s="138"/>
      <c r="C157" s="170" t="s">
        <v>145</v>
      </c>
      <c r="D157" s="170" t="s">
        <v>168</v>
      </c>
      <c r="E157" s="171" t="s">
        <v>1198</v>
      </c>
      <c r="F157" s="172" t="s">
        <v>1199</v>
      </c>
      <c r="G157" s="173" t="s">
        <v>285</v>
      </c>
      <c r="H157" s="174">
        <v>950</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172</v>
      </c>
      <c r="AT157" s="181" t="s">
        <v>168</v>
      </c>
      <c r="AU157" s="181" t="s">
        <v>86</v>
      </c>
      <c r="AY157" s="14" t="s">
        <v>166</v>
      </c>
      <c r="BE157" s="100">
        <f t="shared" si="19"/>
        <v>0</v>
      </c>
      <c r="BF157" s="100">
        <f t="shared" si="20"/>
        <v>0</v>
      </c>
      <c r="BG157" s="100">
        <f t="shared" si="21"/>
        <v>0</v>
      </c>
      <c r="BH157" s="100">
        <f t="shared" si="22"/>
        <v>0</v>
      </c>
      <c r="BI157" s="100">
        <f t="shared" si="23"/>
        <v>0</v>
      </c>
      <c r="BJ157" s="14" t="s">
        <v>145</v>
      </c>
      <c r="BK157" s="182">
        <f t="shared" si="24"/>
        <v>0</v>
      </c>
      <c r="BL157" s="14" t="s">
        <v>172</v>
      </c>
      <c r="BM157" s="181" t="s">
        <v>345</v>
      </c>
    </row>
    <row r="158" spans="1:65" s="2" customFormat="1" ht="16.5" customHeight="1">
      <c r="A158" s="31"/>
      <c r="B158" s="138"/>
      <c r="C158" s="170" t="s">
        <v>177</v>
      </c>
      <c r="D158" s="170" t="s">
        <v>168</v>
      </c>
      <c r="E158" s="171" t="s">
        <v>1200</v>
      </c>
      <c r="F158" s="172" t="s">
        <v>1201</v>
      </c>
      <c r="G158" s="173" t="s">
        <v>285</v>
      </c>
      <c r="H158" s="174">
        <v>150</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172</v>
      </c>
      <c r="AT158" s="181" t="s">
        <v>168</v>
      </c>
      <c r="AU158" s="181" t="s">
        <v>86</v>
      </c>
      <c r="AY158" s="14" t="s">
        <v>166</v>
      </c>
      <c r="BE158" s="100">
        <f t="shared" si="19"/>
        <v>0</v>
      </c>
      <c r="BF158" s="100">
        <f t="shared" si="20"/>
        <v>0</v>
      </c>
      <c r="BG158" s="100">
        <f t="shared" si="21"/>
        <v>0</v>
      </c>
      <c r="BH158" s="100">
        <f t="shared" si="22"/>
        <v>0</v>
      </c>
      <c r="BI158" s="100">
        <f t="shared" si="23"/>
        <v>0</v>
      </c>
      <c r="BJ158" s="14" t="s">
        <v>145</v>
      </c>
      <c r="BK158" s="182">
        <f t="shared" si="24"/>
        <v>0</v>
      </c>
      <c r="BL158" s="14" t="s">
        <v>172</v>
      </c>
      <c r="BM158" s="181" t="s">
        <v>355</v>
      </c>
    </row>
    <row r="159" spans="1:65" s="2" customFormat="1" ht="16.5" customHeight="1">
      <c r="A159" s="31"/>
      <c r="B159" s="138"/>
      <c r="C159" s="170" t="s">
        <v>172</v>
      </c>
      <c r="D159" s="170" t="s">
        <v>168</v>
      </c>
      <c r="E159" s="171" t="s">
        <v>1202</v>
      </c>
      <c r="F159" s="172" t="s">
        <v>1203</v>
      </c>
      <c r="G159" s="173" t="s">
        <v>285</v>
      </c>
      <c r="H159" s="174">
        <v>1200</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172</v>
      </c>
      <c r="AT159" s="181" t="s">
        <v>168</v>
      </c>
      <c r="AU159" s="181" t="s">
        <v>86</v>
      </c>
      <c r="AY159" s="14" t="s">
        <v>166</v>
      </c>
      <c r="BE159" s="100">
        <f t="shared" si="19"/>
        <v>0</v>
      </c>
      <c r="BF159" s="100">
        <f t="shared" si="20"/>
        <v>0</v>
      </c>
      <c r="BG159" s="100">
        <f t="shared" si="21"/>
        <v>0</v>
      </c>
      <c r="BH159" s="100">
        <f t="shared" si="22"/>
        <v>0</v>
      </c>
      <c r="BI159" s="100">
        <f t="shared" si="23"/>
        <v>0</v>
      </c>
      <c r="BJ159" s="14" t="s">
        <v>145</v>
      </c>
      <c r="BK159" s="182">
        <f t="shared" si="24"/>
        <v>0</v>
      </c>
      <c r="BL159" s="14" t="s">
        <v>172</v>
      </c>
      <c r="BM159" s="181" t="s">
        <v>366</v>
      </c>
    </row>
    <row r="160" spans="1:65" s="2" customFormat="1" ht="16.5" customHeight="1">
      <c r="A160" s="31"/>
      <c r="B160" s="138"/>
      <c r="C160" s="170" t="s">
        <v>184</v>
      </c>
      <c r="D160" s="170" t="s">
        <v>168</v>
      </c>
      <c r="E160" s="171" t="s">
        <v>1204</v>
      </c>
      <c r="F160" s="172" t="s">
        <v>1205</v>
      </c>
      <c r="G160" s="173" t="s">
        <v>285</v>
      </c>
      <c r="H160" s="174">
        <v>100</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172</v>
      </c>
      <c r="AT160" s="181" t="s">
        <v>168</v>
      </c>
      <c r="AU160" s="181" t="s">
        <v>86</v>
      </c>
      <c r="AY160" s="14" t="s">
        <v>166</v>
      </c>
      <c r="BE160" s="100">
        <f t="shared" si="19"/>
        <v>0</v>
      </c>
      <c r="BF160" s="100">
        <f t="shared" si="20"/>
        <v>0</v>
      </c>
      <c r="BG160" s="100">
        <f t="shared" si="21"/>
        <v>0</v>
      </c>
      <c r="BH160" s="100">
        <f t="shared" si="22"/>
        <v>0</v>
      </c>
      <c r="BI160" s="100">
        <f t="shared" si="23"/>
        <v>0</v>
      </c>
      <c r="BJ160" s="14" t="s">
        <v>145</v>
      </c>
      <c r="BK160" s="182">
        <f t="shared" si="24"/>
        <v>0</v>
      </c>
      <c r="BL160" s="14" t="s">
        <v>172</v>
      </c>
      <c r="BM160" s="181" t="s">
        <v>374</v>
      </c>
    </row>
    <row r="161" spans="1:65" s="2" customFormat="1" ht="16.5" customHeight="1">
      <c r="A161" s="31"/>
      <c r="B161" s="138"/>
      <c r="C161" s="170" t="s">
        <v>188</v>
      </c>
      <c r="D161" s="170" t="s">
        <v>168</v>
      </c>
      <c r="E161" s="171" t="s">
        <v>1206</v>
      </c>
      <c r="F161" s="172" t="s">
        <v>1207</v>
      </c>
      <c r="G161" s="173" t="s">
        <v>285</v>
      </c>
      <c r="H161" s="174">
        <v>30</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172</v>
      </c>
      <c r="AT161" s="181" t="s">
        <v>168</v>
      </c>
      <c r="AU161" s="181" t="s">
        <v>86</v>
      </c>
      <c r="AY161" s="14" t="s">
        <v>166</v>
      </c>
      <c r="BE161" s="100">
        <f t="shared" si="19"/>
        <v>0</v>
      </c>
      <c r="BF161" s="100">
        <f t="shared" si="20"/>
        <v>0</v>
      </c>
      <c r="BG161" s="100">
        <f t="shared" si="21"/>
        <v>0</v>
      </c>
      <c r="BH161" s="100">
        <f t="shared" si="22"/>
        <v>0</v>
      </c>
      <c r="BI161" s="100">
        <f t="shared" si="23"/>
        <v>0</v>
      </c>
      <c r="BJ161" s="14" t="s">
        <v>145</v>
      </c>
      <c r="BK161" s="182">
        <f t="shared" si="24"/>
        <v>0</v>
      </c>
      <c r="BL161" s="14" t="s">
        <v>172</v>
      </c>
      <c r="BM161" s="181" t="s">
        <v>382</v>
      </c>
    </row>
    <row r="162" spans="1:65" s="2" customFormat="1" ht="16.5" customHeight="1">
      <c r="A162" s="31"/>
      <c r="B162" s="138"/>
      <c r="C162" s="170" t="s">
        <v>192</v>
      </c>
      <c r="D162" s="170" t="s">
        <v>168</v>
      </c>
      <c r="E162" s="171" t="s">
        <v>1208</v>
      </c>
      <c r="F162" s="172" t="s">
        <v>1209</v>
      </c>
      <c r="G162" s="173" t="s">
        <v>285</v>
      </c>
      <c r="H162" s="174">
        <v>400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172</v>
      </c>
      <c r="AT162" s="181" t="s">
        <v>168</v>
      </c>
      <c r="AU162" s="181" t="s">
        <v>86</v>
      </c>
      <c r="AY162" s="14" t="s">
        <v>166</v>
      </c>
      <c r="BE162" s="100">
        <f t="shared" si="19"/>
        <v>0</v>
      </c>
      <c r="BF162" s="100">
        <f t="shared" si="20"/>
        <v>0</v>
      </c>
      <c r="BG162" s="100">
        <f t="shared" si="21"/>
        <v>0</v>
      </c>
      <c r="BH162" s="100">
        <f t="shared" si="22"/>
        <v>0</v>
      </c>
      <c r="BI162" s="100">
        <f t="shared" si="23"/>
        <v>0</v>
      </c>
      <c r="BJ162" s="14" t="s">
        <v>145</v>
      </c>
      <c r="BK162" s="182">
        <f t="shared" si="24"/>
        <v>0</v>
      </c>
      <c r="BL162" s="14" t="s">
        <v>172</v>
      </c>
      <c r="BM162" s="181" t="s">
        <v>388</v>
      </c>
    </row>
    <row r="163" spans="1:65" s="2" customFormat="1" ht="16.5" customHeight="1">
      <c r="A163" s="31"/>
      <c r="B163" s="138"/>
      <c r="C163" s="170" t="s">
        <v>202</v>
      </c>
      <c r="D163" s="170" t="s">
        <v>168</v>
      </c>
      <c r="E163" s="171" t="s">
        <v>1210</v>
      </c>
      <c r="F163" s="172" t="s">
        <v>1211</v>
      </c>
      <c r="G163" s="173" t="s">
        <v>285</v>
      </c>
      <c r="H163" s="174">
        <v>50</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172</v>
      </c>
      <c r="AT163" s="181" t="s">
        <v>168</v>
      </c>
      <c r="AU163" s="181" t="s">
        <v>86</v>
      </c>
      <c r="AY163" s="14" t="s">
        <v>166</v>
      </c>
      <c r="BE163" s="100">
        <f t="shared" si="19"/>
        <v>0</v>
      </c>
      <c r="BF163" s="100">
        <f t="shared" si="20"/>
        <v>0</v>
      </c>
      <c r="BG163" s="100">
        <f t="shared" si="21"/>
        <v>0</v>
      </c>
      <c r="BH163" s="100">
        <f t="shared" si="22"/>
        <v>0</v>
      </c>
      <c r="BI163" s="100">
        <f t="shared" si="23"/>
        <v>0</v>
      </c>
      <c r="BJ163" s="14" t="s">
        <v>145</v>
      </c>
      <c r="BK163" s="182">
        <f t="shared" si="24"/>
        <v>0</v>
      </c>
      <c r="BL163" s="14" t="s">
        <v>172</v>
      </c>
      <c r="BM163" s="181" t="s">
        <v>396</v>
      </c>
    </row>
    <row r="164" spans="1:65" s="2" customFormat="1" ht="16.5" customHeight="1">
      <c r="A164" s="31"/>
      <c r="B164" s="138"/>
      <c r="C164" s="170" t="s">
        <v>207</v>
      </c>
      <c r="D164" s="170" t="s">
        <v>168</v>
      </c>
      <c r="E164" s="171" t="s">
        <v>1212</v>
      </c>
      <c r="F164" s="172" t="s">
        <v>1213</v>
      </c>
      <c r="G164" s="173" t="s">
        <v>285</v>
      </c>
      <c r="H164" s="174">
        <v>350</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172</v>
      </c>
      <c r="AT164" s="181" t="s">
        <v>168</v>
      </c>
      <c r="AU164" s="181" t="s">
        <v>86</v>
      </c>
      <c r="AY164" s="14" t="s">
        <v>166</v>
      </c>
      <c r="BE164" s="100">
        <f t="shared" si="19"/>
        <v>0</v>
      </c>
      <c r="BF164" s="100">
        <f t="shared" si="20"/>
        <v>0</v>
      </c>
      <c r="BG164" s="100">
        <f t="shared" si="21"/>
        <v>0</v>
      </c>
      <c r="BH164" s="100">
        <f t="shared" si="22"/>
        <v>0</v>
      </c>
      <c r="BI164" s="100">
        <f t="shared" si="23"/>
        <v>0</v>
      </c>
      <c r="BJ164" s="14" t="s">
        <v>145</v>
      </c>
      <c r="BK164" s="182">
        <f t="shared" si="24"/>
        <v>0</v>
      </c>
      <c r="BL164" s="14" t="s">
        <v>172</v>
      </c>
      <c r="BM164" s="181" t="s">
        <v>406</v>
      </c>
    </row>
    <row r="165" spans="1:65" s="2" customFormat="1" ht="16.5" customHeight="1">
      <c r="A165" s="31"/>
      <c r="B165" s="138"/>
      <c r="C165" s="170" t="s">
        <v>211</v>
      </c>
      <c r="D165" s="170" t="s">
        <v>168</v>
      </c>
      <c r="E165" s="171" t="s">
        <v>1214</v>
      </c>
      <c r="F165" s="172" t="s">
        <v>1215</v>
      </c>
      <c r="G165" s="173" t="s">
        <v>285</v>
      </c>
      <c r="H165" s="174">
        <v>5</v>
      </c>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172</v>
      </c>
      <c r="AT165" s="181" t="s">
        <v>168</v>
      </c>
      <c r="AU165" s="181" t="s">
        <v>86</v>
      </c>
      <c r="AY165" s="14" t="s">
        <v>166</v>
      </c>
      <c r="BE165" s="100">
        <f t="shared" si="19"/>
        <v>0</v>
      </c>
      <c r="BF165" s="100">
        <f t="shared" si="20"/>
        <v>0</v>
      </c>
      <c r="BG165" s="100">
        <f t="shared" si="21"/>
        <v>0</v>
      </c>
      <c r="BH165" s="100">
        <f t="shared" si="22"/>
        <v>0</v>
      </c>
      <c r="BI165" s="100">
        <f t="shared" si="23"/>
        <v>0</v>
      </c>
      <c r="BJ165" s="14" t="s">
        <v>145</v>
      </c>
      <c r="BK165" s="182">
        <f t="shared" si="24"/>
        <v>0</v>
      </c>
      <c r="BL165" s="14" t="s">
        <v>172</v>
      </c>
      <c r="BM165" s="181" t="s">
        <v>414</v>
      </c>
    </row>
    <row r="166" spans="1:65" s="2" customFormat="1" ht="16.5" customHeight="1">
      <c r="A166" s="31"/>
      <c r="B166" s="138"/>
      <c r="C166" s="170" t="s">
        <v>216</v>
      </c>
      <c r="D166" s="170" t="s">
        <v>168</v>
      </c>
      <c r="E166" s="171" t="s">
        <v>1216</v>
      </c>
      <c r="F166" s="172" t="s">
        <v>1217</v>
      </c>
      <c r="G166" s="173" t="s">
        <v>285</v>
      </c>
      <c r="H166" s="174">
        <v>60</v>
      </c>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172</v>
      </c>
      <c r="AT166" s="181" t="s">
        <v>168</v>
      </c>
      <c r="AU166" s="181" t="s">
        <v>86</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422</v>
      </c>
    </row>
    <row r="167" spans="1:65" s="2" customFormat="1" ht="16.5" customHeight="1">
      <c r="A167" s="31"/>
      <c r="B167" s="138"/>
      <c r="C167" s="170" t="s">
        <v>225</v>
      </c>
      <c r="D167" s="170" t="s">
        <v>168</v>
      </c>
      <c r="E167" s="171" t="s">
        <v>1218</v>
      </c>
      <c r="F167" s="172" t="s">
        <v>1219</v>
      </c>
      <c r="G167" s="173" t="s">
        <v>285</v>
      </c>
      <c r="H167" s="174">
        <v>260</v>
      </c>
      <c r="I167" s="175"/>
      <c r="J167" s="174">
        <f t="shared" si="15"/>
        <v>0</v>
      </c>
      <c r="K167" s="176"/>
      <c r="L167" s="32"/>
      <c r="M167" s="177" t="s">
        <v>1</v>
      </c>
      <c r="N167" s="178"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172</v>
      </c>
      <c r="AT167" s="181" t="s">
        <v>168</v>
      </c>
      <c r="AU167" s="181" t="s">
        <v>86</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432</v>
      </c>
    </row>
    <row r="168" spans="1:65" s="2" customFormat="1" ht="24.2" customHeight="1">
      <c r="A168" s="31"/>
      <c r="B168" s="138"/>
      <c r="C168" s="170" t="s">
        <v>229</v>
      </c>
      <c r="D168" s="170" t="s">
        <v>168</v>
      </c>
      <c r="E168" s="171" t="s">
        <v>1220</v>
      </c>
      <c r="F168" s="172" t="s">
        <v>1221</v>
      </c>
      <c r="G168" s="173" t="s">
        <v>223</v>
      </c>
      <c r="H168" s="174">
        <v>12</v>
      </c>
      <c r="I168" s="175"/>
      <c r="J168" s="174">
        <f t="shared" si="15"/>
        <v>0</v>
      </c>
      <c r="K168" s="176"/>
      <c r="L168" s="32"/>
      <c r="M168" s="177" t="s">
        <v>1</v>
      </c>
      <c r="N168" s="178"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172</v>
      </c>
      <c r="AT168" s="181" t="s">
        <v>168</v>
      </c>
      <c r="AU168" s="181" t="s">
        <v>86</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440</v>
      </c>
    </row>
    <row r="169" spans="1:65" s="2" customFormat="1" ht="16.5" customHeight="1">
      <c r="A169" s="31"/>
      <c r="B169" s="138"/>
      <c r="C169" s="170" t="s">
        <v>234</v>
      </c>
      <c r="D169" s="170" t="s">
        <v>168</v>
      </c>
      <c r="E169" s="171" t="s">
        <v>1222</v>
      </c>
      <c r="F169" s="172" t="s">
        <v>1223</v>
      </c>
      <c r="G169" s="173" t="s">
        <v>223</v>
      </c>
      <c r="H169" s="174">
        <v>12</v>
      </c>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172</v>
      </c>
      <c r="AT169" s="181" t="s">
        <v>168</v>
      </c>
      <c r="AU169" s="181" t="s">
        <v>86</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448</v>
      </c>
    </row>
    <row r="170" spans="1:65" s="2" customFormat="1" ht="16.5" customHeight="1">
      <c r="A170" s="31"/>
      <c r="B170" s="138"/>
      <c r="C170" s="170" t="s">
        <v>238</v>
      </c>
      <c r="D170" s="170" t="s">
        <v>168</v>
      </c>
      <c r="E170" s="171" t="s">
        <v>1224</v>
      </c>
      <c r="F170" s="172" t="s">
        <v>1225</v>
      </c>
      <c r="G170" s="173" t="s">
        <v>223</v>
      </c>
      <c r="H170" s="174">
        <v>12</v>
      </c>
      <c r="I170" s="175"/>
      <c r="J170" s="174">
        <f t="shared" si="15"/>
        <v>0</v>
      </c>
      <c r="K170" s="176"/>
      <c r="L170" s="32"/>
      <c r="M170" s="177" t="s">
        <v>1</v>
      </c>
      <c r="N170" s="178" t="s">
        <v>44</v>
      </c>
      <c r="O170" s="60"/>
      <c r="P170" s="179">
        <f t="shared" si="16"/>
        <v>0</v>
      </c>
      <c r="Q170" s="179">
        <v>0</v>
      </c>
      <c r="R170" s="179">
        <f t="shared" si="17"/>
        <v>0</v>
      </c>
      <c r="S170" s="179">
        <v>0</v>
      </c>
      <c r="T170" s="180">
        <f t="shared" si="18"/>
        <v>0</v>
      </c>
      <c r="U170" s="31"/>
      <c r="V170" s="31"/>
      <c r="W170" s="31"/>
      <c r="X170" s="31"/>
      <c r="Y170" s="31"/>
      <c r="Z170" s="31"/>
      <c r="AA170" s="31"/>
      <c r="AB170" s="31"/>
      <c r="AC170" s="31"/>
      <c r="AD170" s="31"/>
      <c r="AE170" s="31"/>
      <c r="AR170" s="181" t="s">
        <v>172</v>
      </c>
      <c r="AT170" s="181" t="s">
        <v>168</v>
      </c>
      <c r="AU170" s="181" t="s">
        <v>86</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456</v>
      </c>
    </row>
    <row r="171" spans="1:65" s="2" customFormat="1" ht="21.75" customHeight="1">
      <c r="A171" s="31"/>
      <c r="B171" s="138"/>
      <c r="C171" s="170" t="s">
        <v>242</v>
      </c>
      <c r="D171" s="170" t="s">
        <v>168</v>
      </c>
      <c r="E171" s="171" t="s">
        <v>1226</v>
      </c>
      <c r="F171" s="172" t="s">
        <v>1227</v>
      </c>
      <c r="G171" s="173" t="s">
        <v>223</v>
      </c>
      <c r="H171" s="174">
        <v>12</v>
      </c>
      <c r="I171" s="175"/>
      <c r="J171" s="174">
        <f t="shared" si="15"/>
        <v>0</v>
      </c>
      <c r="K171" s="176"/>
      <c r="L171" s="32"/>
      <c r="M171" s="177" t="s">
        <v>1</v>
      </c>
      <c r="N171" s="178" t="s">
        <v>44</v>
      </c>
      <c r="O171" s="60"/>
      <c r="P171" s="179">
        <f t="shared" si="16"/>
        <v>0</v>
      </c>
      <c r="Q171" s="179">
        <v>0</v>
      </c>
      <c r="R171" s="179">
        <f t="shared" si="17"/>
        <v>0</v>
      </c>
      <c r="S171" s="179">
        <v>0</v>
      </c>
      <c r="T171" s="180">
        <f t="shared" si="18"/>
        <v>0</v>
      </c>
      <c r="U171" s="31"/>
      <c r="V171" s="31"/>
      <c r="W171" s="31"/>
      <c r="X171" s="31"/>
      <c r="Y171" s="31"/>
      <c r="Z171" s="31"/>
      <c r="AA171" s="31"/>
      <c r="AB171" s="31"/>
      <c r="AC171" s="31"/>
      <c r="AD171" s="31"/>
      <c r="AE171" s="31"/>
      <c r="AR171" s="181" t="s">
        <v>172</v>
      </c>
      <c r="AT171" s="181" t="s">
        <v>168</v>
      </c>
      <c r="AU171" s="181" t="s">
        <v>86</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466</v>
      </c>
    </row>
    <row r="172" spans="1:65" s="2" customFormat="1" ht="16.5" customHeight="1">
      <c r="A172" s="31"/>
      <c r="B172" s="138"/>
      <c r="C172" s="170" t="s">
        <v>7</v>
      </c>
      <c r="D172" s="170" t="s">
        <v>168</v>
      </c>
      <c r="E172" s="171" t="s">
        <v>1228</v>
      </c>
      <c r="F172" s="172" t="s">
        <v>1229</v>
      </c>
      <c r="G172" s="173" t="s">
        <v>223</v>
      </c>
      <c r="H172" s="174">
        <v>53</v>
      </c>
      <c r="I172" s="175"/>
      <c r="J172" s="174">
        <f t="shared" si="15"/>
        <v>0</v>
      </c>
      <c r="K172" s="176"/>
      <c r="L172" s="32"/>
      <c r="M172" s="177" t="s">
        <v>1</v>
      </c>
      <c r="N172" s="178" t="s">
        <v>44</v>
      </c>
      <c r="O172" s="60"/>
      <c r="P172" s="179">
        <f t="shared" si="16"/>
        <v>0</v>
      </c>
      <c r="Q172" s="179">
        <v>0</v>
      </c>
      <c r="R172" s="179">
        <f t="shared" si="17"/>
        <v>0</v>
      </c>
      <c r="S172" s="179">
        <v>0</v>
      </c>
      <c r="T172" s="180">
        <f t="shared" si="18"/>
        <v>0</v>
      </c>
      <c r="U172" s="31"/>
      <c r="V172" s="31"/>
      <c r="W172" s="31"/>
      <c r="X172" s="31"/>
      <c r="Y172" s="31"/>
      <c r="Z172" s="31"/>
      <c r="AA172" s="31"/>
      <c r="AB172" s="31"/>
      <c r="AC172" s="31"/>
      <c r="AD172" s="31"/>
      <c r="AE172" s="31"/>
      <c r="AR172" s="181" t="s">
        <v>172</v>
      </c>
      <c r="AT172" s="181" t="s">
        <v>168</v>
      </c>
      <c r="AU172" s="181" t="s">
        <v>86</v>
      </c>
      <c r="AY172" s="14" t="s">
        <v>166</v>
      </c>
      <c r="BE172" s="100">
        <f t="shared" si="19"/>
        <v>0</v>
      </c>
      <c r="BF172" s="100">
        <f t="shared" si="20"/>
        <v>0</v>
      </c>
      <c r="BG172" s="100">
        <f t="shared" si="21"/>
        <v>0</v>
      </c>
      <c r="BH172" s="100">
        <f t="shared" si="22"/>
        <v>0</v>
      </c>
      <c r="BI172" s="100">
        <f t="shared" si="23"/>
        <v>0</v>
      </c>
      <c r="BJ172" s="14" t="s">
        <v>145</v>
      </c>
      <c r="BK172" s="182">
        <f t="shared" si="24"/>
        <v>0</v>
      </c>
      <c r="BL172" s="14" t="s">
        <v>172</v>
      </c>
      <c r="BM172" s="181" t="s">
        <v>474</v>
      </c>
    </row>
    <row r="173" spans="1:65" s="2" customFormat="1" ht="16.5" customHeight="1">
      <c r="A173" s="31"/>
      <c r="B173" s="138"/>
      <c r="C173" s="170" t="s">
        <v>253</v>
      </c>
      <c r="D173" s="170" t="s">
        <v>168</v>
      </c>
      <c r="E173" s="171" t="s">
        <v>1230</v>
      </c>
      <c r="F173" s="172" t="s">
        <v>1231</v>
      </c>
      <c r="G173" s="173" t="s">
        <v>223</v>
      </c>
      <c r="H173" s="174">
        <v>1</v>
      </c>
      <c r="I173" s="175"/>
      <c r="J173" s="174">
        <f t="shared" si="15"/>
        <v>0</v>
      </c>
      <c r="K173" s="176"/>
      <c r="L173" s="32"/>
      <c r="M173" s="177" t="s">
        <v>1</v>
      </c>
      <c r="N173" s="178" t="s">
        <v>44</v>
      </c>
      <c r="O173" s="60"/>
      <c r="P173" s="179">
        <f t="shared" si="16"/>
        <v>0</v>
      </c>
      <c r="Q173" s="179">
        <v>0</v>
      </c>
      <c r="R173" s="179">
        <f t="shared" si="17"/>
        <v>0</v>
      </c>
      <c r="S173" s="179">
        <v>0</v>
      </c>
      <c r="T173" s="180">
        <f t="shared" si="18"/>
        <v>0</v>
      </c>
      <c r="U173" s="31"/>
      <c r="V173" s="31"/>
      <c r="W173" s="31"/>
      <c r="X173" s="31"/>
      <c r="Y173" s="31"/>
      <c r="Z173" s="31"/>
      <c r="AA173" s="31"/>
      <c r="AB173" s="31"/>
      <c r="AC173" s="31"/>
      <c r="AD173" s="31"/>
      <c r="AE173" s="31"/>
      <c r="AR173" s="181" t="s">
        <v>172</v>
      </c>
      <c r="AT173" s="181" t="s">
        <v>168</v>
      </c>
      <c r="AU173" s="181" t="s">
        <v>86</v>
      </c>
      <c r="AY173" s="14" t="s">
        <v>166</v>
      </c>
      <c r="BE173" s="100">
        <f t="shared" si="19"/>
        <v>0</v>
      </c>
      <c r="BF173" s="100">
        <f t="shared" si="20"/>
        <v>0</v>
      </c>
      <c r="BG173" s="100">
        <f t="shared" si="21"/>
        <v>0</v>
      </c>
      <c r="BH173" s="100">
        <f t="shared" si="22"/>
        <v>0</v>
      </c>
      <c r="BI173" s="100">
        <f t="shared" si="23"/>
        <v>0</v>
      </c>
      <c r="BJ173" s="14" t="s">
        <v>145</v>
      </c>
      <c r="BK173" s="182">
        <f t="shared" si="24"/>
        <v>0</v>
      </c>
      <c r="BL173" s="14" t="s">
        <v>172</v>
      </c>
      <c r="BM173" s="181" t="s">
        <v>482</v>
      </c>
    </row>
    <row r="174" spans="1:65" s="2" customFormat="1" ht="16.5" customHeight="1">
      <c r="A174" s="31"/>
      <c r="B174" s="138"/>
      <c r="C174" s="170" t="s">
        <v>262</v>
      </c>
      <c r="D174" s="170" t="s">
        <v>168</v>
      </c>
      <c r="E174" s="171" t="s">
        <v>1232</v>
      </c>
      <c r="F174" s="172" t="s">
        <v>1233</v>
      </c>
      <c r="G174" s="173" t="s">
        <v>223</v>
      </c>
      <c r="H174" s="174">
        <v>18</v>
      </c>
      <c r="I174" s="175"/>
      <c r="J174" s="174">
        <f t="shared" si="15"/>
        <v>0</v>
      </c>
      <c r="K174" s="176"/>
      <c r="L174" s="32"/>
      <c r="M174" s="177" t="s">
        <v>1</v>
      </c>
      <c r="N174" s="178" t="s">
        <v>44</v>
      </c>
      <c r="O174" s="60"/>
      <c r="P174" s="179">
        <f t="shared" si="16"/>
        <v>0</v>
      </c>
      <c r="Q174" s="179">
        <v>0</v>
      </c>
      <c r="R174" s="179">
        <f t="shared" si="17"/>
        <v>0</v>
      </c>
      <c r="S174" s="179">
        <v>0</v>
      </c>
      <c r="T174" s="180">
        <f t="shared" si="18"/>
        <v>0</v>
      </c>
      <c r="U174" s="31"/>
      <c r="V174" s="31"/>
      <c r="W174" s="31"/>
      <c r="X174" s="31"/>
      <c r="Y174" s="31"/>
      <c r="Z174" s="31"/>
      <c r="AA174" s="31"/>
      <c r="AB174" s="31"/>
      <c r="AC174" s="31"/>
      <c r="AD174" s="31"/>
      <c r="AE174" s="31"/>
      <c r="AR174" s="181" t="s">
        <v>172</v>
      </c>
      <c r="AT174" s="181" t="s">
        <v>168</v>
      </c>
      <c r="AU174" s="181" t="s">
        <v>86</v>
      </c>
      <c r="AY174" s="14" t="s">
        <v>166</v>
      </c>
      <c r="BE174" s="100">
        <f t="shared" si="19"/>
        <v>0</v>
      </c>
      <c r="BF174" s="100">
        <f t="shared" si="20"/>
        <v>0</v>
      </c>
      <c r="BG174" s="100">
        <f t="shared" si="21"/>
        <v>0</v>
      </c>
      <c r="BH174" s="100">
        <f t="shared" si="22"/>
        <v>0</v>
      </c>
      <c r="BI174" s="100">
        <f t="shared" si="23"/>
        <v>0</v>
      </c>
      <c r="BJ174" s="14" t="s">
        <v>145</v>
      </c>
      <c r="BK174" s="182">
        <f t="shared" si="24"/>
        <v>0</v>
      </c>
      <c r="BL174" s="14" t="s">
        <v>172</v>
      </c>
      <c r="BM174" s="181" t="s">
        <v>492</v>
      </c>
    </row>
    <row r="175" spans="1:65" s="2" customFormat="1" ht="16.5" customHeight="1">
      <c r="A175" s="31"/>
      <c r="B175" s="138"/>
      <c r="C175" s="170" t="s">
        <v>266</v>
      </c>
      <c r="D175" s="170" t="s">
        <v>168</v>
      </c>
      <c r="E175" s="171" t="s">
        <v>1234</v>
      </c>
      <c r="F175" s="172" t="s">
        <v>1235</v>
      </c>
      <c r="G175" s="173" t="s">
        <v>223</v>
      </c>
      <c r="H175" s="174">
        <v>5</v>
      </c>
      <c r="I175" s="175"/>
      <c r="J175" s="174">
        <f t="shared" si="15"/>
        <v>0</v>
      </c>
      <c r="K175" s="176"/>
      <c r="L175" s="32"/>
      <c r="M175" s="177" t="s">
        <v>1</v>
      </c>
      <c r="N175" s="178" t="s">
        <v>44</v>
      </c>
      <c r="O175" s="60"/>
      <c r="P175" s="179">
        <f t="shared" si="16"/>
        <v>0</v>
      </c>
      <c r="Q175" s="179">
        <v>0</v>
      </c>
      <c r="R175" s="179">
        <f t="shared" si="17"/>
        <v>0</v>
      </c>
      <c r="S175" s="179">
        <v>0</v>
      </c>
      <c r="T175" s="180">
        <f t="shared" si="18"/>
        <v>0</v>
      </c>
      <c r="U175" s="31"/>
      <c r="V175" s="31"/>
      <c r="W175" s="31"/>
      <c r="X175" s="31"/>
      <c r="Y175" s="31"/>
      <c r="Z175" s="31"/>
      <c r="AA175" s="31"/>
      <c r="AB175" s="31"/>
      <c r="AC175" s="31"/>
      <c r="AD175" s="31"/>
      <c r="AE175" s="31"/>
      <c r="AR175" s="181" t="s">
        <v>172</v>
      </c>
      <c r="AT175" s="181" t="s">
        <v>168</v>
      </c>
      <c r="AU175" s="181" t="s">
        <v>86</v>
      </c>
      <c r="AY175" s="14" t="s">
        <v>166</v>
      </c>
      <c r="BE175" s="100">
        <f t="shared" si="19"/>
        <v>0</v>
      </c>
      <c r="BF175" s="100">
        <f t="shared" si="20"/>
        <v>0</v>
      </c>
      <c r="BG175" s="100">
        <f t="shared" si="21"/>
        <v>0</v>
      </c>
      <c r="BH175" s="100">
        <f t="shared" si="22"/>
        <v>0</v>
      </c>
      <c r="BI175" s="100">
        <f t="shared" si="23"/>
        <v>0</v>
      </c>
      <c r="BJ175" s="14" t="s">
        <v>145</v>
      </c>
      <c r="BK175" s="182">
        <f t="shared" si="24"/>
        <v>0</v>
      </c>
      <c r="BL175" s="14" t="s">
        <v>172</v>
      </c>
      <c r="BM175" s="181" t="s">
        <v>500</v>
      </c>
    </row>
    <row r="176" spans="1:65" s="2" customFormat="1" ht="21.75" customHeight="1">
      <c r="A176" s="31"/>
      <c r="B176" s="138"/>
      <c r="C176" s="170" t="s">
        <v>270</v>
      </c>
      <c r="D176" s="170" t="s">
        <v>168</v>
      </c>
      <c r="E176" s="171" t="s">
        <v>1236</v>
      </c>
      <c r="F176" s="172" t="s">
        <v>1237</v>
      </c>
      <c r="G176" s="173" t="s">
        <v>223</v>
      </c>
      <c r="H176" s="174">
        <v>1</v>
      </c>
      <c r="I176" s="175"/>
      <c r="J176" s="174">
        <f t="shared" si="15"/>
        <v>0</v>
      </c>
      <c r="K176" s="176"/>
      <c r="L176" s="32"/>
      <c r="M176" s="177" t="s">
        <v>1</v>
      </c>
      <c r="N176" s="178" t="s">
        <v>44</v>
      </c>
      <c r="O176" s="60"/>
      <c r="P176" s="179">
        <f t="shared" si="16"/>
        <v>0</v>
      </c>
      <c r="Q176" s="179">
        <v>0</v>
      </c>
      <c r="R176" s="179">
        <f t="shared" si="17"/>
        <v>0</v>
      </c>
      <c r="S176" s="179">
        <v>0</v>
      </c>
      <c r="T176" s="180">
        <f t="shared" si="18"/>
        <v>0</v>
      </c>
      <c r="U176" s="31"/>
      <c r="V176" s="31"/>
      <c r="W176" s="31"/>
      <c r="X176" s="31"/>
      <c r="Y176" s="31"/>
      <c r="Z176" s="31"/>
      <c r="AA176" s="31"/>
      <c r="AB176" s="31"/>
      <c r="AC176" s="31"/>
      <c r="AD176" s="31"/>
      <c r="AE176" s="31"/>
      <c r="AR176" s="181" t="s">
        <v>172</v>
      </c>
      <c r="AT176" s="181" t="s">
        <v>168</v>
      </c>
      <c r="AU176" s="181" t="s">
        <v>86</v>
      </c>
      <c r="AY176" s="14" t="s">
        <v>166</v>
      </c>
      <c r="BE176" s="100">
        <f t="shared" si="19"/>
        <v>0</v>
      </c>
      <c r="BF176" s="100">
        <f t="shared" si="20"/>
        <v>0</v>
      </c>
      <c r="BG176" s="100">
        <f t="shared" si="21"/>
        <v>0</v>
      </c>
      <c r="BH176" s="100">
        <f t="shared" si="22"/>
        <v>0</v>
      </c>
      <c r="BI176" s="100">
        <f t="shared" si="23"/>
        <v>0</v>
      </c>
      <c r="BJ176" s="14" t="s">
        <v>145</v>
      </c>
      <c r="BK176" s="182">
        <f t="shared" si="24"/>
        <v>0</v>
      </c>
      <c r="BL176" s="14" t="s">
        <v>172</v>
      </c>
      <c r="BM176" s="181" t="s">
        <v>508</v>
      </c>
    </row>
    <row r="177" spans="1:65" s="2" customFormat="1" ht="16.5" customHeight="1">
      <c r="A177" s="31"/>
      <c r="B177" s="138"/>
      <c r="C177" s="170" t="s">
        <v>278</v>
      </c>
      <c r="D177" s="170" t="s">
        <v>168</v>
      </c>
      <c r="E177" s="171" t="s">
        <v>1238</v>
      </c>
      <c r="F177" s="172" t="s">
        <v>1239</v>
      </c>
      <c r="G177" s="173" t="s">
        <v>223</v>
      </c>
      <c r="H177" s="174">
        <v>25</v>
      </c>
      <c r="I177" s="175"/>
      <c r="J177" s="174">
        <f t="shared" si="15"/>
        <v>0</v>
      </c>
      <c r="K177" s="176"/>
      <c r="L177" s="32"/>
      <c r="M177" s="177" t="s">
        <v>1</v>
      </c>
      <c r="N177" s="178" t="s">
        <v>44</v>
      </c>
      <c r="O177" s="60"/>
      <c r="P177" s="179">
        <f t="shared" si="16"/>
        <v>0</v>
      </c>
      <c r="Q177" s="179">
        <v>0</v>
      </c>
      <c r="R177" s="179">
        <f t="shared" si="17"/>
        <v>0</v>
      </c>
      <c r="S177" s="179">
        <v>0</v>
      </c>
      <c r="T177" s="180">
        <f t="shared" si="18"/>
        <v>0</v>
      </c>
      <c r="U177" s="31"/>
      <c r="V177" s="31"/>
      <c r="W177" s="31"/>
      <c r="X177" s="31"/>
      <c r="Y177" s="31"/>
      <c r="Z177" s="31"/>
      <c r="AA177" s="31"/>
      <c r="AB177" s="31"/>
      <c r="AC177" s="31"/>
      <c r="AD177" s="31"/>
      <c r="AE177" s="31"/>
      <c r="AR177" s="181" t="s">
        <v>172</v>
      </c>
      <c r="AT177" s="181" t="s">
        <v>168</v>
      </c>
      <c r="AU177" s="181" t="s">
        <v>86</v>
      </c>
      <c r="AY177" s="14" t="s">
        <v>166</v>
      </c>
      <c r="BE177" s="100">
        <f t="shared" si="19"/>
        <v>0</v>
      </c>
      <c r="BF177" s="100">
        <f t="shared" si="20"/>
        <v>0</v>
      </c>
      <c r="BG177" s="100">
        <f t="shared" si="21"/>
        <v>0</v>
      </c>
      <c r="BH177" s="100">
        <f t="shared" si="22"/>
        <v>0</v>
      </c>
      <c r="BI177" s="100">
        <f t="shared" si="23"/>
        <v>0</v>
      </c>
      <c r="BJ177" s="14" t="s">
        <v>145</v>
      </c>
      <c r="BK177" s="182">
        <f t="shared" si="24"/>
        <v>0</v>
      </c>
      <c r="BL177" s="14" t="s">
        <v>172</v>
      </c>
      <c r="BM177" s="181" t="s">
        <v>518</v>
      </c>
    </row>
    <row r="178" spans="1:65" s="2" customFormat="1" ht="16.5" customHeight="1">
      <c r="A178" s="31"/>
      <c r="B178" s="138"/>
      <c r="C178" s="170" t="s">
        <v>282</v>
      </c>
      <c r="D178" s="170" t="s">
        <v>168</v>
      </c>
      <c r="E178" s="171" t="s">
        <v>1240</v>
      </c>
      <c r="F178" s="172" t="s">
        <v>1241</v>
      </c>
      <c r="G178" s="173" t="s">
        <v>223</v>
      </c>
      <c r="H178" s="174">
        <v>10</v>
      </c>
      <c r="I178" s="175"/>
      <c r="J178" s="174">
        <f t="shared" si="15"/>
        <v>0</v>
      </c>
      <c r="K178" s="176"/>
      <c r="L178" s="32"/>
      <c r="M178" s="177" t="s">
        <v>1</v>
      </c>
      <c r="N178" s="178" t="s">
        <v>44</v>
      </c>
      <c r="O178" s="60"/>
      <c r="P178" s="179">
        <f t="shared" si="16"/>
        <v>0</v>
      </c>
      <c r="Q178" s="179">
        <v>0</v>
      </c>
      <c r="R178" s="179">
        <f t="shared" si="17"/>
        <v>0</v>
      </c>
      <c r="S178" s="179">
        <v>0</v>
      </c>
      <c r="T178" s="180">
        <f t="shared" si="18"/>
        <v>0</v>
      </c>
      <c r="U178" s="31"/>
      <c r="V178" s="31"/>
      <c r="W178" s="31"/>
      <c r="X178" s="31"/>
      <c r="Y178" s="31"/>
      <c r="Z178" s="31"/>
      <c r="AA178" s="31"/>
      <c r="AB178" s="31"/>
      <c r="AC178" s="31"/>
      <c r="AD178" s="31"/>
      <c r="AE178" s="31"/>
      <c r="AR178" s="181" t="s">
        <v>172</v>
      </c>
      <c r="AT178" s="181" t="s">
        <v>168</v>
      </c>
      <c r="AU178" s="181" t="s">
        <v>86</v>
      </c>
      <c r="AY178" s="14" t="s">
        <v>166</v>
      </c>
      <c r="BE178" s="100">
        <f t="shared" si="19"/>
        <v>0</v>
      </c>
      <c r="BF178" s="100">
        <f t="shared" si="20"/>
        <v>0</v>
      </c>
      <c r="BG178" s="100">
        <f t="shared" si="21"/>
        <v>0</v>
      </c>
      <c r="BH178" s="100">
        <f t="shared" si="22"/>
        <v>0</v>
      </c>
      <c r="BI178" s="100">
        <f t="shared" si="23"/>
        <v>0</v>
      </c>
      <c r="BJ178" s="14" t="s">
        <v>145</v>
      </c>
      <c r="BK178" s="182">
        <f t="shared" si="24"/>
        <v>0</v>
      </c>
      <c r="BL178" s="14" t="s">
        <v>172</v>
      </c>
      <c r="BM178" s="181" t="s">
        <v>526</v>
      </c>
    </row>
    <row r="179" spans="1:65" s="2" customFormat="1" ht="16.5" customHeight="1">
      <c r="A179" s="31"/>
      <c r="B179" s="138"/>
      <c r="C179" s="170" t="s">
        <v>287</v>
      </c>
      <c r="D179" s="170" t="s">
        <v>168</v>
      </c>
      <c r="E179" s="171" t="s">
        <v>1242</v>
      </c>
      <c r="F179" s="172" t="s">
        <v>1243</v>
      </c>
      <c r="G179" s="173" t="s">
        <v>223</v>
      </c>
      <c r="H179" s="174">
        <v>2</v>
      </c>
      <c r="I179" s="175"/>
      <c r="J179" s="174">
        <f t="shared" si="15"/>
        <v>0</v>
      </c>
      <c r="K179" s="176"/>
      <c r="L179" s="32"/>
      <c r="M179" s="177" t="s">
        <v>1</v>
      </c>
      <c r="N179" s="178" t="s">
        <v>44</v>
      </c>
      <c r="O179" s="60"/>
      <c r="P179" s="179">
        <f t="shared" si="16"/>
        <v>0</v>
      </c>
      <c r="Q179" s="179">
        <v>0</v>
      </c>
      <c r="R179" s="179">
        <f t="shared" si="17"/>
        <v>0</v>
      </c>
      <c r="S179" s="179">
        <v>0</v>
      </c>
      <c r="T179" s="180">
        <f t="shared" si="18"/>
        <v>0</v>
      </c>
      <c r="U179" s="31"/>
      <c r="V179" s="31"/>
      <c r="W179" s="31"/>
      <c r="X179" s="31"/>
      <c r="Y179" s="31"/>
      <c r="Z179" s="31"/>
      <c r="AA179" s="31"/>
      <c r="AB179" s="31"/>
      <c r="AC179" s="31"/>
      <c r="AD179" s="31"/>
      <c r="AE179" s="31"/>
      <c r="AR179" s="181" t="s">
        <v>172</v>
      </c>
      <c r="AT179" s="181" t="s">
        <v>168</v>
      </c>
      <c r="AU179" s="181" t="s">
        <v>86</v>
      </c>
      <c r="AY179" s="14" t="s">
        <v>166</v>
      </c>
      <c r="BE179" s="100">
        <f t="shared" si="19"/>
        <v>0</v>
      </c>
      <c r="BF179" s="100">
        <f t="shared" si="20"/>
        <v>0</v>
      </c>
      <c r="BG179" s="100">
        <f t="shared" si="21"/>
        <v>0</v>
      </c>
      <c r="BH179" s="100">
        <f t="shared" si="22"/>
        <v>0</v>
      </c>
      <c r="BI179" s="100">
        <f t="shared" si="23"/>
        <v>0</v>
      </c>
      <c r="BJ179" s="14" t="s">
        <v>145</v>
      </c>
      <c r="BK179" s="182">
        <f t="shared" si="24"/>
        <v>0</v>
      </c>
      <c r="BL179" s="14" t="s">
        <v>172</v>
      </c>
      <c r="BM179" s="181" t="s">
        <v>532</v>
      </c>
    </row>
    <row r="180" spans="1:65" s="12" customFormat="1" ht="25.9" customHeight="1">
      <c r="B180" s="157"/>
      <c r="D180" s="158" t="s">
        <v>77</v>
      </c>
      <c r="E180" s="159" t="s">
        <v>1135</v>
      </c>
      <c r="F180" s="159" t="s">
        <v>1244</v>
      </c>
      <c r="I180" s="160"/>
      <c r="J180" s="161">
        <f>BK180</f>
        <v>0</v>
      </c>
      <c r="L180" s="157"/>
      <c r="M180" s="162"/>
      <c r="N180" s="163"/>
      <c r="O180" s="163"/>
      <c r="P180" s="164">
        <f>SUM(P181:P192)</f>
        <v>0</v>
      </c>
      <c r="Q180" s="163"/>
      <c r="R180" s="164">
        <f>SUM(R181:R192)</f>
        <v>0</v>
      </c>
      <c r="S180" s="163"/>
      <c r="T180" s="165">
        <f>SUM(T181:T192)</f>
        <v>0</v>
      </c>
      <c r="AR180" s="158" t="s">
        <v>86</v>
      </c>
      <c r="AT180" s="166" t="s">
        <v>77</v>
      </c>
      <c r="AU180" s="166" t="s">
        <v>78</v>
      </c>
      <c r="AY180" s="158" t="s">
        <v>166</v>
      </c>
      <c r="BK180" s="167">
        <f>SUM(BK181:BK192)</f>
        <v>0</v>
      </c>
    </row>
    <row r="181" spans="1:65" s="2" customFormat="1" ht="16.5" customHeight="1">
      <c r="A181" s="31"/>
      <c r="B181" s="138"/>
      <c r="C181" s="170" t="s">
        <v>145</v>
      </c>
      <c r="D181" s="170" t="s">
        <v>168</v>
      </c>
      <c r="E181" s="171" t="s">
        <v>1245</v>
      </c>
      <c r="F181" s="172" t="s">
        <v>1246</v>
      </c>
      <c r="G181" s="173" t="s">
        <v>223</v>
      </c>
      <c r="H181" s="174">
        <v>60</v>
      </c>
      <c r="I181" s="175"/>
      <c r="J181" s="174">
        <f t="shared" ref="J181:J192" si="25">ROUND(I181*H181,3)</f>
        <v>0</v>
      </c>
      <c r="K181" s="176"/>
      <c r="L181" s="32"/>
      <c r="M181" s="177" t="s">
        <v>1</v>
      </c>
      <c r="N181" s="178" t="s">
        <v>44</v>
      </c>
      <c r="O181" s="60"/>
      <c r="P181" s="179">
        <f t="shared" ref="P181:P192" si="26">O181*H181</f>
        <v>0</v>
      </c>
      <c r="Q181" s="179">
        <v>0</v>
      </c>
      <c r="R181" s="179">
        <f t="shared" ref="R181:R192" si="27">Q181*H181</f>
        <v>0</v>
      </c>
      <c r="S181" s="179">
        <v>0</v>
      </c>
      <c r="T181" s="180">
        <f t="shared" ref="T181:T192" si="28">S181*H181</f>
        <v>0</v>
      </c>
      <c r="U181" s="31"/>
      <c r="V181" s="31"/>
      <c r="W181" s="31"/>
      <c r="X181" s="31"/>
      <c r="Y181" s="31"/>
      <c r="Z181" s="31"/>
      <c r="AA181" s="31"/>
      <c r="AB181" s="31"/>
      <c r="AC181" s="31"/>
      <c r="AD181" s="31"/>
      <c r="AE181" s="31"/>
      <c r="AR181" s="181" t="s">
        <v>172</v>
      </c>
      <c r="AT181" s="181" t="s">
        <v>168</v>
      </c>
      <c r="AU181" s="181" t="s">
        <v>86</v>
      </c>
      <c r="AY181" s="14" t="s">
        <v>166</v>
      </c>
      <c r="BE181" s="100">
        <f t="shared" ref="BE181:BE192" si="29">IF(N181="základná",J181,0)</f>
        <v>0</v>
      </c>
      <c r="BF181" s="100">
        <f t="shared" ref="BF181:BF192" si="30">IF(N181="znížená",J181,0)</f>
        <v>0</v>
      </c>
      <c r="BG181" s="100">
        <f t="shared" ref="BG181:BG192" si="31">IF(N181="zákl. prenesená",J181,0)</f>
        <v>0</v>
      </c>
      <c r="BH181" s="100">
        <f t="shared" ref="BH181:BH192" si="32">IF(N181="zníž. prenesená",J181,0)</f>
        <v>0</v>
      </c>
      <c r="BI181" s="100">
        <f t="shared" ref="BI181:BI192" si="33">IF(N181="nulová",J181,0)</f>
        <v>0</v>
      </c>
      <c r="BJ181" s="14" t="s">
        <v>145</v>
      </c>
      <c r="BK181" s="182">
        <f t="shared" ref="BK181:BK192" si="34">ROUND(I181*H181,3)</f>
        <v>0</v>
      </c>
      <c r="BL181" s="14" t="s">
        <v>172</v>
      </c>
      <c r="BM181" s="181" t="s">
        <v>540</v>
      </c>
    </row>
    <row r="182" spans="1:65" s="2" customFormat="1" ht="16.5" customHeight="1">
      <c r="A182" s="31"/>
      <c r="B182" s="138"/>
      <c r="C182" s="170" t="s">
        <v>177</v>
      </c>
      <c r="D182" s="170" t="s">
        <v>168</v>
      </c>
      <c r="E182" s="171" t="s">
        <v>1247</v>
      </c>
      <c r="F182" s="172" t="s">
        <v>1248</v>
      </c>
      <c r="G182" s="173" t="s">
        <v>223</v>
      </c>
      <c r="H182" s="174">
        <v>40</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172</v>
      </c>
      <c r="AT182" s="181" t="s">
        <v>168</v>
      </c>
      <c r="AU182" s="181" t="s">
        <v>86</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550</v>
      </c>
    </row>
    <row r="183" spans="1:65" s="2" customFormat="1" ht="21.75" customHeight="1">
      <c r="A183" s="31"/>
      <c r="B183" s="138"/>
      <c r="C183" s="170" t="s">
        <v>172</v>
      </c>
      <c r="D183" s="170" t="s">
        <v>168</v>
      </c>
      <c r="E183" s="171" t="s">
        <v>1249</v>
      </c>
      <c r="F183" s="172" t="s">
        <v>1250</v>
      </c>
      <c r="G183" s="173" t="s">
        <v>223</v>
      </c>
      <c r="H183" s="174">
        <v>600</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172</v>
      </c>
      <c r="AT183" s="181" t="s">
        <v>168</v>
      </c>
      <c r="AU183" s="181" t="s">
        <v>86</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558</v>
      </c>
    </row>
    <row r="184" spans="1:65" s="2" customFormat="1" ht="21.75" customHeight="1">
      <c r="A184" s="31"/>
      <c r="B184" s="138"/>
      <c r="C184" s="170" t="s">
        <v>184</v>
      </c>
      <c r="D184" s="170" t="s">
        <v>168</v>
      </c>
      <c r="E184" s="171" t="s">
        <v>1251</v>
      </c>
      <c r="F184" s="172" t="s">
        <v>1252</v>
      </c>
      <c r="G184" s="173" t="s">
        <v>223</v>
      </c>
      <c r="H184" s="174">
        <v>1200</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172</v>
      </c>
      <c r="AT184" s="181" t="s">
        <v>168</v>
      </c>
      <c r="AU184" s="181" t="s">
        <v>86</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568</v>
      </c>
    </row>
    <row r="185" spans="1:65" s="2" customFormat="1" ht="24.2" customHeight="1">
      <c r="A185" s="31"/>
      <c r="B185" s="138"/>
      <c r="C185" s="170" t="s">
        <v>188</v>
      </c>
      <c r="D185" s="170" t="s">
        <v>168</v>
      </c>
      <c r="E185" s="171" t="s">
        <v>1253</v>
      </c>
      <c r="F185" s="172" t="s">
        <v>1254</v>
      </c>
      <c r="G185" s="173" t="s">
        <v>223</v>
      </c>
      <c r="H185" s="174">
        <v>1350</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86</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686</v>
      </c>
    </row>
    <row r="186" spans="1:65" s="2" customFormat="1" ht="16.5" customHeight="1">
      <c r="A186" s="31"/>
      <c r="B186" s="138"/>
      <c r="C186" s="170" t="s">
        <v>198</v>
      </c>
      <c r="D186" s="170" t="s">
        <v>168</v>
      </c>
      <c r="E186" s="171" t="s">
        <v>1255</v>
      </c>
      <c r="F186" s="172" t="s">
        <v>1256</v>
      </c>
      <c r="G186" s="173" t="s">
        <v>285</v>
      </c>
      <c r="H186" s="174">
        <v>500</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86</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689</v>
      </c>
    </row>
    <row r="187" spans="1:65" s="2" customFormat="1" ht="16.5" customHeight="1">
      <c r="A187" s="31"/>
      <c r="B187" s="138"/>
      <c r="C187" s="170" t="s">
        <v>202</v>
      </c>
      <c r="D187" s="170" t="s">
        <v>168</v>
      </c>
      <c r="E187" s="171" t="s">
        <v>1257</v>
      </c>
      <c r="F187" s="172" t="s">
        <v>1258</v>
      </c>
      <c r="G187" s="173" t="s">
        <v>285</v>
      </c>
      <c r="H187" s="174">
        <v>1200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86</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692</v>
      </c>
    </row>
    <row r="188" spans="1:65" s="2" customFormat="1" ht="24.2" customHeight="1">
      <c r="A188" s="31"/>
      <c r="B188" s="138"/>
      <c r="C188" s="170" t="s">
        <v>211</v>
      </c>
      <c r="D188" s="170" t="s">
        <v>168</v>
      </c>
      <c r="E188" s="171" t="s">
        <v>1259</v>
      </c>
      <c r="F188" s="172" t="s">
        <v>1260</v>
      </c>
      <c r="G188" s="173" t="s">
        <v>1261</v>
      </c>
      <c r="H188" s="174">
        <v>13</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86</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695</v>
      </c>
    </row>
    <row r="189" spans="1:65" s="2" customFormat="1" ht="16.5" customHeight="1">
      <c r="A189" s="31"/>
      <c r="B189" s="138"/>
      <c r="C189" s="170" t="s">
        <v>216</v>
      </c>
      <c r="D189" s="170" t="s">
        <v>168</v>
      </c>
      <c r="E189" s="171" t="s">
        <v>1262</v>
      </c>
      <c r="F189" s="172" t="s">
        <v>1263</v>
      </c>
      <c r="G189" s="173" t="s">
        <v>223</v>
      </c>
      <c r="H189" s="174">
        <v>4</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86</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698</v>
      </c>
    </row>
    <row r="190" spans="1:65" s="2" customFormat="1" ht="16.5" customHeight="1">
      <c r="A190" s="31"/>
      <c r="B190" s="138"/>
      <c r="C190" s="170" t="s">
        <v>220</v>
      </c>
      <c r="D190" s="170" t="s">
        <v>168</v>
      </c>
      <c r="E190" s="171" t="s">
        <v>1264</v>
      </c>
      <c r="F190" s="172" t="s">
        <v>1265</v>
      </c>
      <c r="G190" s="173" t="s">
        <v>223</v>
      </c>
      <c r="H190" s="174">
        <v>4</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86</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701</v>
      </c>
    </row>
    <row r="191" spans="1:65" s="2" customFormat="1" ht="16.5" customHeight="1">
      <c r="A191" s="31"/>
      <c r="B191" s="138"/>
      <c r="C191" s="170" t="s">
        <v>225</v>
      </c>
      <c r="D191" s="170" t="s">
        <v>168</v>
      </c>
      <c r="E191" s="171" t="s">
        <v>1266</v>
      </c>
      <c r="F191" s="172" t="s">
        <v>1267</v>
      </c>
      <c r="G191" s="173" t="s">
        <v>1261</v>
      </c>
      <c r="H191" s="174">
        <v>4</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172</v>
      </c>
      <c r="AT191" s="181" t="s">
        <v>168</v>
      </c>
      <c r="AU191" s="181" t="s">
        <v>86</v>
      </c>
      <c r="AY191" s="14" t="s">
        <v>166</v>
      </c>
      <c r="BE191" s="100">
        <f t="shared" si="29"/>
        <v>0</v>
      </c>
      <c r="BF191" s="100">
        <f t="shared" si="30"/>
        <v>0</v>
      </c>
      <c r="BG191" s="100">
        <f t="shared" si="31"/>
        <v>0</v>
      </c>
      <c r="BH191" s="100">
        <f t="shared" si="32"/>
        <v>0</v>
      </c>
      <c r="BI191" s="100">
        <f t="shared" si="33"/>
        <v>0</v>
      </c>
      <c r="BJ191" s="14" t="s">
        <v>145</v>
      </c>
      <c r="BK191" s="182">
        <f t="shared" si="34"/>
        <v>0</v>
      </c>
      <c r="BL191" s="14" t="s">
        <v>172</v>
      </c>
      <c r="BM191" s="181" t="s">
        <v>704</v>
      </c>
    </row>
    <row r="192" spans="1:65" s="2" customFormat="1" ht="16.5" customHeight="1">
      <c r="A192" s="31"/>
      <c r="B192" s="138"/>
      <c r="C192" s="170" t="s">
        <v>229</v>
      </c>
      <c r="D192" s="170" t="s">
        <v>168</v>
      </c>
      <c r="E192" s="171" t="s">
        <v>1268</v>
      </c>
      <c r="F192" s="172" t="s">
        <v>1269</v>
      </c>
      <c r="G192" s="173" t="s">
        <v>1261</v>
      </c>
      <c r="H192" s="174">
        <v>8</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172</v>
      </c>
      <c r="AT192" s="181" t="s">
        <v>168</v>
      </c>
      <c r="AU192" s="181" t="s">
        <v>86</v>
      </c>
      <c r="AY192" s="14" t="s">
        <v>166</v>
      </c>
      <c r="BE192" s="100">
        <f t="shared" si="29"/>
        <v>0</v>
      </c>
      <c r="BF192" s="100">
        <f t="shared" si="30"/>
        <v>0</v>
      </c>
      <c r="BG192" s="100">
        <f t="shared" si="31"/>
        <v>0</v>
      </c>
      <c r="BH192" s="100">
        <f t="shared" si="32"/>
        <v>0</v>
      </c>
      <c r="BI192" s="100">
        <f t="shared" si="33"/>
        <v>0</v>
      </c>
      <c r="BJ192" s="14" t="s">
        <v>145</v>
      </c>
      <c r="BK192" s="182">
        <f t="shared" si="34"/>
        <v>0</v>
      </c>
      <c r="BL192" s="14" t="s">
        <v>172</v>
      </c>
      <c r="BM192" s="181" t="s">
        <v>707</v>
      </c>
    </row>
    <row r="193" spans="1:65" s="12" customFormat="1" ht="25.9" customHeight="1">
      <c r="B193" s="157"/>
      <c r="D193" s="158" t="s">
        <v>77</v>
      </c>
      <c r="E193" s="159" t="s">
        <v>1141</v>
      </c>
      <c r="F193" s="159" t="s">
        <v>1270</v>
      </c>
      <c r="I193" s="160"/>
      <c r="J193" s="161">
        <f>BK193</f>
        <v>0</v>
      </c>
      <c r="L193" s="157"/>
      <c r="M193" s="162"/>
      <c r="N193" s="163"/>
      <c r="O193" s="163"/>
      <c r="P193" s="164">
        <f>SUM(P194:P222)</f>
        <v>0</v>
      </c>
      <c r="Q193" s="163"/>
      <c r="R193" s="164">
        <f>SUM(R194:R222)</f>
        <v>0</v>
      </c>
      <c r="S193" s="163"/>
      <c r="T193" s="165">
        <f>SUM(T194:T222)</f>
        <v>0</v>
      </c>
      <c r="AR193" s="158" t="s">
        <v>86</v>
      </c>
      <c r="AT193" s="166" t="s">
        <v>77</v>
      </c>
      <c r="AU193" s="166" t="s">
        <v>78</v>
      </c>
      <c r="AY193" s="158" t="s">
        <v>166</v>
      </c>
      <c r="BK193" s="167">
        <f>SUM(BK194:BK222)</f>
        <v>0</v>
      </c>
    </row>
    <row r="194" spans="1:65" s="2" customFormat="1" ht="24.2" customHeight="1">
      <c r="A194" s="31"/>
      <c r="B194" s="138"/>
      <c r="C194" s="170" t="s">
        <v>86</v>
      </c>
      <c r="D194" s="170" t="s">
        <v>168</v>
      </c>
      <c r="E194" s="171" t="s">
        <v>1271</v>
      </c>
      <c r="F194" s="172" t="s">
        <v>1272</v>
      </c>
      <c r="G194" s="173" t="s">
        <v>223</v>
      </c>
      <c r="H194" s="174">
        <v>7</v>
      </c>
      <c r="I194" s="175"/>
      <c r="J194" s="174">
        <f t="shared" ref="J194:J222" si="35">ROUND(I194*H194,3)</f>
        <v>0</v>
      </c>
      <c r="K194" s="176"/>
      <c r="L194" s="32"/>
      <c r="M194" s="177" t="s">
        <v>1</v>
      </c>
      <c r="N194" s="178" t="s">
        <v>44</v>
      </c>
      <c r="O194" s="60"/>
      <c r="P194" s="179">
        <f t="shared" ref="P194:P222" si="36">O194*H194</f>
        <v>0</v>
      </c>
      <c r="Q194" s="179">
        <v>0</v>
      </c>
      <c r="R194" s="179">
        <f t="shared" ref="R194:R222" si="37">Q194*H194</f>
        <v>0</v>
      </c>
      <c r="S194" s="179">
        <v>0</v>
      </c>
      <c r="T194" s="180">
        <f t="shared" ref="T194:T222" si="38">S194*H194</f>
        <v>0</v>
      </c>
      <c r="U194" s="31"/>
      <c r="V194" s="31"/>
      <c r="W194" s="31"/>
      <c r="X194" s="31"/>
      <c r="Y194" s="31"/>
      <c r="Z194" s="31"/>
      <c r="AA194" s="31"/>
      <c r="AB194" s="31"/>
      <c r="AC194" s="31"/>
      <c r="AD194" s="31"/>
      <c r="AE194" s="31"/>
      <c r="AR194" s="181" t="s">
        <v>172</v>
      </c>
      <c r="AT194" s="181" t="s">
        <v>168</v>
      </c>
      <c r="AU194" s="181" t="s">
        <v>86</v>
      </c>
      <c r="AY194" s="14" t="s">
        <v>166</v>
      </c>
      <c r="BE194" s="100">
        <f t="shared" ref="BE194:BE222" si="39">IF(N194="základná",J194,0)</f>
        <v>0</v>
      </c>
      <c r="BF194" s="100">
        <f t="shared" ref="BF194:BF222" si="40">IF(N194="znížená",J194,0)</f>
        <v>0</v>
      </c>
      <c r="BG194" s="100">
        <f t="shared" ref="BG194:BG222" si="41">IF(N194="zákl. prenesená",J194,0)</f>
        <v>0</v>
      </c>
      <c r="BH194" s="100">
        <f t="shared" ref="BH194:BH222" si="42">IF(N194="zníž. prenesená",J194,0)</f>
        <v>0</v>
      </c>
      <c r="BI194" s="100">
        <f t="shared" ref="BI194:BI222" si="43">IF(N194="nulová",J194,0)</f>
        <v>0</v>
      </c>
      <c r="BJ194" s="14" t="s">
        <v>145</v>
      </c>
      <c r="BK194" s="182">
        <f t="shared" ref="BK194:BK222" si="44">ROUND(I194*H194,3)</f>
        <v>0</v>
      </c>
      <c r="BL194" s="14" t="s">
        <v>172</v>
      </c>
      <c r="BM194" s="181" t="s">
        <v>711</v>
      </c>
    </row>
    <row r="195" spans="1:65" s="2" customFormat="1" ht="21.75" customHeight="1">
      <c r="A195" s="31"/>
      <c r="B195" s="138"/>
      <c r="C195" s="170" t="s">
        <v>177</v>
      </c>
      <c r="D195" s="170" t="s">
        <v>168</v>
      </c>
      <c r="E195" s="171" t="s">
        <v>1273</v>
      </c>
      <c r="F195" s="172" t="s">
        <v>1274</v>
      </c>
      <c r="G195" s="173" t="s">
        <v>223</v>
      </c>
      <c r="H195" s="174">
        <v>38</v>
      </c>
      <c r="I195" s="175"/>
      <c r="J195" s="174">
        <f t="shared" si="35"/>
        <v>0</v>
      </c>
      <c r="K195" s="176"/>
      <c r="L195" s="32"/>
      <c r="M195" s="177" t="s">
        <v>1</v>
      </c>
      <c r="N195" s="178"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172</v>
      </c>
      <c r="AT195" s="181" t="s">
        <v>168</v>
      </c>
      <c r="AU195" s="181" t="s">
        <v>86</v>
      </c>
      <c r="AY195" s="14" t="s">
        <v>166</v>
      </c>
      <c r="BE195" s="100">
        <f t="shared" si="39"/>
        <v>0</v>
      </c>
      <c r="BF195" s="100">
        <f t="shared" si="40"/>
        <v>0</v>
      </c>
      <c r="BG195" s="100">
        <f t="shared" si="41"/>
        <v>0</v>
      </c>
      <c r="BH195" s="100">
        <f t="shared" si="42"/>
        <v>0</v>
      </c>
      <c r="BI195" s="100">
        <f t="shared" si="43"/>
        <v>0</v>
      </c>
      <c r="BJ195" s="14" t="s">
        <v>145</v>
      </c>
      <c r="BK195" s="182">
        <f t="shared" si="44"/>
        <v>0</v>
      </c>
      <c r="BL195" s="14" t="s">
        <v>172</v>
      </c>
      <c r="BM195" s="181" t="s">
        <v>714</v>
      </c>
    </row>
    <row r="196" spans="1:65" s="2" customFormat="1" ht="21.75" customHeight="1">
      <c r="A196" s="31"/>
      <c r="B196" s="138"/>
      <c r="C196" s="170" t="s">
        <v>172</v>
      </c>
      <c r="D196" s="170" t="s">
        <v>168</v>
      </c>
      <c r="E196" s="171" t="s">
        <v>1275</v>
      </c>
      <c r="F196" s="172" t="s">
        <v>1276</v>
      </c>
      <c r="G196" s="173" t="s">
        <v>223</v>
      </c>
      <c r="H196" s="174">
        <v>36</v>
      </c>
      <c r="I196" s="175"/>
      <c r="J196" s="174">
        <f t="shared" si="35"/>
        <v>0</v>
      </c>
      <c r="K196" s="176"/>
      <c r="L196" s="32"/>
      <c r="M196" s="177" t="s">
        <v>1</v>
      </c>
      <c r="N196" s="178"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172</v>
      </c>
      <c r="AT196" s="181" t="s">
        <v>168</v>
      </c>
      <c r="AU196" s="181" t="s">
        <v>86</v>
      </c>
      <c r="AY196" s="14" t="s">
        <v>166</v>
      </c>
      <c r="BE196" s="100">
        <f t="shared" si="39"/>
        <v>0</v>
      </c>
      <c r="BF196" s="100">
        <f t="shared" si="40"/>
        <v>0</v>
      </c>
      <c r="BG196" s="100">
        <f t="shared" si="41"/>
        <v>0</v>
      </c>
      <c r="BH196" s="100">
        <f t="shared" si="42"/>
        <v>0</v>
      </c>
      <c r="BI196" s="100">
        <f t="shared" si="43"/>
        <v>0</v>
      </c>
      <c r="BJ196" s="14" t="s">
        <v>145</v>
      </c>
      <c r="BK196" s="182">
        <f t="shared" si="44"/>
        <v>0</v>
      </c>
      <c r="BL196" s="14" t="s">
        <v>172</v>
      </c>
      <c r="BM196" s="181" t="s">
        <v>717</v>
      </c>
    </row>
    <row r="197" spans="1:65" s="2" customFormat="1" ht="21.75" customHeight="1">
      <c r="A197" s="31"/>
      <c r="B197" s="138"/>
      <c r="C197" s="170" t="s">
        <v>184</v>
      </c>
      <c r="D197" s="170" t="s">
        <v>168</v>
      </c>
      <c r="E197" s="171" t="s">
        <v>1277</v>
      </c>
      <c r="F197" s="172" t="s">
        <v>1278</v>
      </c>
      <c r="G197" s="173" t="s">
        <v>223</v>
      </c>
      <c r="H197" s="174">
        <v>7</v>
      </c>
      <c r="I197" s="175"/>
      <c r="J197" s="174">
        <f t="shared" si="35"/>
        <v>0</v>
      </c>
      <c r="K197" s="176"/>
      <c r="L197" s="32"/>
      <c r="M197" s="177" t="s">
        <v>1</v>
      </c>
      <c r="N197" s="178"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172</v>
      </c>
      <c r="AT197" s="181" t="s">
        <v>168</v>
      </c>
      <c r="AU197" s="181" t="s">
        <v>86</v>
      </c>
      <c r="AY197" s="14" t="s">
        <v>166</v>
      </c>
      <c r="BE197" s="100">
        <f t="shared" si="39"/>
        <v>0</v>
      </c>
      <c r="BF197" s="100">
        <f t="shared" si="40"/>
        <v>0</v>
      </c>
      <c r="BG197" s="100">
        <f t="shared" si="41"/>
        <v>0</v>
      </c>
      <c r="BH197" s="100">
        <f t="shared" si="42"/>
        <v>0</v>
      </c>
      <c r="BI197" s="100">
        <f t="shared" si="43"/>
        <v>0</v>
      </c>
      <c r="BJ197" s="14" t="s">
        <v>145</v>
      </c>
      <c r="BK197" s="182">
        <f t="shared" si="44"/>
        <v>0</v>
      </c>
      <c r="BL197" s="14" t="s">
        <v>172</v>
      </c>
      <c r="BM197" s="181" t="s">
        <v>720</v>
      </c>
    </row>
    <row r="198" spans="1:65" s="2" customFormat="1" ht="21.75" customHeight="1">
      <c r="A198" s="31"/>
      <c r="B198" s="138"/>
      <c r="C198" s="170" t="s">
        <v>192</v>
      </c>
      <c r="D198" s="170" t="s">
        <v>168</v>
      </c>
      <c r="E198" s="171" t="s">
        <v>1279</v>
      </c>
      <c r="F198" s="172" t="s">
        <v>1280</v>
      </c>
      <c r="G198" s="173" t="s">
        <v>223</v>
      </c>
      <c r="H198" s="174">
        <v>11</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172</v>
      </c>
      <c r="AT198" s="181" t="s">
        <v>168</v>
      </c>
      <c r="AU198" s="181" t="s">
        <v>86</v>
      </c>
      <c r="AY198" s="14" t="s">
        <v>166</v>
      </c>
      <c r="BE198" s="100">
        <f t="shared" si="39"/>
        <v>0</v>
      </c>
      <c r="BF198" s="100">
        <f t="shared" si="40"/>
        <v>0</v>
      </c>
      <c r="BG198" s="100">
        <f t="shared" si="41"/>
        <v>0</v>
      </c>
      <c r="BH198" s="100">
        <f t="shared" si="42"/>
        <v>0</v>
      </c>
      <c r="BI198" s="100">
        <f t="shared" si="43"/>
        <v>0</v>
      </c>
      <c r="BJ198" s="14" t="s">
        <v>145</v>
      </c>
      <c r="BK198" s="182">
        <f t="shared" si="44"/>
        <v>0</v>
      </c>
      <c r="BL198" s="14" t="s">
        <v>172</v>
      </c>
      <c r="BM198" s="181" t="s">
        <v>723</v>
      </c>
    </row>
    <row r="199" spans="1:65" s="2" customFormat="1" ht="21.75" customHeight="1">
      <c r="A199" s="31"/>
      <c r="B199" s="138"/>
      <c r="C199" s="170" t="s">
        <v>198</v>
      </c>
      <c r="D199" s="170" t="s">
        <v>168</v>
      </c>
      <c r="E199" s="171" t="s">
        <v>1281</v>
      </c>
      <c r="F199" s="172" t="s">
        <v>1282</v>
      </c>
      <c r="G199" s="173" t="s">
        <v>223</v>
      </c>
      <c r="H199" s="174">
        <v>1</v>
      </c>
      <c r="I199" s="175"/>
      <c r="J199" s="174">
        <f t="shared" si="35"/>
        <v>0</v>
      </c>
      <c r="K199" s="176"/>
      <c r="L199" s="32"/>
      <c r="M199" s="177" t="s">
        <v>1</v>
      </c>
      <c r="N199" s="178"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172</v>
      </c>
      <c r="AT199" s="181" t="s">
        <v>168</v>
      </c>
      <c r="AU199" s="181" t="s">
        <v>86</v>
      </c>
      <c r="AY199" s="14" t="s">
        <v>166</v>
      </c>
      <c r="BE199" s="100">
        <f t="shared" si="39"/>
        <v>0</v>
      </c>
      <c r="BF199" s="100">
        <f t="shared" si="40"/>
        <v>0</v>
      </c>
      <c r="BG199" s="100">
        <f t="shared" si="41"/>
        <v>0</v>
      </c>
      <c r="BH199" s="100">
        <f t="shared" si="42"/>
        <v>0</v>
      </c>
      <c r="BI199" s="100">
        <f t="shared" si="43"/>
        <v>0</v>
      </c>
      <c r="BJ199" s="14" t="s">
        <v>145</v>
      </c>
      <c r="BK199" s="182">
        <f t="shared" si="44"/>
        <v>0</v>
      </c>
      <c r="BL199" s="14" t="s">
        <v>172</v>
      </c>
      <c r="BM199" s="181" t="s">
        <v>726</v>
      </c>
    </row>
    <row r="200" spans="1:65" s="2" customFormat="1" ht="21.75" customHeight="1">
      <c r="A200" s="31"/>
      <c r="B200" s="138"/>
      <c r="C200" s="170" t="s">
        <v>202</v>
      </c>
      <c r="D200" s="170" t="s">
        <v>168</v>
      </c>
      <c r="E200" s="171" t="s">
        <v>1283</v>
      </c>
      <c r="F200" s="172" t="s">
        <v>1284</v>
      </c>
      <c r="G200" s="173" t="s">
        <v>223</v>
      </c>
      <c r="H200" s="174">
        <v>11</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172</v>
      </c>
      <c r="AT200" s="181" t="s">
        <v>168</v>
      </c>
      <c r="AU200" s="181" t="s">
        <v>86</v>
      </c>
      <c r="AY200" s="14" t="s">
        <v>166</v>
      </c>
      <c r="BE200" s="100">
        <f t="shared" si="39"/>
        <v>0</v>
      </c>
      <c r="BF200" s="100">
        <f t="shared" si="40"/>
        <v>0</v>
      </c>
      <c r="BG200" s="100">
        <f t="shared" si="41"/>
        <v>0</v>
      </c>
      <c r="BH200" s="100">
        <f t="shared" si="42"/>
        <v>0</v>
      </c>
      <c r="BI200" s="100">
        <f t="shared" si="43"/>
        <v>0</v>
      </c>
      <c r="BJ200" s="14" t="s">
        <v>145</v>
      </c>
      <c r="BK200" s="182">
        <f t="shared" si="44"/>
        <v>0</v>
      </c>
      <c r="BL200" s="14" t="s">
        <v>172</v>
      </c>
      <c r="BM200" s="181" t="s">
        <v>729</v>
      </c>
    </row>
    <row r="201" spans="1:65" s="2" customFormat="1" ht="24.2" customHeight="1">
      <c r="A201" s="31"/>
      <c r="B201" s="138"/>
      <c r="C201" s="170" t="s">
        <v>207</v>
      </c>
      <c r="D201" s="170" t="s">
        <v>168</v>
      </c>
      <c r="E201" s="171" t="s">
        <v>1285</v>
      </c>
      <c r="F201" s="172" t="s">
        <v>1286</v>
      </c>
      <c r="G201" s="173" t="s">
        <v>223</v>
      </c>
      <c r="H201" s="174">
        <v>10</v>
      </c>
      <c r="I201" s="175"/>
      <c r="J201" s="174">
        <f t="shared" si="35"/>
        <v>0</v>
      </c>
      <c r="K201" s="176"/>
      <c r="L201" s="32"/>
      <c r="M201" s="177" t="s">
        <v>1</v>
      </c>
      <c r="N201" s="178"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172</v>
      </c>
      <c r="AT201" s="181" t="s">
        <v>168</v>
      </c>
      <c r="AU201" s="181" t="s">
        <v>86</v>
      </c>
      <c r="AY201" s="14" t="s">
        <v>166</v>
      </c>
      <c r="BE201" s="100">
        <f t="shared" si="39"/>
        <v>0</v>
      </c>
      <c r="BF201" s="100">
        <f t="shared" si="40"/>
        <v>0</v>
      </c>
      <c r="BG201" s="100">
        <f t="shared" si="41"/>
        <v>0</v>
      </c>
      <c r="BH201" s="100">
        <f t="shared" si="42"/>
        <v>0</v>
      </c>
      <c r="BI201" s="100">
        <f t="shared" si="43"/>
        <v>0</v>
      </c>
      <c r="BJ201" s="14" t="s">
        <v>145</v>
      </c>
      <c r="BK201" s="182">
        <f t="shared" si="44"/>
        <v>0</v>
      </c>
      <c r="BL201" s="14" t="s">
        <v>172</v>
      </c>
      <c r="BM201" s="181" t="s">
        <v>732</v>
      </c>
    </row>
    <row r="202" spans="1:65" s="2" customFormat="1" ht="21.75" customHeight="1">
      <c r="A202" s="31"/>
      <c r="B202" s="138"/>
      <c r="C202" s="170" t="s">
        <v>211</v>
      </c>
      <c r="D202" s="170" t="s">
        <v>168</v>
      </c>
      <c r="E202" s="171" t="s">
        <v>1287</v>
      </c>
      <c r="F202" s="172" t="s">
        <v>1288</v>
      </c>
      <c r="G202" s="173" t="s">
        <v>223</v>
      </c>
      <c r="H202" s="174">
        <v>2</v>
      </c>
      <c r="I202" s="175"/>
      <c r="J202" s="174">
        <f t="shared" si="35"/>
        <v>0</v>
      </c>
      <c r="K202" s="176"/>
      <c r="L202" s="32"/>
      <c r="M202" s="177" t="s">
        <v>1</v>
      </c>
      <c r="N202" s="178"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172</v>
      </c>
      <c r="AT202" s="181" t="s">
        <v>168</v>
      </c>
      <c r="AU202" s="181" t="s">
        <v>86</v>
      </c>
      <c r="AY202" s="14" t="s">
        <v>166</v>
      </c>
      <c r="BE202" s="100">
        <f t="shared" si="39"/>
        <v>0</v>
      </c>
      <c r="BF202" s="100">
        <f t="shared" si="40"/>
        <v>0</v>
      </c>
      <c r="BG202" s="100">
        <f t="shared" si="41"/>
        <v>0</v>
      </c>
      <c r="BH202" s="100">
        <f t="shared" si="42"/>
        <v>0</v>
      </c>
      <c r="BI202" s="100">
        <f t="shared" si="43"/>
        <v>0</v>
      </c>
      <c r="BJ202" s="14" t="s">
        <v>145</v>
      </c>
      <c r="BK202" s="182">
        <f t="shared" si="44"/>
        <v>0</v>
      </c>
      <c r="BL202" s="14" t="s">
        <v>172</v>
      </c>
      <c r="BM202" s="181" t="s">
        <v>735</v>
      </c>
    </row>
    <row r="203" spans="1:65" s="2" customFormat="1" ht="21.75" customHeight="1">
      <c r="A203" s="31"/>
      <c r="B203" s="138"/>
      <c r="C203" s="170" t="s">
        <v>216</v>
      </c>
      <c r="D203" s="170" t="s">
        <v>168</v>
      </c>
      <c r="E203" s="171" t="s">
        <v>1289</v>
      </c>
      <c r="F203" s="172" t="s">
        <v>1290</v>
      </c>
      <c r="G203" s="173" t="s">
        <v>223</v>
      </c>
      <c r="H203" s="174">
        <v>1</v>
      </c>
      <c r="I203" s="175"/>
      <c r="J203" s="174">
        <f t="shared" si="35"/>
        <v>0</v>
      </c>
      <c r="K203" s="176"/>
      <c r="L203" s="32"/>
      <c r="M203" s="177" t="s">
        <v>1</v>
      </c>
      <c r="N203" s="178"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172</v>
      </c>
      <c r="AT203" s="181" t="s">
        <v>168</v>
      </c>
      <c r="AU203" s="181" t="s">
        <v>86</v>
      </c>
      <c r="AY203" s="14" t="s">
        <v>166</v>
      </c>
      <c r="BE203" s="100">
        <f t="shared" si="39"/>
        <v>0</v>
      </c>
      <c r="BF203" s="100">
        <f t="shared" si="40"/>
        <v>0</v>
      </c>
      <c r="BG203" s="100">
        <f t="shared" si="41"/>
        <v>0</v>
      </c>
      <c r="BH203" s="100">
        <f t="shared" si="42"/>
        <v>0</v>
      </c>
      <c r="BI203" s="100">
        <f t="shared" si="43"/>
        <v>0</v>
      </c>
      <c r="BJ203" s="14" t="s">
        <v>145</v>
      </c>
      <c r="BK203" s="182">
        <f t="shared" si="44"/>
        <v>0</v>
      </c>
      <c r="BL203" s="14" t="s">
        <v>172</v>
      </c>
      <c r="BM203" s="181" t="s">
        <v>738</v>
      </c>
    </row>
    <row r="204" spans="1:65" s="2" customFormat="1" ht="16.5" customHeight="1">
      <c r="A204" s="31"/>
      <c r="B204" s="138"/>
      <c r="C204" s="170" t="s">
        <v>220</v>
      </c>
      <c r="D204" s="170" t="s">
        <v>168</v>
      </c>
      <c r="E204" s="171" t="s">
        <v>1291</v>
      </c>
      <c r="F204" s="172" t="s">
        <v>1292</v>
      </c>
      <c r="G204" s="173" t="s">
        <v>223</v>
      </c>
      <c r="H204" s="174">
        <v>1</v>
      </c>
      <c r="I204" s="175"/>
      <c r="J204" s="174">
        <f t="shared" si="35"/>
        <v>0</v>
      </c>
      <c r="K204" s="176"/>
      <c r="L204" s="32"/>
      <c r="M204" s="177" t="s">
        <v>1</v>
      </c>
      <c r="N204" s="178"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172</v>
      </c>
      <c r="AT204" s="181" t="s">
        <v>168</v>
      </c>
      <c r="AU204" s="181" t="s">
        <v>86</v>
      </c>
      <c r="AY204" s="14" t="s">
        <v>166</v>
      </c>
      <c r="BE204" s="100">
        <f t="shared" si="39"/>
        <v>0</v>
      </c>
      <c r="BF204" s="100">
        <f t="shared" si="40"/>
        <v>0</v>
      </c>
      <c r="BG204" s="100">
        <f t="shared" si="41"/>
        <v>0</v>
      </c>
      <c r="BH204" s="100">
        <f t="shared" si="42"/>
        <v>0</v>
      </c>
      <c r="BI204" s="100">
        <f t="shared" si="43"/>
        <v>0</v>
      </c>
      <c r="BJ204" s="14" t="s">
        <v>145</v>
      </c>
      <c r="BK204" s="182">
        <f t="shared" si="44"/>
        <v>0</v>
      </c>
      <c r="BL204" s="14" t="s">
        <v>172</v>
      </c>
      <c r="BM204" s="181" t="s">
        <v>741</v>
      </c>
    </row>
    <row r="205" spans="1:65" s="2" customFormat="1" ht="33" customHeight="1">
      <c r="A205" s="31"/>
      <c r="B205" s="138"/>
      <c r="C205" s="170" t="s">
        <v>225</v>
      </c>
      <c r="D205" s="170" t="s">
        <v>168</v>
      </c>
      <c r="E205" s="171" t="s">
        <v>1293</v>
      </c>
      <c r="F205" s="172" t="s">
        <v>1294</v>
      </c>
      <c r="G205" s="173" t="s">
        <v>223</v>
      </c>
      <c r="H205" s="174">
        <v>1</v>
      </c>
      <c r="I205" s="175"/>
      <c r="J205" s="174">
        <f t="shared" si="35"/>
        <v>0</v>
      </c>
      <c r="K205" s="176"/>
      <c r="L205" s="32"/>
      <c r="M205" s="177" t="s">
        <v>1</v>
      </c>
      <c r="N205" s="178"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172</v>
      </c>
      <c r="AT205" s="181" t="s">
        <v>168</v>
      </c>
      <c r="AU205" s="181" t="s">
        <v>86</v>
      </c>
      <c r="AY205" s="14" t="s">
        <v>166</v>
      </c>
      <c r="BE205" s="100">
        <f t="shared" si="39"/>
        <v>0</v>
      </c>
      <c r="BF205" s="100">
        <f t="shared" si="40"/>
        <v>0</v>
      </c>
      <c r="BG205" s="100">
        <f t="shared" si="41"/>
        <v>0</v>
      </c>
      <c r="BH205" s="100">
        <f t="shared" si="42"/>
        <v>0</v>
      </c>
      <c r="BI205" s="100">
        <f t="shared" si="43"/>
        <v>0</v>
      </c>
      <c r="BJ205" s="14" t="s">
        <v>145</v>
      </c>
      <c r="BK205" s="182">
        <f t="shared" si="44"/>
        <v>0</v>
      </c>
      <c r="BL205" s="14" t="s">
        <v>172</v>
      </c>
      <c r="BM205" s="181" t="s">
        <v>746</v>
      </c>
    </row>
    <row r="206" spans="1:65" s="2" customFormat="1" ht="21.75" customHeight="1">
      <c r="A206" s="31"/>
      <c r="B206" s="138"/>
      <c r="C206" s="170" t="s">
        <v>234</v>
      </c>
      <c r="D206" s="170" t="s">
        <v>168</v>
      </c>
      <c r="E206" s="171" t="s">
        <v>1295</v>
      </c>
      <c r="F206" s="172" t="s">
        <v>1296</v>
      </c>
      <c r="G206" s="173" t="s">
        <v>223</v>
      </c>
      <c r="H206" s="174">
        <v>12</v>
      </c>
      <c r="I206" s="175"/>
      <c r="J206" s="174">
        <f t="shared" si="35"/>
        <v>0</v>
      </c>
      <c r="K206" s="176"/>
      <c r="L206" s="32"/>
      <c r="M206" s="177" t="s">
        <v>1</v>
      </c>
      <c r="N206" s="178"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172</v>
      </c>
      <c r="AT206" s="181" t="s">
        <v>168</v>
      </c>
      <c r="AU206" s="181" t="s">
        <v>86</v>
      </c>
      <c r="AY206" s="14" t="s">
        <v>166</v>
      </c>
      <c r="BE206" s="100">
        <f t="shared" si="39"/>
        <v>0</v>
      </c>
      <c r="BF206" s="100">
        <f t="shared" si="40"/>
        <v>0</v>
      </c>
      <c r="BG206" s="100">
        <f t="shared" si="41"/>
        <v>0</v>
      </c>
      <c r="BH206" s="100">
        <f t="shared" si="42"/>
        <v>0</v>
      </c>
      <c r="BI206" s="100">
        <f t="shared" si="43"/>
        <v>0</v>
      </c>
      <c r="BJ206" s="14" t="s">
        <v>145</v>
      </c>
      <c r="BK206" s="182">
        <f t="shared" si="44"/>
        <v>0</v>
      </c>
      <c r="BL206" s="14" t="s">
        <v>172</v>
      </c>
      <c r="BM206" s="181" t="s">
        <v>749</v>
      </c>
    </row>
    <row r="207" spans="1:65" s="2" customFormat="1" ht="16.5" customHeight="1">
      <c r="A207" s="31"/>
      <c r="B207" s="138"/>
      <c r="C207" s="170" t="s">
        <v>238</v>
      </c>
      <c r="D207" s="170" t="s">
        <v>168</v>
      </c>
      <c r="E207" s="171" t="s">
        <v>1297</v>
      </c>
      <c r="F207" s="172" t="s">
        <v>1298</v>
      </c>
      <c r="G207" s="173" t="s">
        <v>223</v>
      </c>
      <c r="H207" s="174">
        <v>6</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172</v>
      </c>
      <c r="AT207" s="181" t="s">
        <v>168</v>
      </c>
      <c r="AU207" s="181" t="s">
        <v>86</v>
      </c>
      <c r="AY207" s="14" t="s">
        <v>166</v>
      </c>
      <c r="BE207" s="100">
        <f t="shared" si="39"/>
        <v>0</v>
      </c>
      <c r="BF207" s="100">
        <f t="shared" si="40"/>
        <v>0</v>
      </c>
      <c r="BG207" s="100">
        <f t="shared" si="41"/>
        <v>0</v>
      </c>
      <c r="BH207" s="100">
        <f t="shared" si="42"/>
        <v>0</v>
      </c>
      <c r="BI207" s="100">
        <f t="shared" si="43"/>
        <v>0</v>
      </c>
      <c r="BJ207" s="14" t="s">
        <v>145</v>
      </c>
      <c r="BK207" s="182">
        <f t="shared" si="44"/>
        <v>0</v>
      </c>
      <c r="BL207" s="14" t="s">
        <v>172</v>
      </c>
      <c r="BM207" s="181" t="s">
        <v>752</v>
      </c>
    </row>
    <row r="208" spans="1:65" s="2" customFormat="1" ht="16.5" customHeight="1">
      <c r="A208" s="31"/>
      <c r="B208" s="138"/>
      <c r="C208" s="170" t="s">
        <v>242</v>
      </c>
      <c r="D208" s="170" t="s">
        <v>168</v>
      </c>
      <c r="E208" s="171" t="s">
        <v>1299</v>
      </c>
      <c r="F208" s="172" t="s">
        <v>1300</v>
      </c>
      <c r="G208" s="173" t="s">
        <v>223</v>
      </c>
      <c r="H208" s="174">
        <v>6</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172</v>
      </c>
      <c r="AT208" s="181" t="s">
        <v>168</v>
      </c>
      <c r="AU208" s="181" t="s">
        <v>86</v>
      </c>
      <c r="AY208" s="14" t="s">
        <v>166</v>
      </c>
      <c r="BE208" s="100">
        <f t="shared" si="39"/>
        <v>0</v>
      </c>
      <c r="BF208" s="100">
        <f t="shared" si="40"/>
        <v>0</v>
      </c>
      <c r="BG208" s="100">
        <f t="shared" si="41"/>
        <v>0</v>
      </c>
      <c r="BH208" s="100">
        <f t="shared" si="42"/>
        <v>0</v>
      </c>
      <c r="BI208" s="100">
        <f t="shared" si="43"/>
        <v>0</v>
      </c>
      <c r="BJ208" s="14" t="s">
        <v>145</v>
      </c>
      <c r="BK208" s="182">
        <f t="shared" si="44"/>
        <v>0</v>
      </c>
      <c r="BL208" s="14" t="s">
        <v>172</v>
      </c>
      <c r="BM208" s="181" t="s">
        <v>755</v>
      </c>
    </row>
    <row r="209" spans="1:65" s="2" customFormat="1" ht="16.5" customHeight="1">
      <c r="A209" s="31"/>
      <c r="B209" s="138"/>
      <c r="C209" s="170" t="s">
        <v>7</v>
      </c>
      <c r="D209" s="170" t="s">
        <v>168</v>
      </c>
      <c r="E209" s="171" t="s">
        <v>1301</v>
      </c>
      <c r="F209" s="172" t="s">
        <v>1302</v>
      </c>
      <c r="G209" s="173" t="s">
        <v>223</v>
      </c>
      <c r="H209" s="174">
        <v>74</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172</v>
      </c>
      <c r="AT209" s="181" t="s">
        <v>168</v>
      </c>
      <c r="AU209" s="181" t="s">
        <v>86</v>
      </c>
      <c r="AY209" s="14" t="s">
        <v>166</v>
      </c>
      <c r="BE209" s="100">
        <f t="shared" si="39"/>
        <v>0</v>
      </c>
      <c r="BF209" s="100">
        <f t="shared" si="40"/>
        <v>0</v>
      </c>
      <c r="BG209" s="100">
        <f t="shared" si="41"/>
        <v>0</v>
      </c>
      <c r="BH209" s="100">
        <f t="shared" si="42"/>
        <v>0</v>
      </c>
      <c r="BI209" s="100">
        <f t="shared" si="43"/>
        <v>0</v>
      </c>
      <c r="BJ209" s="14" t="s">
        <v>145</v>
      </c>
      <c r="BK209" s="182">
        <f t="shared" si="44"/>
        <v>0</v>
      </c>
      <c r="BL209" s="14" t="s">
        <v>172</v>
      </c>
      <c r="BM209" s="181" t="s">
        <v>758</v>
      </c>
    </row>
    <row r="210" spans="1:65" s="2" customFormat="1" ht="16.5" customHeight="1">
      <c r="A210" s="31"/>
      <c r="B210" s="138"/>
      <c r="C210" s="170" t="s">
        <v>253</v>
      </c>
      <c r="D210" s="170" t="s">
        <v>168</v>
      </c>
      <c r="E210" s="171" t="s">
        <v>1303</v>
      </c>
      <c r="F210" s="172" t="s">
        <v>1304</v>
      </c>
      <c r="G210" s="173" t="s">
        <v>223</v>
      </c>
      <c r="H210" s="174">
        <v>4</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172</v>
      </c>
      <c r="AT210" s="181" t="s">
        <v>168</v>
      </c>
      <c r="AU210" s="181" t="s">
        <v>86</v>
      </c>
      <c r="AY210" s="14" t="s">
        <v>166</v>
      </c>
      <c r="BE210" s="100">
        <f t="shared" si="39"/>
        <v>0</v>
      </c>
      <c r="BF210" s="100">
        <f t="shared" si="40"/>
        <v>0</v>
      </c>
      <c r="BG210" s="100">
        <f t="shared" si="41"/>
        <v>0</v>
      </c>
      <c r="BH210" s="100">
        <f t="shared" si="42"/>
        <v>0</v>
      </c>
      <c r="BI210" s="100">
        <f t="shared" si="43"/>
        <v>0</v>
      </c>
      <c r="BJ210" s="14" t="s">
        <v>145</v>
      </c>
      <c r="BK210" s="182">
        <f t="shared" si="44"/>
        <v>0</v>
      </c>
      <c r="BL210" s="14" t="s">
        <v>172</v>
      </c>
      <c r="BM210" s="181" t="s">
        <v>761</v>
      </c>
    </row>
    <row r="211" spans="1:65" s="2" customFormat="1" ht="16.5" customHeight="1">
      <c r="A211" s="31"/>
      <c r="B211" s="138"/>
      <c r="C211" s="170" t="s">
        <v>257</v>
      </c>
      <c r="D211" s="170" t="s">
        <v>168</v>
      </c>
      <c r="E211" s="171" t="s">
        <v>1305</v>
      </c>
      <c r="F211" s="172" t="s">
        <v>1306</v>
      </c>
      <c r="G211" s="173" t="s">
        <v>223</v>
      </c>
      <c r="H211" s="174">
        <v>3</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172</v>
      </c>
      <c r="AT211" s="181" t="s">
        <v>168</v>
      </c>
      <c r="AU211" s="181" t="s">
        <v>86</v>
      </c>
      <c r="AY211" s="14" t="s">
        <v>166</v>
      </c>
      <c r="BE211" s="100">
        <f t="shared" si="39"/>
        <v>0</v>
      </c>
      <c r="BF211" s="100">
        <f t="shared" si="40"/>
        <v>0</v>
      </c>
      <c r="BG211" s="100">
        <f t="shared" si="41"/>
        <v>0</v>
      </c>
      <c r="BH211" s="100">
        <f t="shared" si="42"/>
        <v>0</v>
      </c>
      <c r="BI211" s="100">
        <f t="shared" si="43"/>
        <v>0</v>
      </c>
      <c r="BJ211" s="14" t="s">
        <v>145</v>
      </c>
      <c r="BK211" s="182">
        <f t="shared" si="44"/>
        <v>0</v>
      </c>
      <c r="BL211" s="14" t="s">
        <v>172</v>
      </c>
      <c r="BM211" s="181" t="s">
        <v>766</v>
      </c>
    </row>
    <row r="212" spans="1:65" s="2" customFormat="1" ht="16.5" customHeight="1">
      <c r="A212" s="31"/>
      <c r="B212" s="138"/>
      <c r="C212" s="170" t="s">
        <v>262</v>
      </c>
      <c r="D212" s="170" t="s">
        <v>168</v>
      </c>
      <c r="E212" s="171" t="s">
        <v>1307</v>
      </c>
      <c r="F212" s="172" t="s">
        <v>1308</v>
      </c>
      <c r="G212" s="173" t="s">
        <v>223</v>
      </c>
      <c r="H212" s="174">
        <v>6</v>
      </c>
      <c r="I212" s="175"/>
      <c r="J212" s="174">
        <f t="shared" si="35"/>
        <v>0</v>
      </c>
      <c r="K212" s="176"/>
      <c r="L212" s="32"/>
      <c r="M212" s="177" t="s">
        <v>1</v>
      </c>
      <c r="N212" s="178" t="s">
        <v>44</v>
      </c>
      <c r="O212" s="60"/>
      <c r="P212" s="179">
        <f t="shared" si="36"/>
        <v>0</v>
      </c>
      <c r="Q212" s="179">
        <v>0</v>
      </c>
      <c r="R212" s="179">
        <f t="shared" si="37"/>
        <v>0</v>
      </c>
      <c r="S212" s="179">
        <v>0</v>
      </c>
      <c r="T212" s="180">
        <f t="shared" si="38"/>
        <v>0</v>
      </c>
      <c r="U212" s="31"/>
      <c r="V212" s="31"/>
      <c r="W212" s="31"/>
      <c r="X212" s="31"/>
      <c r="Y212" s="31"/>
      <c r="Z212" s="31"/>
      <c r="AA212" s="31"/>
      <c r="AB212" s="31"/>
      <c r="AC212" s="31"/>
      <c r="AD212" s="31"/>
      <c r="AE212" s="31"/>
      <c r="AR212" s="181" t="s">
        <v>172</v>
      </c>
      <c r="AT212" s="181" t="s">
        <v>168</v>
      </c>
      <c r="AU212" s="181" t="s">
        <v>86</v>
      </c>
      <c r="AY212" s="14" t="s">
        <v>166</v>
      </c>
      <c r="BE212" s="100">
        <f t="shared" si="39"/>
        <v>0</v>
      </c>
      <c r="BF212" s="100">
        <f t="shared" si="40"/>
        <v>0</v>
      </c>
      <c r="BG212" s="100">
        <f t="shared" si="41"/>
        <v>0</v>
      </c>
      <c r="BH212" s="100">
        <f t="shared" si="42"/>
        <v>0</v>
      </c>
      <c r="BI212" s="100">
        <f t="shared" si="43"/>
        <v>0</v>
      </c>
      <c r="BJ212" s="14" t="s">
        <v>145</v>
      </c>
      <c r="BK212" s="182">
        <f t="shared" si="44"/>
        <v>0</v>
      </c>
      <c r="BL212" s="14" t="s">
        <v>172</v>
      </c>
      <c r="BM212" s="181" t="s">
        <v>769</v>
      </c>
    </row>
    <row r="213" spans="1:65" s="2" customFormat="1" ht="16.5" customHeight="1">
      <c r="A213" s="31"/>
      <c r="B213" s="138"/>
      <c r="C213" s="170" t="s">
        <v>270</v>
      </c>
      <c r="D213" s="170" t="s">
        <v>168</v>
      </c>
      <c r="E213" s="171" t="s">
        <v>1309</v>
      </c>
      <c r="F213" s="172" t="s">
        <v>1310</v>
      </c>
      <c r="G213" s="173" t="s">
        <v>223</v>
      </c>
      <c r="H213" s="174">
        <v>115</v>
      </c>
      <c r="I213" s="175"/>
      <c r="J213" s="174">
        <f t="shared" si="35"/>
        <v>0</v>
      </c>
      <c r="K213" s="176"/>
      <c r="L213" s="32"/>
      <c r="M213" s="177" t="s">
        <v>1</v>
      </c>
      <c r="N213" s="178" t="s">
        <v>44</v>
      </c>
      <c r="O213" s="60"/>
      <c r="P213" s="179">
        <f t="shared" si="36"/>
        <v>0</v>
      </c>
      <c r="Q213" s="179">
        <v>0</v>
      </c>
      <c r="R213" s="179">
        <f t="shared" si="37"/>
        <v>0</v>
      </c>
      <c r="S213" s="179">
        <v>0</v>
      </c>
      <c r="T213" s="180">
        <f t="shared" si="38"/>
        <v>0</v>
      </c>
      <c r="U213" s="31"/>
      <c r="V213" s="31"/>
      <c r="W213" s="31"/>
      <c r="X213" s="31"/>
      <c r="Y213" s="31"/>
      <c r="Z213" s="31"/>
      <c r="AA213" s="31"/>
      <c r="AB213" s="31"/>
      <c r="AC213" s="31"/>
      <c r="AD213" s="31"/>
      <c r="AE213" s="31"/>
      <c r="AR213" s="181" t="s">
        <v>172</v>
      </c>
      <c r="AT213" s="181" t="s">
        <v>168</v>
      </c>
      <c r="AU213" s="181" t="s">
        <v>86</v>
      </c>
      <c r="AY213" s="14" t="s">
        <v>166</v>
      </c>
      <c r="BE213" s="100">
        <f t="shared" si="39"/>
        <v>0</v>
      </c>
      <c r="BF213" s="100">
        <f t="shared" si="40"/>
        <v>0</v>
      </c>
      <c r="BG213" s="100">
        <f t="shared" si="41"/>
        <v>0</v>
      </c>
      <c r="BH213" s="100">
        <f t="shared" si="42"/>
        <v>0</v>
      </c>
      <c r="BI213" s="100">
        <f t="shared" si="43"/>
        <v>0</v>
      </c>
      <c r="BJ213" s="14" t="s">
        <v>145</v>
      </c>
      <c r="BK213" s="182">
        <f t="shared" si="44"/>
        <v>0</v>
      </c>
      <c r="BL213" s="14" t="s">
        <v>172</v>
      </c>
      <c r="BM213" s="181" t="s">
        <v>772</v>
      </c>
    </row>
    <row r="214" spans="1:65" s="2" customFormat="1" ht="16.5" customHeight="1">
      <c r="A214" s="31"/>
      <c r="B214" s="138"/>
      <c r="C214" s="170" t="s">
        <v>274</v>
      </c>
      <c r="D214" s="170" t="s">
        <v>168</v>
      </c>
      <c r="E214" s="171" t="s">
        <v>1311</v>
      </c>
      <c r="F214" s="172" t="s">
        <v>1312</v>
      </c>
      <c r="G214" s="173" t="s">
        <v>223</v>
      </c>
      <c r="H214" s="174">
        <v>60</v>
      </c>
      <c r="I214" s="175"/>
      <c r="J214" s="174">
        <f t="shared" si="35"/>
        <v>0</v>
      </c>
      <c r="K214" s="176"/>
      <c r="L214" s="32"/>
      <c r="M214" s="177" t="s">
        <v>1</v>
      </c>
      <c r="N214" s="178" t="s">
        <v>44</v>
      </c>
      <c r="O214" s="60"/>
      <c r="P214" s="179">
        <f t="shared" si="36"/>
        <v>0</v>
      </c>
      <c r="Q214" s="179">
        <v>0</v>
      </c>
      <c r="R214" s="179">
        <f t="shared" si="37"/>
        <v>0</v>
      </c>
      <c r="S214" s="179">
        <v>0</v>
      </c>
      <c r="T214" s="180">
        <f t="shared" si="38"/>
        <v>0</v>
      </c>
      <c r="U214" s="31"/>
      <c r="V214" s="31"/>
      <c r="W214" s="31"/>
      <c r="X214" s="31"/>
      <c r="Y214" s="31"/>
      <c r="Z214" s="31"/>
      <c r="AA214" s="31"/>
      <c r="AB214" s="31"/>
      <c r="AC214" s="31"/>
      <c r="AD214" s="31"/>
      <c r="AE214" s="31"/>
      <c r="AR214" s="181" t="s">
        <v>172</v>
      </c>
      <c r="AT214" s="181" t="s">
        <v>168</v>
      </c>
      <c r="AU214" s="181" t="s">
        <v>86</v>
      </c>
      <c r="AY214" s="14" t="s">
        <v>166</v>
      </c>
      <c r="BE214" s="100">
        <f t="shared" si="39"/>
        <v>0</v>
      </c>
      <c r="BF214" s="100">
        <f t="shared" si="40"/>
        <v>0</v>
      </c>
      <c r="BG214" s="100">
        <f t="shared" si="41"/>
        <v>0</v>
      </c>
      <c r="BH214" s="100">
        <f t="shared" si="42"/>
        <v>0</v>
      </c>
      <c r="BI214" s="100">
        <f t="shared" si="43"/>
        <v>0</v>
      </c>
      <c r="BJ214" s="14" t="s">
        <v>145</v>
      </c>
      <c r="BK214" s="182">
        <f t="shared" si="44"/>
        <v>0</v>
      </c>
      <c r="BL214" s="14" t="s">
        <v>172</v>
      </c>
      <c r="BM214" s="181" t="s">
        <v>775</v>
      </c>
    </row>
    <row r="215" spans="1:65" s="2" customFormat="1" ht="33" customHeight="1">
      <c r="A215" s="31"/>
      <c r="B215" s="138"/>
      <c r="C215" s="170" t="s">
        <v>278</v>
      </c>
      <c r="D215" s="170" t="s">
        <v>168</v>
      </c>
      <c r="E215" s="171" t="s">
        <v>1313</v>
      </c>
      <c r="F215" s="172" t="s">
        <v>1314</v>
      </c>
      <c r="G215" s="173" t="s">
        <v>223</v>
      </c>
      <c r="H215" s="174">
        <v>10</v>
      </c>
      <c r="I215" s="175"/>
      <c r="J215" s="174">
        <f t="shared" si="35"/>
        <v>0</v>
      </c>
      <c r="K215" s="176"/>
      <c r="L215" s="32"/>
      <c r="M215" s="177" t="s">
        <v>1</v>
      </c>
      <c r="N215" s="178" t="s">
        <v>44</v>
      </c>
      <c r="O215" s="60"/>
      <c r="P215" s="179">
        <f t="shared" si="36"/>
        <v>0</v>
      </c>
      <c r="Q215" s="179">
        <v>0</v>
      </c>
      <c r="R215" s="179">
        <f t="shared" si="37"/>
        <v>0</v>
      </c>
      <c r="S215" s="179">
        <v>0</v>
      </c>
      <c r="T215" s="180">
        <f t="shared" si="38"/>
        <v>0</v>
      </c>
      <c r="U215" s="31"/>
      <c r="V215" s="31"/>
      <c r="W215" s="31"/>
      <c r="X215" s="31"/>
      <c r="Y215" s="31"/>
      <c r="Z215" s="31"/>
      <c r="AA215" s="31"/>
      <c r="AB215" s="31"/>
      <c r="AC215" s="31"/>
      <c r="AD215" s="31"/>
      <c r="AE215" s="31"/>
      <c r="AR215" s="181" t="s">
        <v>172</v>
      </c>
      <c r="AT215" s="181" t="s">
        <v>168</v>
      </c>
      <c r="AU215" s="181" t="s">
        <v>86</v>
      </c>
      <c r="AY215" s="14" t="s">
        <v>166</v>
      </c>
      <c r="BE215" s="100">
        <f t="shared" si="39"/>
        <v>0</v>
      </c>
      <c r="BF215" s="100">
        <f t="shared" si="40"/>
        <v>0</v>
      </c>
      <c r="BG215" s="100">
        <f t="shared" si="41"/>
        <v>0</v>
      </c>
      <c r="BH215" s="100">
        <f t="shared" si="42"/>
        <v>0</v>
      </c>
      <c r="BI215" s="100">
        <f t="shared" si="43"/>
        <v>0</v>
      </c>
      <c r="BJ215" s="14" t="s">
        <v>145</v>
      </c>
      <c r="BK215" s="182">
        <f t="shared" si="44"/>
        <v>0</v>
      </c>
      <c r="BL215" s="14" t="s">
        <v>172</v>
      </c>
      <c r="BM215" s="181" t="s">
        <v>778</v>
      </c>
    </row>
    <row r="216" spans="1:65" s="2" customFormat="1" ht="37.9" customHeight="1">
      <c r="A216" s="31"/>
      <c r="B216" s="138"/>
      <c r="C216" s="170" t="s">
        <v>282</v>
      </c>
      <c r="D216" s="170" t="s">
        <v>168</v>
      </c>
      <c r="E216" s="171" t="s">
        <v>1315</v>
      </c>
      <c r="F216" s="172" t="s">
        <v>1316</v>
      </c>
      <c r="G216" s="173" t="s">
        <v>223</v>
      </c>
      <c r="H216" s="174">
        <v>66</v>
      </c>
      <c r="I216" s="175"/>
      <c r="J216" s="174">
        <f t="shared" si="35"/>
        <v>0</v>
      </c>
      <c r="K216" s="176"/>
      <c r="L216" s="32"/>
      <c r="M216" s="177" t="s">
        <v>1</v>
      </c>
      <c r="N216" s="178" t="s">
        <v>44</v>
      </c>
      <c r="O216" s="60"/>
      <c r="P216" s="179">
        <f t="shared" si="36"/>
        <v>0</v>
      </c>
      <c r="Q216" s="179">
        <v>0</v>
      </c>
      <c r="R216" s="179">
        <f t="shared" si="37"/>
        <v>0</v>
      </c>
      <c r="S216" s="179">
        <v>0</v>
      </c>
      <c r="T216" s="180">
        <f t="shared" si="38"/>
        <v>0</v>
      </c>
      <c r="U216" s="31"/>
      <c r="V216" s="31"/>
      <c r="W216" s="31"/>
      <c r="X216" s="31"/>
      <c r="Y216" s="31"/>
      <c r="Z216" s="31"/>
      <c r="AA216" s="31"/>
      <c r="AB216" s="31"/>
      <c r="AC216" s="31"/>
      <c r="AD216" s="31"/>
      <c r="AE216" s="31"/>
      <c r="AR216" s="181" t="s">
        <v>172</v>
      </c>
      <c r="AT216" s="181" t="s">
        <v>168</v>
      </c>
      <c r="AU216" s="181" t="s">
        <v>86</v>
      </c>
      <c r="AY216" s="14" t="s">
        <v>166</v>
      </c>
      <c r="BE216" s="100">
        <f t="shared" si="39"/>
        <v>0</v>
      </c>
      <c r="BF216" s="100">
        <f t="shared" si="40"/>
        <v>0</v>
      </c>
      <c r="BG216" s="100">
        <f t="shared" si="41"/>
        <v>0</v>
      </c>
      <c r="BH216" s="100">
        <f t="shared" si="42"/>
        <v>0</v>
      </c>
      <c r="BI216" s="100">
        <f t="shared" si="43"/>
        <v>0</v>
      </c>
      <c r="BJ216" s="14" t="s">
        <v>145</v>
      </c>
      <c r="BK216" s="182">
        <f t="shared" si="44"/>
        <v>0</v>
      </c>
      <c r="BL216" s="14" t="s">
        <v>172</v>
      </c>
      <c r="BM216" s="181" t="s">
        <v>781</v>
      </c>
    </row>
    <row r="217" spans="1:65" s="2" customFormat="1" ht="24.2" customHeight="1">
      <c r="A217" s="31"/>
      <c r="B217" s="138"/>
      <c r="C217" s="170" t="s">
        <v>291</v>
      </c>
      <c r="D217" s="170" t="s">
        <v>168</v>
      </c>
      <c r="E217" s="171" t="s">
        <v>1317</v>
      </c>
      <c r="F217" s="172" t="s">
        <v>1318</v>
      </c>
      <c r="G217" s="173" t="s">
        <v>223</v>
      </c>
      <c r="H217" s="174">
        <v>115</v>
      </c>
      <c r="I217" s="175"/>
      <c r="J217" s="174">
        <f t="shared" si="35"/>
        <v>0</v>
      </c>
      <c r="K217" s="176"/>
      <c r="L217" s="32"/>
      <c r="M217" s="177" t="s">
        <v>1</v>
      </c>
      <c r="N217" s="178" t="s">
        <v>44</v>
      </c>
      <c r="O217" s="60"/>
      <c r="P217" s="179">
        <f t="shared" si="36"/>
        <v>0</v>
      </c>
      <c r="Q217" s="179">
        <v>0</v>
      </c>
      <c r="R217" s="179">
        <f t="shared" si="37"/>
        <v>0</v>
      </c>
      <c r="S217" s="179">
        <v>0</v>
      </c>
      <c r="T217" s="180">
        <f t="shared" si="38"/>
        <v>0</v>
      </c>
      <c r="U217" s="31"/>
      <c r="V217" s="31"/>
      <c r="W217" s="31"/>
      <c r="X217" s="31"/>
      <c r="Y217" s="31"/>
      <c r="Z217" s="31"/>
      <c r="AA217" s="31"/>
      <c r="AB217" s="31"/>
      <c r="AC217" s="31"/>
      <c r="AD217" s="31"/>
      <c r="AE217" s="31"/>
      <c r="AR217" s="181" t="s">
        <v>172</v>
      </c>
      <c r="AT217" s="181" t="s">
        <v>168</v>
      </c>
      <c r="AU217" s="181" t="s">
        <v>86</v>
      </c>
      <c r="AY217" s="14" t="s">
        <v>166</v>
      </c>
      <c r="BE217" s="100">
        <f t="shared" si="39"/>
        <v>0</v>
      </c>
      <c r="BF217" s="100">
        <f t="shared" si="40"/>
        <v>0</v>
      </c>
      <c r="BG217" s="100">
        <f t="shared" si="41"/>
        <v>0</v>
      </c>
      <c r="BH217" s="100">
        <f t="shared" si="42"/>
        <v>0</v>
      </c>
      <c r="BI217" s="100">
        <f t="shared" si="43"/>
        <v>0</v>
      </c>
      <c r="BJ217" s="14" t="s">
        <v>145</v>
      </c>
      <c r="BK217" s="182">
        <f t="shared" si="44"/>
        <v>0</v>
      </c>
      <c r="BL217" s="14" t="s">
        <v>172</v>
      </c>
      <c r="BM217" s="181" t="s">
        <v>784</v>
      </c>
    </row>
    <row r="218" spans="1:65" s="2" customFormat="1" ht="16.5" customHeight="1">
      <c r="A218" s="31"/>
      <c r="B218" s="138"/>
      <c r="C218" s="170" t="s">
        <v>295</v>
      </c>
      <c r="D218" s="170" t="s">
        <v>168</v>
      </c>
      <c r="E218" s="171" t="s">
        <v>1319</v>
      </c>
      <c r="F218" s="172" t="s">
        <v>1320</v>
      </c>
      <c r="G218" s="173" t="s">
        <v>285</v>
      </c>
      <c r="H218" s="174">
        <v>200</v>
      </c>
      <c r="I218" s="175"/>
      <c r="J218" s="174">
        <f t="shared" si="35"/>
        <v>0</v>
      </c>
      <c r="K218" s="176"/>
      <c r="L218" s="32"/>
      <c r="M218" s="177" t="s">
        <v>1</v>
      </c>
      <c r="N218" s="178" t="s">
        <v>44</v>
      </c>
      <c r="O218" s="60"/>
      <c r="P218" s="179">
        <f t="shared" si="36"/>
        <v>0</v>
      </c>
      <c r="Q218" s="179">
        <v>0</v>
      </c>
      <c r="R218" s="179">
        <f t="shared" si="37"/>
        <v>0</v>
      </c>
      <c r="S218" s="179">
        <v>0</v>
      </c>
      <c r="T218" s="180">
        <f t="shared" si="38"/>
        <v>0</v>
      </c>
      <c r="U218" s="31"/>
      <c r="V218" s="31"/>
      <c r="W218" s="31"/>
      <c r="X218" s="31"/>
      <c r="Y218" s="31"/>
      <c r="Z218" s="31"/>
      <c r="AA218" s="31"/>
      <c r="AB218" s="31"/>
      <c r="AC218" s="31"/>
      <c r="AD218" s="31"/>
      <c r="AE218" s="31"/>
      <c r="AR218" s="181" t="s">
        <v>172</v>
      </c>
      <c r="AT218" s="181" t="s">
        <v>168</v>
      </c>
      <c r="AU218" s="181" t="s">
        <v>86</v>
      </c>
      <c r="AY218" s="14" t="s">
        <v>166</v>
      </c>
      <c r="BE218" s="100">
        <f t="shared" si="39"/>
        <v>0</v>
      </c>
      <c r="BF218" s="100">
        <f t="shared" si="40"/>
        <v>0</v>
      </c>
      <c r="BG218" s="100">
        <f t="shared" si="41"/>
        <v>0</v>
      </c>
      <c r="BH218" s="100">
        <f t="shared" si="42"/>
        <v>0</v>
      </c>
      <c r="BI218" s="100">
        <f t="shared" si="43"/>
        <v>0</v>
      </c>
      <c r="BJ218" s="14" t="s">
        <v>145</v>
      </c>
      <c r="BK218" s="182">
        <f t="shared" si="44"/>
        <v>0</v>
      </c>
      <c r="BL218" s="14" t="s">
        <v>172</v>
      </c>
      <c r="BM218" s="181" t="s">
        <v>787</v>
      </c>
    </row>
    <row r="219" spans="1:65" s="2" customFormat="1" ht="16.5" customHeight="1">
      <c r="A219" s="31"/>
      <c r="B219" s="138"/>
      <c r="C219" s="170" t="s">
        <v>299</v>
      </c>
      <c r="D219" s="170" t="s">
        <v>168</v>
      </c>
      <c r="E219" s="171" t="s">
        <v>1321</v>
      </c>
      <c r="F219" s="172" t="s">
        <v>1322</v>
      </c>
      <c r="G219" s="173" t="s">
        <v>223</v>
      </c>
      <c r="H219" s="174">
        <v>213</v>
      </c>
      <c r="I219" s="175"/>
      <c r="J219" s="174">
        <f t="shared" si="35"/>
        <v>0</v>
      </c>
      <c r="K219" s="176"/>
      <c r="L219" s="32"/>
      <c r="M219" s="177" t="s">
        <v>1</v>
      </c>
      <c r="N219" s="178" t="s">
        <v>44</v>
      </c>
      <c r="O219" s="60"/>
      <c r="P219" s="179">
        <f t="shared" si="36"/>
        <v>0</v>
      </c>
      <c r="Q219" s="179">
        <v>0</v>
      </c>
      <c r="R219" s="179">
        <f t="shared" si="37"/>
        <v>0</v>
      </c>
      <c r="S219" s="179">
        <v>0</v>
      </c>
      <c r="T219" s="180">
        <f t="shared" si="38"/>
        <v>0</v>
      </c>
      <c r="U219" s="31"/>
      <c r="V219" s="31"/>
      <c r="W219" s="31"/>
      <c r="X219" s="31"/>
      <c r="Y219" s="31"/>
      <c r="Z219" s="31"/>
      <c r="AA219" s="31"/>
      <c r="AB219" s="31"/>
      <c r="AC219" s="31"/>
      <c r="AD219" s="31"/>
      <c r="AE219" s="31"/>
      <c r="AR219" s="181" t="s">
        <v>172</v>
      </c>
      <c r="AT219" s="181" t="s">
        <v>168</v>
      </c>
      <c r="AU219" s="181" t="s">
        <v>86</v>
      </c>
      <c r="AY219" s="14" t="s">
        <v>166</v>
      </c>
      <c r="BE219" s="100">
        <f t="shared" si="39"/>
        <v>0</v>
      </c>
      <c r="BF219" s="100">
        <f t="shared" si="40"/>
        <v>0</v>
      </c>
      <c r="BG219" s="100">
        <f t="shared" si="41"/>
        <v>0</v>
      </c>
      <c r="BH219" s="100">
        <f t="shared" si="42"/>
        <v>0</v>
      </c>
      <c r="BI219" s="100">
        <f t="shared" si="43"/>
        <v>0</v>
      </c>
      <c r="BJ219" s="14" t="s">
        <v>145</v>
      </c>
      <c r="BK219" s="182">
        <f t="shared" si="44"/>
        <v>0</v>
      </c>
      <c r="BL219" s="14" t="s">
        <v>172</v>
      </c>
      <c r="BM219" s="181" t="s">
        <v>790</v>
      </c>
    </row>
    <row r="220" spans="1:65" s="2" customFormat="1" ht="24.2" customHeight="1">
      <c r="A220" s="31"/>
      <c r="B220" s="138"/>
      <c r="C220" s="170" t="s">
        <v>303</v>
      </c>
      <c r="D220" s="170" t="s">
        <v>168</v>
      </c>
      <c r="E220" s="171" t="s">
        <v>1323</v>
      </c>
      <c r="F220" s="172" t="s">
        <v>1324</v>
      </c>
      <c r="G220" s="173" t="s">
        <v>223</v>
      </c>
      <c r="H220" s="174">
        <v>10</v>
      </c>
      <c r="I220" s="175"/>
      <c r="J220" s="174">
        <f t="shared" si="35"/>
        <v>0</v>
      </c>
      <c r="K220" s="176"/>
      <c r="L220" s="32"/>
      <c r="M220" s="177" t="s">
        <v>1</v>
      </c>
      <c r="N220" s="178" t="s">
        <v>44</v>
      </c>
      <c r="O220" s="60"/>
      <c r="P220" s="179">
        <f t="shared" si="36"/>
        <v>0</v>
      </c>
      <c r="Q220" s="179">
        <v>0</v>
      </c>
      <c r="R220" s="179">
        <f t="shared" si="37"/>
        <v>0</v>
      </c>
      <c r="S220" s="179">
        <v>0</v>
      </c>
      <c r="T220" s="180">
        <f t="shared" si="38"/>
        <v>0</v>
      </c>
      <c r="U220" s="31"/>
      <c r="V220" s="31"/>
      <c r="W220" s="31"/>
      <c r="X220" s="31"/>
      <c r="Y220" s="31"/>
      <c r="Z220" s="31"/>
      <c r="AA220" s="31"/>
      <c r="AB220" s="31"/>
      <c r="AC220" s="31"/>
      <c r="AD220" s="31"/>
      <c r="AE220" s="31"/>
      <c r="AR220" s="181" t="s">
        <v>172</v>
      </c>
      <c r="AT220" s="181" t="s">
        <v>168</v>
      </c>
      <c r="AU220" s="181" t="s">
        <v>86</v>
      </c>
      <c r="AY220" s="14" t="s">
        <v>166</v>
      </c>
      <c r="BE220" s="100">
        <f t="shared" si="39"/>
        <v>0</v>
      </c>
      <c r="BF220" s="100">
        <f t="shared" si="40"/>
        <v>0</v>
      </c>
      <c r="BG220" s="100">
        <f t="shared" si="41"/>
        <v>0</v>
      </c>
      <c r="BH220" s="100">
        <f t="shared" si="42"/>
        <v>0</v>
      </c>
      <c r="BI220" s="100">
        <f t="shared" si="43"/>
        <v>0</v>
      </c>
      <c r="BJ220" s="14" t="s">
        <v>145</v>
      </c>
      <c r="BK220" s="182">
        <f t="shared" si="44"/>
        <v>0</v>
      </c>
      <c r="BL220" s="14" t="s">
        <v>172</v>
      </c>
      <c r="BM220" s="181" t="s">
        <v>793</v>
      </c>
    </row>
    <row r="221" spans="1:65" s="2" customFormat="1" ht="16.5" customHeight="1">
      <c r="A221" s="31"/>
      <c r="B221" s="138"/>
      <c r="C221" s="170" t="s">
        <v>307</v>
      </c>
      <c r="D221" s="170" t="s">
        <v>168</v>
      </c>
      <c r="E221" s="171" t="s">
        <v>1325</v>
      </c>
      <c r="F221" s="172" t="s">
        <v>1326</v>
      </c>
      <c r="G221" s="173" t="s">
        <v>223</v>
      </c>
      <c r="H221" s="174">
        <v>1</v>
      </c>
      <c r="I221" s="175"/>
      <c r="J221" s="174">
        <f t="shared" si="35"/>
        <v>0</v>
      </c>
      <c r="K221" s="176"/>
      <c r="L221" s="32"/>
      <c r="M221" s="177" t="s">
        <v>1</v>
      </c>
      <c r="N221" s="178" t="s">
        <v>44</v>
      </c>
      <c r="O221" s="60"/>
      <c r="P221" s="179">
        <f t="shared" si="36"/>
        <v>0</v>
      </c>
      <c r="Q221" s="179">
        <v>0</v>
      </c>
      <c r="R221" s="179">
        <f t="shared" si="37"/>
        <v>0</v>
      </c>
      <c r="S221" s="179">
        <v>0</v>
      </c>
      <c r="T221" s="180">
        <f t="shared" si="38"/>
        <v>0</v>
      </c>
      <c r="U221" s="31"/>
      <c r="V221" s="31"/>
      <c r="W221" s="31"/>
      <c r="X221" s="31"/>
      <c r="Y221" s="31"/>
      <c r="Z221" s="31"/>
      <c r="AA221" s="31"/>
      <c r="AB221" s="31"/>
      <c r="AC221" s="31"/>
      <c r="AD221" s="31"/>
      <c r="AE221" s="31"/>
      <c r="AR221" s="181" t="s">
        <v>172</v>
      </c>
      <c r="AT221" s="181" t="s">
        <v>168</v>
      </c>
      <c r="AU221" s="181" t="s">
        <v>86</v>
      </c>
      <c r="AY221" s="14" t="s">
        <v>166</v>
      </c>
      <c r="BE221" s="100">
        <f t="shared" si="39"/>
        <v>0</v>
      </c>
      <c r="BF221" s="100">
        <f t="shared" si="40"/>
        <v>0</v>
      </c>
      <c r="BG221" s="100">
        <f t="shared" si="41"/>
        <v>0</v>
      </c>
      <c r="BH221" s="100">
        <f t="shared" si="42"/>
        <v>0</v>
      </c>
      <c r="BI221" s="100">
        <f t="shared" si="43"/>
        <v>0</v>
      </c>
      <c r="BJ221" s="14" t="s">
        <v>145</v>
      </c>
      <c r="BK221" s="182">
        <f t="shared" si="44"/>
        <v>0</v>
      </c>
      <c r="BL221" s="14" t="s">
        <v>172</v>
      </c>
      <c r="BM221" s="181" t="s">
        <v>796</v>
      </c>
    </row>
    <row r="222" spans="1:65" s="2" customFormat="1" ht="16.5" customHeight="1">
      <c r="A222" s="31"/>
      <c r="B222" s="138"/>
      <c r="C222" s="170" t="s">
        <v>311</v>
      </c>
      <c r="D222" s="170" t="s">
        <v>168</v>
      </c>
      <c r="E222" s="171" t="s">
        <v>1327</v>
      </c>
      <c r="F222" s="172" t="s">
        <v>1328</v>
      </c>
      <c r="G222" s="173" t="s">
        <v>223</v>
      </c>
      <c r="H222" s="174">
        <v>106</v>
      </c>
      <c r="I222" s="175"/>
      <c r="J222" s="174">
        <f t="shared" si="35"/>
        <v>0</v>
      </c>
      <c r="K222" s="176"/>
      <c r="L222" s="32"/>
      <c r="M222" s="177" t="s">
        <v>1</v>
      </c>
      <c r="N222" s="178" t="s">
        <v>44</v>
      </c>
      <c r="O222" s="60"/>
      <c r="P222" s="179">
        <f t="shared" si="36"/>
        <v>0</v>
      </c>
      <c r="Q222" s="179">
        <v>0</v>
      </c>
      <c r="R222" s="179">
        <f t="shared" si="37"/>
        <v>0</v>
      </c>
      <c r="S222" s="179">
        <v>0</v>
      </c>
      <c r="T222" s="180">
        <f t="shared" si="38"/>
        <v>0</v>
      </c>
      <c r="U222" s="31"/>
      <c r="V222" s="31"/>
      <c r="W222" s="31"/>
      <c r="X222" s="31"/>
      <c r="Y222" s="31"/>
      <c r="Z222" s="31"/>
      <c r="AA222" s="31"/>
      <c r="AB222" s="31"/>
      <c r="AC222" s="31"/>
      <c r="AD222" s="31"/>
      <c r="AE222" s="31"/>
      <c r="AR222" s="181" t="s">
        <v>172</v>
      </c>
      <c r="AT222" s="181" t="s">
        <v>168</v>
      </c>
      <c r="AU222" s="181" t="s">
        <v>86</v>
      </c>
      <c r="AY222" s="14" t="s">
        <v>166</v>
      </c>
      <c r="BE222" s="100">
        <f t="shared" si="39"/>
        <v>0</v>
      </c>
      <c r="BF222" s="100">
        <f t="shared" si="40"/>
        <v>0</v>
      </c>
      <c r="BG222" s="100">
        <f t="shared" si="41"/>
        <v>0</v>
      </c>
      <c r="BH222" s="100">
        <f t="shared" si="42"/>
        <v>0</v>
      </c>
      <c r="BI222" s="100">
        <f t="shared" si="43"/>
        <v>0</v>
      </c>
      <c r="BJ222" s="14" t="s">
        <v>145</v>
      </c>
      <c r="BK222" s="182">
        <f t="shared" si="44"/>
        <v>0</v>
      </c>
      <c r="BL222" s="14" t="s">
        <v>172</v>
      </c>
      <c r="BM222" s="181" t="s">
        <v>799</v>
      </c>
    </row>
    <row r="223" spans="1:65" s="12" customFormat="1" ht="25.9" customHeight="1">
      <c r="B223" s="157"/>
      <c r="D223" s="158" t="s">
        <v>77</v>
      </c>
      <c r="E223" s="159" t="s">
        <v>1329</v>
      </c>
      <c r="F223" s="159" t="s">
        <v>1330</v>
      </c>
      <c r="I223" s="160"/>
      <c r="J223" s="161">
        <f>BK223</f>
        <v>0</v>
      </c>
      <c r="L223" s="157"/>
      <c r="M223" s="162"/>
      <c r="N223" s="163"/>
      <c r="O223" s="163"/>
      <c r="P223" s="164">
        <f>SUM(P224:P225)</f>
        <v>0</v>
      </c>
      <c r="Q223" s="163"/>
      <c r="R223" s="164">
        <f>SUM(R224:R225)</f>
        <v>0</v>
      </c>
      <c r="S223" s="163"/>
      <c r="T223" s="165">
        <f>SUM(T224:T225)</f>
        <v>0</v>
      </c>
      <c r="AR223" s="158" t="s">
        <v>86</v>
      </c>
      <c r="AT223" s="166" t="s">
        <v>77</v>
      </c>
      <c r="AU223" s="166" t="s">
        <v>78</v>
      </c>
      <c r="AY223" s="158" t="s">
        <v>166</v>
      </c>
      <c r="BK223" s="167">
        <f>SUM(BK224:BK225)</f>
        <v>0</v>
      </c>
    </row>
    <row r="224" spans="1:65" s="2" customFormat="1" ht="37.9" customHeight="1">
      <c r="A224" s="31"/>
      <c r="B224" s="138"/>
      <c r="C224" s="170" t="s">
        <v>86</v>
      </c>
      <c r="D224" s="170" t="s">
        <v>168</v>
      </c>
      <c r="E224" s="171" t="s">
        <v>1331</v>
      </c>
      <c r="F224" s="172" t="s">
        <v>1332</v>
      </c>
      <c r="G224" s="173" t="s">
        <v>1085</v>
      </c>
      <c r="H224" s="174">
        <v>2</v>
      </c>
      <c r="I224" s="175"/>
      <c r="J224" s="174">
        <f>ROUND(I224*H224,3)</f>
        <v>0</v>
      </c>
      <c r="K224" s="176"/>
      <c r="L224" s="32"/>
      <c r="M224" s="177" t="s">
        <v>1</v>
      </c>
      <c r="N224" s="178" t="s">
        <v>44</v>
      </c>
      <c r="O224" s="60"/>
      <c r="P224" s="179">
        <f>O224*H224</f>
        <v>0</v>
      </c>
      <c r="Q224" s="179">
        <v>0</v>
      </c>
      <c r="R224" s="179">
        <f>Q224*H224</f>
        <v>0</v>
      </c>
      <c r="S224" s="179">
        <v>0</v>
      </c>
      <c r="T224" s="180">
        <f>S224*H224</f>
        <v>0</v>
      </c>
      <c r="U224" s="31"/>
      <c r="V224" s="31"/>
      <c r="W224" s="31"/>
      <c r="X224" s="31"/>
      <c r="Y224" s="31"/>
      <c r="Z224" s="31"/>
      <c r="AA224" s="31"/>
      <c r="AB224" s="31"/>
      <c r="AC224" s="31"/>
      <c r="AD224" s="31"/>
      <c r="AE224" s="31"/>
      <c r="AR224" s="181" t="s">
        <v>172</v>
      </c>
      <c r="AT224" s="181" t="s">
        <v>168</v>
      </c>
      <c r="AU224" s="181" t="s">
        <v>86</v>
      </c>
      <c r="AY224" s="14" t="s">
        <v>166</v>
      </c>
      <c r="BE224" s="100">
        <f>IF(N224="základná",J224,0)</f>
        <v>0</v>
      </c>
      <c r="BF224" s="100">
        <f>IF(N224="znížená",J224,0)</f>
        <v>0</v>
      </c>
      <c r="BG224" s="100">
        <f>IF(N224="zákl. prenesená",J224,0)</f>
        <v>0</v>
      </c>
      <c r="BH224" s="100">
        <f>IF(N224="zníž. prenesená",J224,0)</f>
        <v>0</v>
      </c>
      <c r="BI224" s="100">
        <f>IF(N224="nulová",J224,0)</f>
        <v>0</v>
      </c>
      <c r="BJ224" s="14" t="s">
        <v>145</v>
      </c>
      <c r="BK224" s="182">
        <f>ROUND(I224*H224,3)</f>
        <v>0</v>
      </c>
      <c r="BL224" s="14" t="s">
        <v>172</v>
      </c>
      <c r="BM224" s="181" t="s">
        <v>802</v>
      </c>
    </row>
    <row r="225" spans="1:65" s="2" customFormat="1" ht="16.5" customHeight="1">
      <c r="A225" s="31"/>
      <c r="B225" s="138"/>
      <c r="C225" s="170" t="s">
        <v>145</v>
      </c>
      <c r="D225" s="170" t="s">
        <v>168</v>
      </c>
      <c r="E225" s="171" t="s">
        <v>1333</v>
      </c>
      <c r="F225" s="172" t="s">
        <v>1334</v>
      </c>
      <c r="G225" s="173" t="s">
        <v>223</v>
      </c>
      <c r="H225" s="174">
        <v>2</v>
      </c>
      <c r="I225" s="175"/>
      <c r="J225" s="174">
        <f>ROUND(I225*H225,3)</f>
        <v>0</v>
      </c>
      <c r="K225" s="176"/>
      <c r="L225" s="32"/>
      <c r="M225" s="177" t="s">
        <v>1</v>
      </c>
      <c r="N225" s="178" t="s">
        <v>44</v>
      </c>
      <c r="O225" s="60"/>
      <c r="P225" s="179">
        <f>O225*H225</f>
        <v>0</v>
      </c>
      <c r="Q225" s="179">
        <v>0</v>
      </c>
      <c r="R225" s="179">
        <f>Q225*H225</f>
        <v>0</v>
      </c>
      <c r="S225" s="179">
        <v>0</v>
      </c>
      <c r="T225" s="180">
        <f>S225*H225</f>
        <v>0</v>
      </c>
      <c r="U225" s="31"/>
      <c r="V225" s="31"/>
      <c r="W225" s="31"/>
      <c r="X225" s="31"/>
      <c r="Y225" s="31"/>
      <c r="Z225" s="31"/>
      <c r="AA225" s="31"/>
      <c r="AB225" s="31"/>
      <c r="AC225" s="31"/>
      <c r="AD225" s="31"/>
      <c r="AE225" s="31"/>
      <c r="AR225" s="181" t="s">
        <v>172</v>
      </c>
      <c r="AT225" s="181" t="s">
        <v>168</v>
      </c>
      <c r="AU225" s="181" t="s">
        <v>86</v>
      </c>
      <c r="AY225" s="14" t="s">
        <v>166</v>
      </c>
      <c r="BE225" s="100">
        <f>IF(N225="základná",J225,0)</f>
        <v>0</v>
      </c>
      <c r="BF225" s="100">
        <f>IF(N225="znížená",J225,0)</f>
        <v>0</v>
      </c>
      <c r="BG225" s="100">
        <f>IF(N225="zákl. prenesená",J225,0)</f>
        <v>0</v>
      </c>
      <c r="BH225" s="100">
        <f>IF(N225="zníž. prenesená",J225,0)</f>
        <v>0</v>
      </c>
      <c r="BI225" s="100">
        <f>IF(N225="nulová",J225,0)</f>
        <v>0</v>
      </c>
      <c r="BJ225" s="14" t="s">
        <v>145</v>
      </c>
      <c r="BK225" s="182">
        <f>ROUND(I225*H225,3)</f>
        <v>0</v>
      </c>
      <c r="BL225" s="14" t="s">
        <v>172</v>
      </c>
      <c r="BM225" s="181" t="s">
        <v>805</v>
      </c>
    </row>
    <row r="226" spans="1:65" s="12" customFormat="1" ht="25.9" customHeight="1">
      <c r="B226" s="157"/>
      <c r="D226" s="158" t="s">
        <v>77</v>
      </c>
      <c r="E226" s="159" t="s">
        <v>1335</v>
      </c>
      <c r="F226" s="159" t="s">
        <v>1336</v>
      </c>
      <c r="I226" s="160"/>
      <c r="J226" s="161">
        <f>BK226</f>
        <v>0</v>
      </c>
      <c r="L226" s="157"/>
      <c r="M226" s="162"/>
      <c r="N226" s="163"/>
      <c r="O226" s="163"/>
      <c r="P226" s="164">
        <f>SUM(P227:P239)</f>
        <v>0</v>
      </c>
      <c r="Q226" s="163"/>
      <c r="R226" s="164">
        <f>SUM(R227:R239)</f>
        <v>0</v>
      </c>
      <c r="S226" s="163"/>
      <c r="T226" s="165">
        <f>SUM(T227:T239)</f>
        <v>0</v>
      </c>
      <c r="AR226" s="158" t="s">
        <v>86</v>
      </c>
      <c r="AT226" s="166" t="s">
        <v>77</v>
      </c>
      <c r="AU226" s="166" t="s">
        <v>78</v>
      </c>
      <c r="AY226" s="158" t="s">
        <v>166</v>
      </c>
      <c r="BK226" s="167">
        <f>SUM(BK227:BK239)</f>
        <v>0</v>
      </c>
    </row>
    <row r="227" spans="1:65" s="2" customFormat="1" ht="16.5" customHeight="1">
      <c r="A227" s="31"/>
      <c r="B227" s="138"/>
      <c r="C227" s="170" t="s">
        <v>86</v>
      </c>
      <c r="D227" s="170" t="s">
        <v>168</v>
      </c>
      <c r="E227" s="171" t="s">
        <v>1337</v>
      </c>
      <c r="F227" s="172" t="s">
        <v>1338</v>
      </c>
      <c r="G227" s="173" t="s">
        <v>577</v>
      </c>
      <c r="H227" s="174">
        <v>160</v>
      </c>
      <c r="I227" s="175"/>
      <c r="J227" s="174">
        <f t="shared" ref="J227:J239" si="45">ROUND(I227*H227,3)</f>
        <v>0</v>
      </c>
      <c r="K227" s="176"/>
      <c r="L227" s="32"/>
      <c r="M227" s="177" t="s">
        <v>1</v>
      </c>
      <c r="N227" s="178" t="s">
        <v>44</v>
      </c>
      <c r="O227" s="60"/>
      <c r="P227" s="179">
        <f t="shared" ref="P227:P239" si="46">O227*H227</f>
        <v>0</v>
      </c>
      <c r="Q227" s="179">
        <v>0</v>
      </c>
      <c r="R227" s="179">
        <f t="shared" ref="R227:R239" si="47">Q227*H227</f>
        <v>0</v>
      </c>
      <c r="S227" s="179">
        <v>0</v>
      </c>
      <c r="T227" s="180">
        <f t="shared" ref="T227:T239" si="48">S227*H227</f>
        <v>0</v>
      </c>
      <c r="U227" s="31"/>
      <c r="V227" s="31"/>
      <c r="W227" s="31"/>
      <c r="X227" s="31"/>
      <c r="Y227" s="31"/>
      <c r="Z227" s="31"/>
      <c r="AA227" s="31"/>
      <c r="AB227" s="31"/>
      <c r="AC227" s="31"/>
      <c r="AD227" s="31"/>
      <c r="AE227" s="31"/>
      <c r="AR227" s="181" t="s">
        <v>172</v>
      </c>
      <c r="AT227" s="181" t="s">
        <v>168</v>
      </c>
      <c r="AU227" s="181" t="s">
        <v>86</v>
      </c>
      <c r="AY227" s="14" t="s">
        <v>166</v>
      </c>
      <c r="BE227" s="100">
        <f t="shared" ref="BE227:BE239" si="49">IF(N227="základná",J227,0)</f>
        <v>0</v>
      </c>
      <c r="BF227" s="100">
        <f t="shared" ref="BF227:BF239" si="50">IF(N227="znížená",J227,0)</f>
        <v>0</v>
      </c>
      <c r="BG227" s="100">
        <f t="shared" ref="BG227:BG239" si="51">IF(N227="zákl. prenesená",J227,0)</f>
        <v>0</v>
      </c>
      <c r="BH227" s="100">
        <f t="shared" ref="BH227:BH239" si="52">IF(N227="zníž. prenesená",J227,0)</f>
        <v>0</v>
      </c>
      <c r="BI227" s="100">
        <f t="shared" ref="BI227:BI239" si="53">IF(N227="nulová",J227,0)</f>
        <v>0</v>
      </c>
      <c r="BJ227" s="14" t="s">
        <v>145</v>
      </c>
      <c r="BK227" s="182">
        <f t="shared" ref="BK227:BK239" si="54">ROUND(I227*H227,3)</f>
        <v>0</v>
      </c>
      <c r="BL227" s="14" t="s">
        <v>172</v>
      </c>
      <c r="BM227" s="181" t="s">
        <v>808</v>
      </c>
    </row>
    <row r="228" spans="1:65" s="2" customFormat="1" ht="24.2" customHeight="1">
      <c r="A228" s="31"/>
      <c r="B228" s="138"/>
      <c r="C228" s="170" t="s">
        <v>145</v>
      </c>
      <c r="D228" s="170" t="s">
        <v>168</v>
      </c>
      <c r="E228" s="171" t="s">
        <v>1339</v>
      </c>
      <c r="F228" s="172" t="s">
        <v>1340</v>
      </c>
      <c r="G228" s="173" t="s">
        <v>577</v>
      </c>
      <c r="H228" s="174">
        <v>4</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172</v>
      </c>
      <c r="AT228" s="181" t="s">
        <v>168</v>
      </c>
      <c r="AU228" s="181" t="s">
        <v>86</v>
      </c>
      <c r="AY228" s="14" t="s">
        <v>166</v>
      </c>
      <c r="BE228" s="100">
        <f t="shared" si="49"/>
        <v>0</v>
      </c>
      <c r="BF228" s="100">
        <f t="shared" si="50"/>
        <v>0</v>
      </c>
      <c r="BG228" s="100">
        <f t="shared" si="51"/>
        <v>0</v>
      </c>
      <c r="BH228" s="100">
        <f t="shared" si="52"/>
        <v>0</v>
      </c>
      <c r="BI228" s="100">
        <f t="shared" si="53"/>
        <v>0</v>
      </c>
      <c r="BJ228" s="14" t="s">
        <v>145</v>
      </c>
      <c r="BK228" s="182">
        <f t="shared" si="54"/>
        <v>0</v>
      </c>
      <c r="BL228" s="14" t="s">
        <v>172</v>
      </c>
      <c r="BM228" s="181" t="s">
        <v>811</v>
      </c>
    </row>
    <row r="229" spans="1:65" s="2" customFormat="1" ht="16.5" customHeight="1">
      <c r="A229" s="31"/>
      <c r="B229" s="138"/>
      <c r="C229" s="170" t="s">
        <v>177</v>
      </c>
      <c r="D229" s="170" t="s">
        <v>168</v>
      </c>
      <c r="E229" s="171" t="s">
        <v>1341</v>
      </c>
      <c r="F229" s="172" t="s">
        <v>1342</v>
      </c>
      <c r="G229" s="173" t="s">
        <v>577</v>
      </c>
      <c r="H229" s="174">
        <v>80</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172</v>
      </c>
      <c r="AT229" s="181" t="s">
        <v>168</v>
      </c>
      <c r="AU229" s="181" t="s">
        <v>86</v>
      </c>
      <c r="AY229" s="14" t="s">
        <v>166</v>
      </c>
      <c r="BE229" s="100">
        <f t="shared" si="49"/>
        <v>0</v>
      </c>
      <c r="BF229" s="100">
        <f t="shared" si="50"/>
        <v>0</v>
      </c>
      <c r="BG229" s="100">
        <f t="shared" si="51"/>
        <v>0</v>
      </c>
      <c r="BH229" s="100">
        <f t="shared" si="52"/>
        <v>0</v>
      </c>
      <c r="BI229" s="100">
        <f t="shared" si="53"/>
        <v>0</v>
      </c>
      <c r="BJ229" s="14" t="s">
        <v>145</v>
      </c>
      <c r="BK229" s="182">
        <f t="shared" si="54"/>
        <v>0</v>
      </c>
      <c r="BL229" s="14" t="s">
        <v>172</v>
      </c>
      <c r="BM229" s="181" t="s">
        <v>814</v>
      </c>
    </row>
    <row r="230" spans="1:65" s="2" customFormat="1" ht="16.5" customHeight="1">
      <c r="A230" s="31"/>
      <c r="B230" s="138"/>
      <c r="C230" s="170" t="s">
        <v>172</v>
      </c>
      <c r="D230" s="170" t="s">
        <v>168</v>
      </c>
      <c r="E230" s="171" t="s">
        <v>1343</v>
      </c>
      <c r="F230" s="172" t="s">
        <v>1344</v>
      </c>
      <c r="G230" s="173" t="s">
        <v>577</v>
      </c>
      <c r="H230" s="174">
        <v>16</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172</v>
      </c>
      <c r="AT230" s="181" t="s">
        <v>168</v>
      </c>
      <c r="AU230" s="181" t="s">
        <v>86</v>
      </c>
      <c r="AY230" s="14" t="s">
        <v>166</v>
      </c>
      <c r="BE230" s="100">
        <f t="shared" si="49"/>
        <v>0</v>
      </c>
      <c r="BF230" s="100">
        <f t="shared" si="50"/>
        <v>0</v>
      </c>
      <c r="BG230" s="100">
        <f t="shared" si="51"/>
        <v>0</v>
      </c>
      <c r="BH230" s="100">
        <f t="shared" si="52"/>
        <v>0</v>
      </c>
      <c r="BI230" s="100">
        <f t="shared" si="53"/>
        <v>0</v>
      </c>
      <c r="BJ230" s="14" t="s">
        <v>145</v>
      </c>
      <c r="BK230" s="182">
        <f t="shared" si="54"/>
        <v>0</v>
      </c>
      <c r="BL230" s="14" t="s">
        <v>172</v>
      </c>
      <c r="BM230" s="181" t="s">
        <v>817</v>
      </c>
    </row>
    <row r="231" spans="1:65" s="2" customFormat="1" ht="21.75" customHeight="1">
      <c r="A231" s="31"/>
      <c r="B231" s="138"/>
      <c r="C231" s="170" t="s">
        <v>184</v>
      </c>
      <c r="D231" s="170" t="s">
        <v>168</v>
      </c>
      <c r="E231" s="171" t="s">
        <v>1345</v>
      </c>
      <c r="F231" s="172" t="s">
        <v>1346</v>
      </c>
      <c r="G231" s="173" t="s">
        <v>577</v>
      </c>
      <c r="H231" s="174">
        <v>16</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172</v>
      </c>
      <c r="AT231" s="181" t="s">
        <v>168</v>
      </c>
      <c r="AU231" s="181" t="s">
        <v>86</v>
      </c>
      <c r="AY231" s="14" t="s">
        <v>166</v>
      </c>
      <c r="BE231" s="100">
        <f t="shared" si="49"/>
        <v>0</v>
      </c>
      <c r="BF231" s="100">
        <f t="shared" si="50"/>
        <v>0</v>
      </c>
      <c r="BG231" s="100">
        <f t="shared" si="51"/>
        <v>0</v>
      </c>
      <c r="BH231" s="100">
        <f t="shared" si="52"/>
        <v>0</v>
      </c>
      <c r="BI231" s="100">
        <f t="shared" si="53"/>
        <v>0</v>
      </c>
      <c r="BJ231" s="14" t="s">
        <v>145</v>
      </c>
      <c r="BK231" s="182">
        <f t="shared" si="54"/>
        <v>0</v>
      </c>
      <c r="BL231" s="14" t="s">
        <v>172</v>
      </c>
      <c r="BM231" s="181" t="s">
        <v>820</v>
      </c>
    </row>
    <row r="232" spans="1:65" s="2" customFormat="1" ht="16.5" customHeight="1">
      <c r="A232" s="31"/>
      <c r="B232" s="138"/>
      <c r="C232" s="170" t="s">
        <v>188</v>
      </c>
      <c r="D232" s="170" t="s">
        <v>168</v>
      </c>
      <c r="E232" s="171" t="s">
        <v>1347</v>
      </c>
      <c r="F232" s="172" t="s">
        <v>1348</v>
      </c>
      <c r="G232" s="173" t="s">
        <v>1349</v>
      </c>
      <c r="H232" s="174">
        <v>1</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172</v>
      </c>
      <c r="AT232" s="181" t="s">
        <v>168</v>
      </c>
      <c r="AU232" s="181" t="s">
        <v>86</v>
      </c>
      <c r="AY232" s="14" t="s">
        <v>166</v>
      </c>
      <c r="BE232" s="100">
        <f t="shared" si="49"/>
        <v>0</v>
      </c>
      <c r="BF232" s="100">
        <f t="shared" si="50"/>
        <v>0</v>
      </c>
      <c r="BG232" s="100">
        <f t="shared" si="51"/>
        <v>0</v>
      </c>
      <c r="BH232" s="100">
        <f t="shared" si="52"/>
        <v>0</v>
      </c>
      <c r="BI232" s="100">
        <f t="shared" si="53"/>
        <v>0</v>
      </c>
      <c r="BJ232" s="14" t="s">
        <v>145</v>
      </c>
      <c r="BK232" s="182">
        <f t="shared" si="54"/>
        <v>0</v>
      </c>
      <c r="BL232" s="14" t="s">
        <v>172</v>
      </c>
      <c r="BM232" s="181" t="s">
        <v>823</v>
      </c>
    </row>
    <row r="233" spans="1:65" s="2" customFormat="1" ht="16.5" customHeight="1">
      <c r="A233" s="31"/>
      <c r="B233" s="138"/>
      <c r="C233" s="170" t="s">
        <v>192</v>
      </c>
      <c r="D233" s="170" t="s">
        <v>168</v>
      </c>
      <c r="E233" s="171" t="s">
        <v>1350</v>
      </c>
      <c r="F233" s="172" t="s">
        <v>1351</v>
      </c>
      <c r="G233" s="173" t="s">
        <v>577</v>
      </c>
      <c r="H233" s="174">
        <v>40</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172</v>
      </c>
      <c r="AT233" s="181" t="s">
        <v>168</v>
      </c>
      <c r="AU233" s="181" t="s">
        <v>86</v>
      </c>
      <c r="AY233" s="14" t="s">
        <v>166</v>
      </c>
      <c r="BE233" s="100">
        <f t="shared" si="49"/>
        <v>0</v>
      </c>
      <c r="BF233" s="100">
        <f t="shared" si="50"/>
        <v>0</v>
      </c>
      <c r="BG233" s="100">
        <f t="shared" si="51"/>
        <v>0</v>
      </c>
      <c r="BH233" s="100">
        <f t="shared" si="52"/>
        <v>0</v>
      </c>
      <c r="BI233" s="100">
        <f t="shared" si="53"/>
        <v>0</v>
      </c>
      <c r="BJ233" s="14" t="s">
        <v>145</v>
      </c>
      <c r="BK233" s="182">
        <f t="shared" si="54"/>
        <v>0</v>
      </c>
      <c r="BL233" s="14" t="s">
        <v>172</v>
      </c>
      <c r="BM233" s="181" t="s">
        <v>826</v>
      </c>
    </row>
    <row r="234" spans="1:65" s="2" customFormat="1" ht="24.2" customHeight="1">
      <c r="A234" s="31"/>
      <c r="B234" s="138"/>
      <c r="C234" s="170" t="s">
        <v>198</v>
      </c>
      <c r="D234" s="170" t="s">
        <v>168</v>
      </c>
      <c r="E234" s="171" t="s">
        <v>1352</v>
      </c>
      <c r="F234" s="172" t="s">
        <v>1353</v>
      </c>
      <c r="G234" s="173" t="s">
        <v>362</v>
      </c>
      <c r="H234" s="175"/>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172</v>
      </c>
      <c r="AT234" s="181" t="s">
        <v>168</v>
      </c>
      <c r="AU234" s="181" t="s">
        <v>86</v>
      </c>
      <c r="AY234" s="14" t="s">
        <v>166</v>
      </c>
      <c r="BE234" s="100">
        <f t="shared" si="49"/>
        <v>0</v>
      </c>
      <c r="BF234" s="100">
        <f t="shared" si="50"/>
        <v>0</v>
      </c>
      <c r="BG234" s="100">
        <f t="shared" si="51"/>
        <v>0</v>
      </c>
      <c r="BH234" s="100">
        <f t="shared" si="52"/>
        <v>0</v>
      </c>
      <c r="BI234" s="100">
        <f t="shared" si="53"/>
        <v>0</v>
      </c>
      <c r="BJ234" s="14" t="s">
        <v>145</v>
      </c>
      <c r="BK234" s="182">
        <f t="shared" si="54"/>
        <v>0</v>
      </c>
      <c r="BL234" s="14" t="s">
        <v>172</v>
      </c>
      <c r="BM234" s="181" t="s">
        <v>829</v>
      </c>
    </row>
    <row r="235" spans="1:65" s="2" customFormat="1" ht="24.2" customHeight="1">
      <c r="A235" s="31"/>
      <c r="B235" s="138"/>
      <c r="C235" s="170" t="s">
        <v>202</v>
      </c>
      <c r="D235" s="170" t="s">
        <v>168</v>
      </c>
      <c r="E235" s="171" t="s">
        <v>1354</v>
      </c>
      <c r="F235" s="172" t="s">
        <v>1355</v>
      </c>
      <c r="G235" s="173" t="s">
        <v>362</v>
      </c>
      <c r="H235" s="175"/>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172</v>
      </c>
      <c r="AT235" s="181" t="s">
        <v>168</v>
      </c>
      <c r="AU235" s="181" t="s">
        <v>86</v>
      </c>
      <c r="AY235" s="14" t="s">
        <v>166</v>
      </c>
      <c r="BE235" s="100">
        <f t="shared" si="49"/>
        <v>0</v>
      </c>
      <c r="BF235" s="100">
        <f t="shared" si="50"/>
        <v>0</v>
      </c>
      <c r="BG235" s="100">
        <f t="shared" si="51"/>
        <v>0</v>
      </c>
      <c r="BH235" s="100">
        <f t="shared" si="52"/>
        <v>0</v>
      </c>
      <c r="BI235" s="100">
        <f t="shared" si="53"/>
        <v>0</v>
      </c>
      <c r="BJ235" s="14" t="s">
        <v>145</v>
      </c>
      <c r="BK235" s="182">
        <f t="shared" si="54"/>
        <v>0</v>
      </c>
      <c r="BL235" s="14" t="s">
        <v>172</v>
      </c>
      <c r="BM235" s="181" t="s">
        <v>832</v>
      </c>
    </row>
    <row r="236" spans="1:65" s="2" customFormat="1" ht="24.2" customHeight="1">
      <c r="A236" s="31"/>
      <c r="B236" s="138"/>
      <c r="C236" s="170" t="s">
        <v>207</v>
      </c>
      <c r="D236" s="170" t="s">
        <v>168</v>
      </c>
      <c r="E236" s="171" t="s">
        <v>1356</v>
      </c>
      <c r="F236" s="172" t="s">
        <v>1357</v>
      </c>
      <c r="G236" s="173" t="s">
        <v>223</v>
      </c>
      <c r="H236" s="174">
        <v>1</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172</v>
      </c>
      <c r="AT236" s="181" t="s">
        <v>168</v>
      </c>
      <c r="AU236" s="181" t="s">
        <v>86</v>
      </c>
      <c r="AY236" s="14" t="s">
        <v>166</v>
      </c>
      <c r="BE236" s="100">
        <f t="shared" si="49"/>
        <v>0</v>
      </c>
      <c r="BF236" s="100">
        <f t="shared" si="50"/>
        <v>0</v>
      </c>
      <c r="BG236" s="100">
        <f t="shared" si="51"/>
        <v>0</v>
      </c>
      <c r="BH236" s="100">
        <f t="shared" si="52"/>
        <v>0</v>
      </c>
      <c r="BI236" s="100">
        <f t="shared" si="53"/>
        <v>0</v>
      </c>
      <c r="BJ236" s="14" t="s">
        <v>145</v>
      </c>
      <c r="BK236" s="182">
        <f t="shared" si="54"/>
        <v>0</v>
      </c>
      <c r="BL236" s="14" t="s">
        <v>172</v>
      </c>
      <c r="BM236" s="181" t="s">
        <v>835</v>
      </c>
    </row>
    <row r="237" spans="1:65" s="2" customFormat="1" ht="24.2" customHeight="1">
      <c r="A237" s="31"/>
      <c r="B237" s="138"/>
      <c r="C237" s="170" t="s">
        <v>211</v>
      </c>
      <c r="D237" s="170" t="s">
        <v>168</v>
      </c>
      <c r="E237" s="171" t="s">
        <v>1358</v>
      </c>
      <c r="F237" s="172" t="s">
        <v>1359</v>
      </c>
      <c r="G237" s="173" t="s">
        <v>223</v>
      </c>
      <c r="H237" s="174">
        <v>1</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172</v>
      </c>
      <c r="AT237" s="181" t="s">
        <v>168</v>
      </c>
      <c r="AU237" s="181" t="s">
        <v>86</v>
      </c>
      <c r="AY237" s="14" t="s">
        <v>166</v>
      </c>
      <c r="BE237" s="100">
        <f t="shared" si="49"/>
        <v>0</v>
      </c>
      <c r="BF237" s="100">
        <f t="shared" si="50"/>
        <v>0</v>
      </c>
      <c r="BG237" s="100">
        <f t="shared" si="51"/>
        <v>0</v>
      </c>
      <c r="BH237" s="100">
        <f t="shared" si="52"/>
        <v>0</v>
      </c>
      <c r="BI237" s="100">
        <f t="shared" si="53"/>
        <v>0</v>
      </c>
      <c r="BJ237" s="14" t="s">
        <v>145</v>
      </c>
      <c r="BK237" s="182">
        <f t="shared" si="54"/>
        <v>0</v>
      </c>
      <c r="BL237" s="14" t="s">
        <v>172</v>
      </c>
      <c r="BM237" s="181" t="s">
        <v>839</v>
      </c>
    </row>
    <row r="238" spans="1:65" s="2" customFormat="1" ht="16.5" customHeight="1">
      <c r="A238" s="31"/>
      <c r="B238" s="138"/>
      <c r="C238" s="170" t="s">
        <v>216</v>
      </c>
      <c r="D238" s="170" t="s">
        <v>168</v>
      </c>
      <c r="E238" s="171" t="s">
        <v>1360</v>
      </c>
      <c r="F238" s="172" t="s">
        <v>1361</v>
      </c>
      <c r="G238" s="173" t="s">
        <v>1362</v>
      </c>
      <c r="H238" s="174">
        <v>40</v>
      </c>
      <c r="I238" s="175"/>
      <c r="J238" s="174">
        <f t="shared" si="45"/>
        <v>0</v>
      </c>
      <c r="K238" s="176"/>
      <c r="L238" s="32"/>
      <c r="M238" s="177" t="s">
        <v>1</v>
      </c>
      <c r="N238" s="178" t="s">
        <v>44</v>
      </c>
      <c r="O238" s="60"/>
      <c r="P238" s="179">
        <f t="shared" si="46"/>
        <v>0</v>
      </c>
      <c r="Q238" s="179">
        <v>0</v>
      </c>
      <c r="R238" s="179">
        <f t="shared" si="47"/>
        <v>0</v>
      </c>
      <c r="S238" s="179">
        <v>0</v>
      </c>
      <c r="T238" s="180">
        <f t="shared" si="48"/>
        <v>0</v>
      </c>
      <c r="U238" s="31"/>
      <c r="V238" s="31"/>
      <c r="W238" s="31"/>
      <c r="X238" s="31"/>
      <c r="Y238" s="31"/>
      <c r="Z238" s="31"/>
      <c r="AA238" s="31"/>
      <c r="AB238" s="31"/>
      <c r="AC238" s="31"/>
      <c r="AD238" s="31"/>
      <c r="AE238" s="31"/>
      <c r="AR238" s="181" t="s">
        <v>172</v>
      </c>
      <c r="AT238" s="181" t="s">
        <v>168</v>
      </c>
      <c r="AU238" s="181" t="s">
        <v>86</v>
      </c>
      <c r="AY238" s="14" t="s">
        <v>166</v>
      </c>
      <c r="BE238" s="100">
        <f t="shared" si="49"/>
        <v>0</v>
      </c>
      <c r="BF238" s="100">
        <f t="shared" si="50"/>
        <v>0</v>
      </c>
      <c r="BG238" s="100">
        <f t="shared" si="51"/>
        <v>0</v>
      </c>
      <c r="BH238" s="100">
        <f t="shared" si="52"/>
        <v>0</v>
      </c>
      <c r="BI238" s="100">
        <f t="shared" si="53"/>
        <v>0</v>
      </c>
      <c r="BJ238" s="14" t="s">
        <v>145</v>
      </c>
      <c r="BK238" s="182">
        <f t="shared" si="54"/>
        <v>0</v>
      </c>
      <c r="BL238" s="14" t="s">
        <v>172</v>
      </c>
      <c r="BM238" s="181" t="s">
        <v>842</v>
      </c>
    </row>
    <row r="239" spans="1:65" s="2" customFormat="1" ht="24.2" customHeight="1">
      <c r="A239" s="31"/>
      <c r="B239" s="138"/>
      <c r="C239" s="170" t="s">
        <v>220</v>
      </c>
      <c r="D239" s="170" t="s">
        <v>168</v>
      </c>
      <c r="E239" s="171" t="s">
        <v>1363</v>
      </c>
      <c r="F239" s="172" t="s">
        <v>1364</v>
      </c>
      <c r="G239" s="173" t="s">
        <v>223</v>
      </c>
      <c r="H239" s="174">
        <v>1</v>
      </c>
      <c r="I239" s="175"/>
      <c r="J239" s="174">
        <f t="shared" si="45"/>
        <v>0</v>
      </c>
      <c r="K239" s="176"/>
      <c r="L239" s="32"/>
      <c r="M239" s="193" t="s">
        <v>1</v>
      </c>
      <c r="N239" s="194" t="s">
        <v>44</v>
      </c>
      <c r="O239" s="195"/>
      <c r="P239" s="196">
        <f t="shared" si="46"/>
        <v>0</v>
      </c>
      <c r="Q239" s="196">
        <v>0</v>
      </c>
      <c r="R239" s="196">
        <f t="shared" si="47"/>
        <v>0</v>
      </c>
      <c r="S239" s="196">
        <v>0</v>
      </c>
      <c r="T239" s="197">
        <f t="shared" si="48"/>
        <v>0</v>
      </c>
      <c r="U239" s="31"/>
      <c r="V239" s="31"/>
      <c r="W239" s="31"/>
      <c r="X239" s="31"/>
      <c r="Y239" s="31"/>
      <c r="Z239" s="31"/>
      <c r="AA239" s="31"/>
      <c r="AB239" s="31"/>
      <c r="AC239" s="31"/>
      <c r="AD239" s="31"/>
      <c r="AE239" s="31"/>
      <c r="AR239" s="181" t="s">
        <v>172</v>
      </c>
      <c r="AT239" s="181" t="s">
        <v>168</v>
      </c>
      <c r="AU239" s="181" t="s">
        <v>86</v>
      </c>
      <c r="AY239" s="14" t="s">
        <v>166</v>
      </c>
      <c r="BE239" s="100">
        <f t="shared" si="49"/>
        <v>0</v>
      </c>
      <c r="BF239" s="100">
        <f t="shared" si="50"/>
        <v>0</v>
      </c>
      <c r="BG239" s="100">
        <f t="shared" si="51"/>
        <v>0</v>
      </c>
      <c r="BH239" s="100">
        <f t="shared" si="52"/>
        <v>0</v>
      </c>
      <c r="BI239" s="100">
        <f t="shared" si="53"/>
        <v>0</v>
      </c>
      <c r="BJ239" s="14" t="s">
        <v>145</v>
      </c>
      <c r="BK239" s="182">
        <f t="shared" si="54"/>
        <v>0</v>
      </c>
      <c r="BL239" s="14" t="s">
        <v>172</v>
      </c>
      <c r="BM239" s="181" t="s">
        <v>1365</v>
      </c>
    </row>
    <row r="240" spans="1:65" s="2" customFormat="1" ht="6.95" customHeight="1">
      <c r="A240" s="31"/>
      <c r="B240" s="49"/>
      <c r="C240" s="50"/>
      <c r="D240" s="50"/>
      <c r="E240" s="50"/>
      <c r="F240" s="50"/>
      <c r="G240" s="50"/>
      <c r="H240" s="50"/>
      <c r="I240" s="50"/>
      <c r="J240" s="50"/>
      <c r="K240" s="50"/>
      <c r="L240" s="32"/>
      <c r="M240" s="31"/>
      <c r="O240" s="31"/>
      <c r="P240" s="31"/>
      <c r="Q240" s="31"/>
      <c r="R240" s="31"/>
      <c r="S240" s="31"/>
      <c r="T240" s="31"/>
      <c r="U240" s="31"/>
      <c r="V240" s="31"/>
      <c r="W240" s="31"/>
      <c r="X240" s="31"/>
      <c r="Y240" s="31"/>
      <c r="Z240" s="31"/>
      <c r="AA240" s="31"/>
      <c r="AB240" s="31"/>
      <c r="AC240" s="31"/>
      <c r="AD240" s="31"/>
      <c r="AE240" s="31"/>
    </row>
  </sheetData>
  <autoFilter ref="C132:K239"/>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66"/>
  <sheetViews>
    <sheetView showGridLines="0" tabSelected="1" workbookViewId="0">
      <selection activeCell="F46" sqref="F46"/>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32" t="s">
        <v>5</v>
      </c>
      <c r="M2" s="213"/>
      <c r="N2" s="213"/>
      <c r="O2" s="213"/>
      <c r="P2" s="213"/>
      <c r="Q2" s="213"/>
      <c r="R2" s="213"/>
      <c r="S2" s="213"/>
      <c r="T2" s="213"/>
      <c r="U2" s="213"/>
      <c r="V2" s="213"/>
      <c r="AT2" s="14" t="s">
        <v>105</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46" t="str">
        <f>'Rekapitulácia stavby'!K6</f>
        <v>MŠ Slnečnica</v>
      </c>
      <c r="F7" s="247"/>
      <c r="G7" s="247"/>
      <c r="H7" s="247"/>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04" t="s">
        <v>1366</v>
      </c>
      <c r="F9" s="248"/>
      <c r="G9" s="248"/>
      <c r="H9" s="248"/>
      <c r="I9" s="31"/>
      <c r="J9" s="31"/>
      <c r="K9" s="31"/>
      <c r="L9" s="44"/>
      <c r="S9" s="31"/>
      <c r="T9" s="31"/>
      <c r="U9" s="31"/>
      <c r="V9" s="31"/>
      <c r="W9" s="31"/>
      <c r="X9" s="31"/>
      <c r="Y9" s="31"/>
      <c r="Z9" s="31"/>
      <c r="AA9" s="31"/>
      <c r="AB9" s="31"/>
      <c r="AC9" s="31"/>
      <c r="AD9" s="31"/>
      <c r="AE9" s="31"/>
    </row>
    <row r="10" spans="1:46" s="2" customFormat="1" ht="11.25">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49" t="str">
        <f>'Rekapitulácia stavby'!E14</f>
        <v>Vyplň údaj</v>
      </c>
      <c r="F18" s="212"/>
      <c r="G18" s="212"/>
      <c r="H18" s="212"/>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8.5" customHeight="1">
      <c r="A27" s="108"/>
      <c r="B27" s="109"/>
      <c r="C27" s="108"/>
      <c r="D27" s="108"/>
      <c r="E27" s="217"/>
      <c r="F27" s="217"/>
      <c r="G27" s="217"/>
      <c r="H27" s="217"/>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SUM(BE133:BE165)),  2)</f>
        <v>0</v>
      </c>
      <c r="G35" s="114"/>
      <c r="H35" s="114"/>
      <c r="I35" s="115">
        <v>0.2</v>
      </c>
      <c r="J35" s="113">
        <f>ROUND(((SUM(BE106:BE113) + SUM(BE133:BE165))*I35),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SUM(BF133:BF165)),  2)</f>
        <v>0</v>
      </c>
      <c r="G36" s="114"/>
      <c r="H36" s="114"/>
      <c r="I36" s="115">
        <v>0.2</v>
      </c>
      <c r="J36" s="113">
        <f>ROUND(((SUM(BF106:BF113) + SUM(BF133:BF165))*I36),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SUM(BG133:BG165)),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SUM(BH133:BH165)),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SUM(BI133:BI165)),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ht="11.25">
      <c r="B51" s="17"/>
      <c r="L51" s="17"/>
    </row>
    <row r="52" spans="1:31" ht="11.25">
      <c r="B52" s="17"/>
      <c r="L52" s="17"/>
    </row>
    <row r="53" spans="1:31" ht="11.25">
      <c r="B53" s="17"/>
      <c r="L53" s="17"/>
    </row>
    <row r="54" spans="1:31" ht="11.25">
      <c r="B54" s="17"/>
      <c r="L54" s="17"/>
    </row>
    <row r="55" spans="1:31" ht="11.25">
      <c r="B55" s="17"/>
      <c r="L55" s="17"/>
    </row>
    <row r="56" spans="1:31" ht="11.25">
      <c r="B56" s="17"/>
      <c r="L56" s="17"/>
    </row>
    <row r="57" spans="1:31" ht="11.25">
      <c r="B57" s="17"/>
      <c r="L57" s="17"/>
    </row>
    <row r="58" spans="1:31" ht="11.25">
      <c r="B58" s="17"/>
      <c r="L58" s="17"/>
    </row>
    <row r="59" spans="1:31" ht="11.25">
      <c r="B59" s="17"/>
      <c r="L59" s="17"/>
    </row>
    <row r="60" spans="1:31" ht="11.25">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ht="11.25">
      <c r="B62" s="17"/>
      <c r="L62" s="17"/>
    </row>
    <row r="63" spans="1:31" ht="11.25">
      <c r="B63" s="17"/>
      <c r="L63" s="17"/>
    </row>
    <row r="64" spans="1:31" ht="11.25">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ht="11.25">
      <c r="B66" s="17"/>
      <c r="L66" s="17"/>
    </row>
    <row r="67" spans="1:31" ht="11.25">
      <c r="B67" s="17"/>
      <c r="L67" s="17"/>
    </row>
    <row r="68" spans="1:31" ht="11.25">
      <c r="B68" s="17"/>
      <c r="L68" s="17"/>
    </row>
    <row r="69" spans="1:31" ht="11.25">
      <c r="B69" s="17"/>
      <c r="L69" s="17"/>
    </row>
    <row r="70" spans="1:31" ht="11.25">
      <c r="B70" s="17"/>
      <c r="L70" s="17"/>
    </row>
    <row r="71" spans="1:31" ht="11.25">
      <c r="B71" s="17"/>
      <c r="L71" s="17"/>
    </row>
    <row r="72" spans="1:31" ht="11.25">
      <c r="B72" s="17"/>
      <c r="L72" s="17"/>
    </row>
    <row r="73" spans="1:31" ht="11.25">
      <c r="B73" s="17"/>
      <c r="L73" s="17"/>
    </row>
    <row r="74" spans="1:31" ht="11.25">
      <c r="B74" s="17"/>
      <c r="L74" s="17"/>
    </row>
    <row r="75" spans="1:31" ht="11.25">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46" t="str">
        <f>E7</f>
        <v>MŠ Slnečnica</v>
      </c>
      <c r="F85" s="247"/>
      <c r="G85" s="247"/>
      <c r="H85" s="247"/>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04" t="str">
        <f>E9</f>
        <v>07 - Oplotenie</v>
      </c>
      <c r="F87" s="248"/>
      <c r="G87" s="248"/>
      <c r="H87" s="248"/>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10" customFormat="1" ht="19.899999999999999" customHeight="1">
      <c r="B98" s="132"/>
      <c r="D98" s="133" t="s">
        <v>125</v>
      </c>
      <c r="E98" s="134"/>
      <c r="F98" s="134"/>
      <c r="G98" s="134"/>
      <c r="H98" s="134"/>
      <c r="I98" s="134"/>
      <c r="J98" s="135">
        <f>J135</f>
        <v>0</v>
      </c>
      <c r="L98" s="132"/>
    </row>
    <row r="99" spans="1:65" s="10" customFormat="1" ht="19.899999999999999" customHeight="1">
      <c r="B99" s="132"/>
      <c r="D99" s="133" t="s">
        <v>126</v>
      </c>
      <c r="E99" s="134"/>
      <c r="F99" s="134"/>
      <c r="G99" s="134"/>
      <c r="H99" s="134"/>
      <c r="I99" s="134"/>
      <c r="J99" s="135">
        <f>J144</f>
        <v>0</v>
      </c>
      <c r="L99" s="132"/>
    </row>
    <row r="100" spans="1:65" s="10" customFormat="1" ht="19.899999999999999" customHeight="1">
      <c r="B100" s="132"/>
      <c r="D100" s="133" t="s">
        <v>127</v>
      </c>
      <c r="E100" s="134"/>
      <c r="F100" s="134"/>
      <c r="G100" s="134"/>
      <c r="H100" s="134"/>
      <c r="I100" s="134"/>
      <c r="J100" s="135">
        <f>J150</f>
        <v>0</v>
      </c>
      <c r="L100" s="132"/>
    </row>
    <row r="101" spans="1:65" s="10" customFormat="1" ht="19.899999999999999" customHeight="1">
      <c r="B101" s="132"/>
      <c r="D101" s="133" t="s">
        <v>130</v>
      </c>
      <c r="E101" s="134"/>
      <c r="F101" s="134"/>
      <c r="G101" s="134"/>
      <c r="H101" s="134"/>
      <c r="I101" s="134"/>
      <c r="J101" s="135">
        <f>J153</f>
        <v>0</v>
      </c>
      <c r="L101" s="132"/>
    </row>
    <row r="102" spans="1:65" s="9" customFormat="1" ht="24.95" customHeight="1">
      <c r="B102" s="128"/>
      <c r="D102" s="129" t="s">
        <v>131</v>
      </c>
      <c r="E102" s="130"/>
      <c r="F102" s="130"/>
      <c r="G102" s="130"/>
      <c r="H102" s="130"/>
      <c r="I102" s="130"/>
      <c r="J102" s="131">
        <f>J155</f>
        <v>0</v>
      </c>
      <c r="L102" s="128"/>
    </row>
    <row r="103" spans="1:65" s="10" customFormat="1" ht="19.899999999999999" customHeight="1">
      <c r="B103" s="132"/>
      <c r="D103" s="133" t="s">
        <v>136</v>
      </c>
      <c r="E103" s="134"/>
      <c r="F103" s="134"/>
      <c r="G103" s="134"/>
      <c r="H103" s="134"/>
      <c r="I103" s="134"/>
      <c r="J103" s="135">
        <f>J156</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00" t="s">
        <v>143</v>
      </c>
      <c r="E107" s="250"/>
      <c r="F107" s="250"/>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00" t="s">
        <v>146</v>
      </c>
      <c r="E108" s="250"/>
      <c r="F108" s="250"/>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00" t="s">
        <v>147</v>
      </c>
      <c r="E109" s="250"/>
      <c r="F109" s="250"/>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00" t="s">
        <v>148</v>
      </c>
      <c r="E110" s="250"/>
      <c r="F110" s="250"/>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00" t="s">
        <v>149</v>
      </c>
      <c r="E111" s="250"/>
      <c r="F111" s="250"/>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ht="11.25">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46" t="str">
        <f>E7</f>
        <v>MŠ Slnečnica</v>
      </c>
      <c r="F123" s="247"/>
      <c r="G123" s="247"/>
      <c r="H123" s="247"/>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04" t="str">
        <f>E9</f>
        <v>07 - Oplotenie</v>
      </c>
      <c r="F125" s="248"/>
      <c r="G125" s="248"/>
      <c r="H125" s="248"/>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P134+P155</f>
        <v>0</v>
      </c>
      <c r="Q133" s="68"/>
      <c r="R133" s="154">
        <f>R134+R155</f>
        <v>9.8522172499999989</v>
      </c>
      <c r="S133" s="68"/>
      <c r="T133" s="155">
        <f>T134+T155</f>
        <v>0</v>
      </c>
      <c r="U133" s="31"/>
      <c r="V133" s="31"/>
      <c r="W133" s="31"/>
      <c r="X133" s="31"/>
      <c r="Y133" s="31"/>
      <c r="Z133" s="31"/>
      <c r="AA133" s="31"/>
      <c r="AB133" s="31"/>
      <c r="AC133" s="31"/>
      <c r="AD133" s="31"/>
      <c r="AE133" s="31"/>
      <c r="AT133" s="14" t="s">
        <v>77</v>
      </c>
      <c r="AU133" s="14" t="s">
        <v>123</v>
      </c>
      <c r="BK133" s="156">
        <f>BK134+BK155</f>
        <v>0</v>
      </c>
    </row>
    <row r="134" spans="1:65" s="12" customFormat="1" ht="25.9" customHeight="1">
      <c r="B134" s="157"/>
      <c r="D134" s="158" t="s">
        <v>77</v>
      </c>
      <c r="E134" s="159" t="s">
        <v>164</v>
      </c>
      <c r="F134" s="159" t="s">
        <v>165</v>
      </c>
      <c r="I134" s="160"/>
      <c r="J134" s="161">
        <f>BK134</f>
        <v>0</v>
      </c>
      <c r="L134" s="157"/>
      <c r="M134" s="162"/>
      <c r="N134" s="163"/>
      <c r="O134" s="163"/>
      <c r="P134" s="164">
        <f>P135+P144+P150+P153</f>
        <v>0</v>
      </c>
      <c r="Q134" s="163"/>
      <c r="R134" s="164">
        <f>R135+R144+R150+R153</f>
        <v>9.2397482499999981</v>
      </c>
      <c r="S134" s="163"/>
      <c r="T134" s="165">
        <f>T135+T144+T150+T153</f>
        <v>0</v>
      </c>
      <c r="AR134" s="158" t="s">
        <v>86</v>
      </c>
      <c r="AT134" s="166" t="s">
        <v>77</v>
      </c>
      <c r="AU134" s="166" t="s">
        <v>78</v>
      </c>
      <c r="AY134" s="158" t="s">
        <v>166</v>
      </c>
      <c r="BK134" s="167">
        <f>BK135+BK144+BK150+BK153</f>
        <v>0</v>
      </c>
    </row>
    <row r="135" spans="1:65" s="12" customFormat="1" ht="22.9" customHeight="1">
      <c r="B135" s="157"/>
      <c r="D135" s="158" t="s">
        <v>77</v>
      </c>
      <c r="E135" s="168" t="s">
        <v>86</v>
      </c>
      <c r="F135" s="168" t="s">
        <v>167</v>
      </c>
      <c r="I135" s="160"/>
      <c r="J135" s="169">
        <f>BK135</f>
        <v>0</v>
      </c>
      <c r="L135" s="157"/>
      <c r="M135" s="162"/>
      <c r="N135" s="163"/>
      <c r="O135" s="163"/>
      <c r="P135" s="164">
        <f>SUM(P136:P143)</f>
        <v>0</v>
      </c>
      <c r="Q135" s="163"/>
      <c r="R135" s="164">
        <f>SUM(R136:R143)</f>
        <v>0</v>
      </c>
      <c r="S135" s="163"/>
      <c r="T135" s="165">
        <f>SUM(T136:T143)</f>
        <v>0</v>
      </c>
      <c r="AR135" s="158" t="s">
        <v>86</v>
      </c>
      <c r="AT135" s="166" t="s">
        <v>77</v>
      </c>
      <c r="AU135" s="166" t="s">
        <v>86</v>
      </c>
      <c r="AY135" s="158" t="s">
        <v>166</v>
      </c>
      <c r="BK135" s="167">
        <f>SUM(BK136:BK143)</f>
        <v>0</v>
      </c>
    </row>
    <row r="136" spans="1:65" s="2" customFormat="1" ht="21.75" customHeight="1">
      <c r="A136" s="31"/>
      <c r="B136" s="138"/>
      <c r="C136" s="170" t="s">
        <v>86</v>
      </c>
      <c r="D136" s="170" t="s">
        <v>168</v>
      </c>
      <c r="E136" s="171" t="s">
        <v>1367</v>
      </c>
      <c r="F136" s="172" t="s">
        <v>1368</v>
      </c>
      <c r="G136" s="173" t="s">
        <v>171</v>
      </c>
      <c r="H136" s="174">
        <v>11.3</v>
      </c>
      <c r="I136" s="175"/>
      <c r="J136" s="174">
        <f t="shared" ref="J136:J143" si="5">ROUND(I136*H136,3)</f>
        <v>0</v>
      </c>
      <c r="K136" s="176"/>
      <c r="L136" s="32"/>
      <c r="M136" s="177" t="s">
        <v>1</v>
      </c>
      <c r="N136" s="178" t="s">
        <v>44</v>
      </c>
      <c r="O136" s="60"/>
      <c r="P136" s="179">
        <f t="shared" ref="P136:P143" si="6">O136*H136</f>
        <v>0</v>
      </c>
      <c r="Q136" s="179">
        <v>0</v>
      </c>
      <c r="R136" s="179">
        <f t="shared" ref="R136:R143" si="7">Q136*H136</f>
        <v>0</v>
      </c>
      <c r="S136" s="179">
        <v>0</v>
      </c>
      <c r="T136" s="180">
        <f t="shared" ref="T136:T143" si="8">S136*H136</f>
        <v>0</v>
      </c>
      <c r="U136" s="31"/>
      <c r="V136" s="31"/>
      <c r="W136" s="31"/>
      <c r="X136" s="31"/>
      <c r="Y136" s="31"/>
      <c r="Z136" s="31"/>
      <c r="AA136" s="31"/>
      <c r="AB136" s="31"/>
      <c r="AC136" s="31"/>
      <c r="AD136" s="31"/>
      <c r="AE136" s="31"/>
      <c r="AR136" s="181" t="s">
        <v>172</v>
      </c>
      <c r="AT136" s="181" t="s">
        <v>168</v>
      </c>
      <c r="AU136" s="181" t="s">
        <v>145</v>
      </c>
      <c r="AY136" s="14" t="s">
        <v>166</v>
      </c>
      <c r="BE136" s="100">
        <f t="shared" ref="BE136:BE143" si="9">IF(N136="základná",J136,0)</f>
        <v>0</v>
      </c>
      <c r="BF136" s="100">
        <f t="shared" ref="BF136:BF143" si="10">IF(N136="znížená",J136,0)</f>
        <v>0</v>
      </c>
      <c r="BG136" s="100">
        <f t="shared" ref="BG136:BG143" si="11">IF(N136="zákl. prenesená",J136,0)</f>
        <v>0</v>
      </c>
      <c r="BH136" s="100">
        <f t="shared" ref="BH136:BH143" si="12">IF(N136="zníž. prenesená",J136,0)</f>
        <v>0</v>
      </c>
      <c r="BI136" s="100">
        <f t="shared" ref="BI136:BI143" si="13">IF(N136="nulová",J136,0)</f>
        <v>0</v>
      </c>
      <c r="BJ136" s="14" t="s">
        <v>145</v>
      </c>
      <c r="BK136" s="182">
        <f t="shared" ref="BK136:BK143" si="14">ROUND(I136*H136,3)</f>
        <v>0</v>
      </c>
      <c r="BL136" s="14" t="s">
        <v>172</v>
      </c>
      <c r="BM136" s="181" t="s">
        <v>1369</v>
      </c>
    </row>
    <row r="137" spans="1:65" s="2" customFormat="1" ht="24.2" customHeight="1">
      <c r="A137" s="31"/>
      <c r="B137" s="138"/>
      <c r="C137" s="170" t="s">
        <v>145</v>
      </c>
      <c r="D137" s="170" t="s">
        <v>168</v>
      </c>
      <c r="E137" s="171" t="s">
        <v>1370</v>
      </c>
      <c r="F137" s="172" t="s">
        <v>1371</v>
      </c>
      <c r="G137" s="173" t="s">
        <v>171</v>
      </c>
      <c r="H137" s="174">
        <v>11.3</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1372</v>
      </c>
    </row>
    <row r="138" spans="1:65" s="2" customFormat="1" ht="24.2" customHeight="1">
      <c r="A138" s="31"/>
      <c r="B138" s="138"/>
      <c r="C138" s="170" t="s">
        <v>177</v>
      </c>
      <c r="D138" s="170" t="s">
        <v>168</v>
      </c>
      <c r="E138" s="171" t="s">
        <v>174</v>
      </c>
      <c r="F138" s="172" t="s">
        <v>175</v>
      </c>
      <c r="G138" s="173" t="s">
        <v>171</v>
      </c>
      <c r="H138" s="174">
        <v>11.3</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1373</v>
      </c>
    </row>
    <row r="139" spans="1:65" s="2" customFormat="1" ht="33" customHeight="1">
      <c r="A139" s="31"/>
      <c r="B139" s="138"/>
      <c r="C139" s="170" t="s">
        <v>172</v>
      </c>
      <c r="D139" s="170" t="s">
        <v>168</v>
      </c>
      <c r="E139" s="171" t="s">
        <v>178</v>
      </c>
      <c r="F139" s="172" t="s">
        <v>179</v>
      </c>
      <c r="G139" s="173" t="s">
        <v>171</v>
      </c>
      <c r="H139" s="174">
        <v>11.3</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1374</v>
      </c>
    </row>
    <row r="140" spans="1:65" s="2" customFormat="1" ht="37.9" customHeight="1">
      <c r="A140" s="31"/>
      <c r="B140" s="138"/>
      <c r="C140" s="170" t="s">
        <v>184</v>
      </c>
      <c r="D140" s="170" t="s">
        <v>168</v>
      </c>
      <c r="E140" s="171" t="s">
        <v>181</v>
      </c>
      <c r="F140" s="172" t="s">
        <v>182</v>
      </c>
      <c r="G140" s="173" t="s">
        <v>171</v>
      </c>
      <c r="H140" s="174">
        <v>305.10000000000002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1375</v>
      </c>
    </row>
    <row r="141" spans="1:65" s="2" customFormat="1" ht="24.2" customHeight="1">
      <c r="A141" s="31"/>
      <c r="B141" s="138"/>
      <c r="C141" s="170" t="s">
        <v>188</v>
      </c>
      <c r="D141" s="170" t="s">
        <v>168</v>
      </c>
      <c r="E141" s="171" t="s">
        <v>185</v>
      </c>
      <c r="F141" s="172" t="s">
        <v>186</v>
      </c>
      <c r="G141" s="173" t="s">
        <v>171</v>
      </c>
      <c r="H141" s="174">
        <v>11.3</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1376</v>
      </c>
    </row>
    <row r="142" spans="1:65" s="2" customFormat="1" ht="16.5" customHeight="1">
      <c r="A142" s="31"/>
      <c r="B142" s="138"/>
      <c r="C142" s="170" t="s">
        <v>192</v>
      </c>
      <c r="D142" s="170" t="s">
        <v>168</v>
      </c>
      <c r="E142" s="171" t="s">
        <v>189</v>
      </c>
      <c r="F142" s="172" t="s">
        <v>190</v>
      </c>
      <c r="G142" s="173" t="s">
        <v>171</v>
      </c>
      <c r="H142" s="174">
        <v>11.3</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1377</v>
      </c>
    </row>
    <row r="143" spans="1:65" s="2" customFormat="1" ht="24.2" customHeight="1">
      <c r="A143" s="31"/>
      <c r="B143" s="138"/>
      <c r="C143" s="170" t="s">
        <v>198</v>
      </c>
      <c r="D143" s="170" t="s">
        <v>168</v>
      </c>
      <c r="E143" s="171" t="s">
        <v>193</v>
      </c>
      <c r="F143" s="172" t="s">
        <v>194</v>
      </c>
      <c r="G143" s="173" t="s">
        <v>195</v>
      </c>
      <c r="H143" s="174">
        <v>18.079999999999998</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1378</v>
      </c>
    </row>
    <row r="144" spans="1:65" s="12" customFormat="1" ht="22.9" customHeight="1">
      <c r="B144" s="157"/>
      <c r="D144" s="158" t="s">
        <v>77</v>
      </c>
      <c r="E144" s="168" t="s">
        <v>145</v>
      </c>
      <c r="F144" s="168" t="s">
        <v>197</v>
      </c>
      <c r="I144" s="160"/>
      <c r="J144" s="169">
        <f>BK144</f>
        <v>0</v>
      </c>
      <c r="L144" s="157"/>
      <c r="M144" s="162"/>
      <c r="N144" s="163"/>
      <c r="O144" s="163"/>
      <c r="P144" s="164">
        <f>SUM(P145:P149)</f>
        <v>0</v>
      </c>
      <c r="Q144" s="163"/>
      <c r="R144" s="164">
        <f>SUM(R145:R149)</f>
        <v>4.2721282499999989</v>
      </c>
      <c r="S144" s="163"/>
      <c r="T144" s="165">
        <f>SUM(T145:T149)</f>
        <v>0</v>
      </c>
      <c r="AR144" s="158" t="s">
        <v>86</v>
      </c>
      <c r="AT144" s="166" t="s">
        <v>77</v>
      </c>
      <c r="AU144" s="166" t="s">
        <v>86</v>
      </c>
      <c r="AY144" s="158" t="s">
        <v>166</v>
      </c>
      <c r="BK144" s="167">
        <f>SUM(BK145:BK149)</f>
        <v>0</v>
      </c>
    </row>
    <row r="145" spans="1:65" s="2" customFormat="1" ht="24.2" customHeight="1">
      <c r="A145" s="31"/>
      <c r="B145" s="138"/>
      <c r="C145" s="170" t="s">
        <v>202</v>
      </c>
      <c r="D145" s="170" t="s">
        <v>168</v>
      </c>
      <c r="E145" s="171" t="s">
        <v>1379</v>
      </c>
      <c r="F145" s="172" t="s">
        <v>1380</v>
      </c>
      <c r="G145" s="173" t="s">
        <v>171</v>
      </c>
      <c r="H145" s="174">
        <v>0.22500000000000001</v>
      </c>
      <c r="I145" s="175"/>
      <c r="J145" s="174">
        <f>ROUND(I145*H145,3)</f>
        <v>0</v>
      </c>
      <c r="K145" s="176"/>
      <c r="L145" s="32"/>
      <c r="M145" s="177" t="s">
        <v>1</v>
      </c>
      <c r="N145" s="178" t="s">
        <v>44</v>
      </c>
      <c r="O145" s="60"/>
      <c r="P145" s="179">
        <f>O145*H145</f>
        <v>0</v>
      </c>
      <c r="Q145" s="179">
        <v>2.0699999999999998</v>
      </c>
      <c r="R145" s="179">
        <f>Q145*H145</f>
        <v>0.46575</v>
      </c>
      <c r="S145" s="179">
        <v>0</v>
      </c>
      <c r="T145" s="180">
        <f>S145*H145</f>
        <v>0</v>
      </c>
      <c r="U145" s="31"/>
      <c r="V145" s="31"/>
      <c r="W145" s="31"/>
      <c r="X145" s="31"/>
      <c r="Y145" s="31"/>
      <c r="Z145" s="31"/>
      <c r="AA145" s="31"/>
      <c r="AB145" s="31"/>
      <c r="AC145" s="31"/>
      <c r="AD145" s="31"/>
      <c r="AE145" s="31"/>
      <c r="AR145" s="181" t="s">
        <v>172</v>
      </c>
      <c r="AT145" s="181" t="s">
        <v>168</v>
      </c>
      <c r="AU145" s="181" t="s">
        <v>145</v>
      </c>
      <c r="AY145" s="14" t="s">
        <v>166</v>
      </c>
      <c r="BE145" s="100">
        <f>IF(N145="základná",J145,0)</f>
        <v>0</v>
      </c>
      <c r="BF145" s="100">
        <f>IF(N145="znížená",J145,0)</f>
        <v>0</v>
      </c>
      <c r="BG145" s="100">
        <f>IF(N145="zákl. prenesená",J145,0)</f>
        <v>0</v>
      </c>
      <c r="BH145" s="100">
        <f>IF(N145="zníž. prenesená",J145,0)</f>
        <v>0</v>
      </c>
      <c r="BI145" s="100">
        <f>IF(N145="nulová",J145,0)</f>
        <v>0</v>
      </c>
      <c r="BJ145" s="14" t="s">
        <v>145</v>
      </c>
      <c r="BK145" s="182">
        <f>ROUND(I145*H145,3)</f>
        <v>0</v>
      </c>
      <c r="BL145" s="14" t="s">
        <v>172</v>
      </c>
      <c r="BM145" s="181" t="s">
        <v>1381</v>
      </c>
    </row>
    <row r="146" spans="1:65" s="2" customFormat="1" ht="24.2" customHeight="1">
      <c r="A146" s="31"/>
      <c r="B146" s="138"/>
      <c r="C146" s="170" t="s">
        <v>207</v>
      </c>
      <c r="D146" s="170" t="s">
        <v>168</v>
      </c>
      <c r="E146" s="171" t="s">
        <v>1382</v>
      </c>
      <c r="F146" s="172" t="s">
        <v>1383</v>
      </c>
      <c r="G146" s="173" t="s">
        <v>171</v>
      </c>
      <c r="H146" s="174">
        <v>1.5</v>
      </c>
      <c r="I146" s="175"/>
      <c r="J146" s="174">
        <f>ROUND(I146*H146,3)</f>
        <v>0</v>
      </c>
      <c r="K146" s="176"/>
      <c r="L146" s="32"/>
      <c r="M146" s="177" t="s">
        <v>1</v>
      </c>
      <c r="N146" s="178" t="s">
        <v>44</v>
      </c>
      <c r="O146" s="60"/>
      <c r="P146" s="179">
        <f>O146*H146</f>
        <v>0</v>
      </c>
      <c r="Q146" s="179">
        <v>2.4157199999999999</v>
      </c>
      <c r="R146" s="179">
        <f>Q146*H146</f>
        <v>3.6235799999999996</v>
      </c>
      <c r="S146" s="179">
        <v>0</v>
      </c>
      <c r="T146" s="180">
        <f>S146*H146</f>
        <v>0</v>
      </c>
      <c r="U146" s="31"/>
      <c r="V146" s="31"/>
      <c r="W146" s="31"/>
      <c r="X146" s="31"/>
      <c r="Y146" s="31"/>
      <c r="Z146" s="31"/>
      <c r="AA146" s="31"/>
      <c r="AB146" s="31"/>
      <c r="AC146" s="31"/>
      <c r="AD146" s="31"/>
      <c r="AE146" s="31"/>
      <c r="AR146" s="181" t="s">
        <v>172</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172</v>
      </c>
      <c r="BM146" s="181" t="s">
        <v>1384</v>
      </c>
    </row>
    <row r="147" spans="1:65" s="2" customFormat="1" ht="21.75" customHeight="1">
      <c r="A147" s="31"/>
      <c r="B147" s="138"/>
      <c r="C147" s="170" t="s">
        <v>211</v>
      </c>
      <c r="D147" s="170" t="s">
        <v>168</v>
      </c>
      <c r="E147" s="171" t="s">
        <v>203</v>
      </c>
      <c r="F147" s="172" t="s">
        <v>204</v>
      </c>
      <c r="G147" s="173" t="s">
        <v>205</v>
      </c>
      <c r="H147" s="174">
        <v>12</v>
      </c>
      <c r="I147" s="175"/>
      <c r="J147" s="174">
        <f>ROUND(I147*H147,3)</f>
        <v>0</v>
      </c>
      <c r="K147" s="176"/>
      <c r="L147" s="32"/>
      <c r="M147" s="177" t="s">
        <v>1</v>
      </c>
      <c r="N147" s="178" t="s">
        <v>44</v>
      </c>
      <c r="O147" s="60"/>
      <c r="P147" s="179">
        <f>O147*H147</f>
        <v>0</v>
      </c>
      <c r="Q147" s="179">
        <v>3.7699999999999999E-3</v>
      </c>
      <c r="R147" s="179">
        <f>Q147*H147</f>
        <v>4.5240000000000002E-2</v>
      </c>
      <c r="S147" s="179">
        <v>0</v>
      </c>
      <c r="T147" s="180">
        <f>S147*H147</f>
        <v>0</v>
      </c>
      <c r="U147" s="31"/>
      <c r="V147" s="31"/>
      <c r="W147" s="31"/>
      <c r="X147" s="31"/>
      <c r="Y147" s="31"/>
      <c r="Z147" s="31"/>
      <c r="AA147" s="31"/>
      <c r="AB147" s="31"/>
      <c r="AC147" s="31"/>
      <c r="AD147" s="31"/>
      <c r="AE147" s="31"/>
      <c r="AR147" s="181" t="s">
        <v>172</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172</v>
      </c>
      <c r="BM147" s="181" t="s">
        <v>1385</v>
      </c>
    </row>
    <row r="148" spans="1:65" s="2" customFormat="1" ht="24.2" customHeight="1">
      <c r="A148" s="31"/>
      <c r="B148" s="138"/>
      <c r="C148" s="170" t="s">
        <v>216</v>
      </c>
      <c r="D148" s="170" t="s">
        <v>168</v>
      </c>
      <c r="E148" s="171" t="s">
        <v>208</v>
      </c>
      <c r="F148" s="172" t="s">
        <v>209</v>
      </c>
      <c r="G148" s="173" t="s">
        <v>205</v>
      </c>
      <c r="H148" s="174">
        <v>12</v>
      </c>
      <c r="I148" s="175"/>
      <c r="J148" s="174">
        <f>ROUND(I148*H148,3)</f>
        <v>0</v>
      </c>
      <c r="K148" s="176"/>
      <c r="L148" s="32"/>
      <c r="M148" s="177" t="s">
        <v>1</v>
      </c>
      <c r="N148" s="178"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172</v>
      </c>
      <c r="AT148" s="181" t="s">
        <v>168</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172</v>
      </c>
      <c r="BM148" s="181" t="s">
        <v>1386</v>
      </c>
    </row>
    <row r="149" spans="1:65" s="2" customFormat="1" ht="16.5" customHeight="1">
      <c r="A149" s="31"/>
      <c r="B149" s="138"/>
      <c r="C149" s="170" t="s">
        <v>220</v>
      </c>
      <c r="D149" s="170" t="s">
        <v>168</v>
      </c>
      <c r="E149" s="171" t="s">
        <v>212</v>
      </c>
      <c r="F149" s="172" t="s">
        <v>213</v>
      </c>
      <c r="G149" s="173" t="s">
        <v>195</v>
      </c>
      <c r="H149" s="174">
        <v>0.13500000000000001</v>
      </c>
      <c r="I149" s="175"/>
      <c r="J149" s="174">
        <f>ROUND(I149*H149,3)</f>
        <v>0</v>
      </c>
      <c r="K149" s="176"/>
      <c r="L149" s="32"/>
      <c r="M149" s="177" t="s">
        <v>1</v>
      </c>
      <c r="N149" s="178" t="s">
        <v>44</v>
      </c>
      <c r="O149" s="60"/>
      <c r="P149" s="179">
        <f>O149*H149</f>
        <v>0</v>
      </c>
      <c r="Q149" s="179">
        <v>1.01895</v>
      </c>
      <c r="R149" s="179">
        <f>Q149*H149</f>
        <v>0.13755825000000002</v>
      </c>
      <c r="S149" s="179">
        <v>0</v>
      </c>
      <c r="T149" s="180">
        <f>S149*H149</f>
        <v>0</v>
      </c>
      <c r="U149" s="31"/>
      <c r="V149" s="31"/>
      <c r="W149" s="31"/>
      <c r="X149" s="31"/>
      <c r="Y149" s="31"/>
      <c r="Z149" s="31"/>
      <c r="AA149" s="31"/>
      <c r="AB149" s="31"/>
      <c r="AC149" s="31"/>
      <c r="AD149" s="31"/>
      <c r="AE149" s="31"/>
      <c r="AR149" s="181" t="s">
        <v>172</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172</v>
      </c>
      <c r="BM149" s="181" t="s">
        <v>1387</v>
      </c>
    </row>
    <row r="150" spans="1:65" s="12" customFormat="1" ht="22.9" customHeight="1">
      <c r="B150" s="157"/>
      <c r="D150" s="158" t="s">
        <v>77</v>
      </c>
      <c r="E150" s="168" t="s">
        <v>177</v>
      </c>
      <c r="F150" s="168" t="s">
        <v>215</v>
      </c>
      <c r="I150" s="160"/>
      <c r="J150" s="169">
        <f>BK150</f>
        <v>0</v>
      </c>
      <c r="L150" s="157"/>
      <c r="M150" s="162"/>
      <c r="N150" s="163"/>
      <c r="O150" s="163"/>
      <c r="P150" s="164">
        <f>SUM(P151:P152)</f>
        <v>0</v>
      </c>
      <c r="Q150" s="163"/>
      <c r="R150" s="164">
        <f>SUM(R151:R152)</f>
        <v>4.9676200000000001</v>
      </c>
      <c r="S150" s="163"/>
      <c r="T150" s="165">
        <f>SUM(T151:T152)</f>
        <v>0</v>
      </c>
      <c r="AR150" s="158" t="s">
        <v>86</v>
      </c>
      <c r="AT150" s="166" t="s">
        <v>77</v>
      </c>
      <c r="AU150" s="166" t="s">
        <v>86</v>
      </c>
      <c r="AY150" s="158" t="s">
        <v>166</v>
      </c>
      <c r="BK150" s="167">
        <f>SUM(BK151:BK152)</f>
        <v>0</v>
      </c>
    </row>
    <row r="151" spans="1:65" s="2" customFormat="1" ht="33" customHeight="1">
      <c r="A151" s="31"/>
      <c r="B151" s="138"/>
      <c r="C151" s="170" t="s">
        <v>225</v>
      </c>
      <c r="D151" s="170" t="s">
        <v>168</v>
      </c>
      <c r="E151" s="171" t="s">
        <v>1388</v>
      </c>
      <c r="F151" s="172" t="s">
        <v>1389</v>
      </c>
      <c r="G151" s="173" t="s">
        <v>223</v>
      </c>
      <c r="H151" s="174">
        <v>49</v>
      </c>
      <c r="I151" s="175"/>
      <c r="J151" s="174">
        <f>ROUND(I151*H151,3)</f>
        <v>0</v>
      </c>
      <c r="K151" s="176"/>
      <c r="L151" s="32"/>
      <c r="M151" s="177" t="s">
        <v>1</v>
      </c>
      <c r="N151" s="178" t="s">
        <v>44</v>
      </c>
      <c r="O151" s="60"/>
      <c r="P151" s="179">
        <f>O151*H151</f>
        <v>0</v>
      </c>
      <c r="Q151" s="179">
        <v>9.3880000000000005E-2</v>
      </c>
      <c r="R151" s="179">
        <f>Q151*H151</f>
        <v>4.6001200000000004</v>
      </c>
      <c r="S151" s="179">
        <v>0</v>
      </c>
      <c r="T151" s="180">
        <f>S151*H151</f>
        <v>0</v>
      </c>
      <c r="U151" s="31"/>
      <c r="V151" s="31"/>
      <c r="W151" s="31"/>
      <c r="X151" s="31"/>
      <c r="Y151" s="31"/>
      <c r="Z151" s="31"/>
      <c r="AA151" s="31"/>
      <c r="AB151" s="31"/>
      <c r="AC151" s="31"/>
      <c r="AD151" s="31"/>
      <c r="AE151" s="31"/>
      <c r="AR151" s="181" t="s">
        <v>172</v>
      </c>
      <c r="AT151" s="181" t="s">
        <v>168</v>
      </c>
      <c r="AU151" s="181" t="s">
        <v>145</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1390</v>
      </c>
    </row>
    <row r="152" spans="1:65" s="2" customFormat="1" ht="33" customHeight="1">
      <c r="A152" s="31"/>
      <c r="B152" s="138"/>
      <c r="C152" s="183" t="s">
        <v>229</v>
      </c>
      <c r="D152" s="183" t="s">
        <v>350</v>
      </c>
      <c r="E152" s="184" t="s">
        <v>1391</v>
      </c>
      <c r="F152" s="185" t="s">
        <v>1392</v>
      </c>
      <c r="G152" s="186" t="s">
        <v>223</v>
      </c>
      <c r="H152" s="187">
        <v>49</v>
      </c>
      <c r="I152" s="188"/>
      <c r="J152" s="187">
        <f>ROUND(I152*H152,3)</f>
        <v>0</v>
      </c>
      <c r="K152" s="189"/>
      <c r="L152" s="190"/>
      <c r="M152" s="191" t="s">
        <v>1</v>
      </c>
      <c r="N152" s="192" t="s">
        <v>44</v>
      </c>
      <c r="O152" s="60"/>
      <c r="P152" s="179">
        <f>O152*H152</f>
        <v>0</v>
      </c>
      <c r="Q152" s="179">
        <v>7.4999999999999997E-3</v>
      </c>
      <c r="R152" s="179">
        <f>Q152*H152</f>
        <v>0.36749999999999999</v>
      </c>
      <c r="S152" s="179">
        <v>0</v>
      </c>
      <c r="T152" s="180">
        <f>S152*H152</f>
        <v>0</v>
      </c>
      <c r="U152" s="31"/>
      <c r="V152" s="31"/>
      <c r="W152" s="31"/>
      <c r="X152" s="31"/>
      <c r="Y152" s="31"/>
      <c r="Z152" s="31"/>
      <c r="AA152" s="31"/>
      <c r="AB152" s="31"/>
      <c r="AC152" s="31"/>
      <c r="AD152" s="31"/>
      <c r="AE152" s="31"/>
      <c r="AR152" s="181" t="s">
        <v>198</v>
      </c>
      <c r="AT152" s="181" t="s">
        <v>350</v>
      </c>
      <c r="AU152" s="181" t="s">
        <v>145</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1393</v>
      </c>
    </row>
    <row r="153" spans="1:65" s="12" customFormat="1" ht="22.9" customHeight="1">
      <c r="B153" s="157"/>
      <c r="D153" s="158" t="s">
        <v>77</v>
      </c>
      <c r="E153" s="168" t="s">
        <v>335</v>
      </c>
      <c r="F153" s="168" t="s">
        <v>336</v>
      </c>
      <c r="I153" s="160"/>
      <c r="J153" s="169">
        <f>BK153</f>
        <v>0</v>
      </c>
      <c r="L153" s="157"/>
      <c r="M153" s="162"/>
      <c r="N153" s="163"/>
      <c r="O153" s="163"/>
      <c r="P153" s="164">
        <f>P154</f>
        <v>0</v>
      </c>
      <c r="Q153" s="163"/>
      <c r="R153" s="164">
        <f>R154</f>
        <v>0</v>
      </c>
      <c r="S153" s="163"/>
      <c r="T153" s="165">
        <f>T154</f>
        <v>0</v>
      </c>
      <c r="AR153" s="158" t="s">
        <v>86</v>
      </c>
      <c r="AT153" s="166" t="s">
        <v>77</v>
      </c>
      <c r="AU153" s="166" t="s">
        <v>86</v>
      </c>
      <c r="AY153" s="158" t="s">
        <v>166</v>
      </c>
      <c r="BK153" s="167">
        <f>BK154</f>
        <v>0</v>
      </c>
    </row>
    <row r="154" spans="1:65" s="2" customFormat="1" ht="24.2" customHeight="1">
      <c r="A154" s="31"/>
      <c r="B154" s="138"/>
      <c r="C154" s="170" t="s">
        <v>234</v>
      </c>
      <c r="D154" s="170" t="s">
        <v>168</v>
      </c>
      <c r="E154" s="171" t="s">
        <v>1394</v>
      </c>
      <c r="F154" s="172" t="s">
        <v>1395</v>
      </c>
      <c r="G154" s="173" t="s">
        <v>195</v>
      </c>
      <c r="H154" s="174">
        <v>9.24</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145</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1396</v>
      </c>
    </row>
    <row r="155" spans="1:65" s="12" customFormat="1" ht="25.9" customHeight="1">
      <c r="B155" s="157"/>
      <c r="D155" s="158" t="s">
        <v>77</v>
      </c>
      <c r="E155" s="159" t="s">
        <v>341</v>
      </c>
      <c r="F155" s="159" t="s">
        <v>342</v>
      </c>
      <c r="I155" s="160"/>
      <c r="J155" s="161">
        <f>BK155</f>
        <v>0</v>
      </c>
      <c r="L155" s="157"/>
      <c r="M155" s="162"/>
      <c r="N155" s="163"/>
      <c r="O155" s="163"/>
      <c r="P155" s="164">
        <f>P156</f>
        <v>0</v>
      </c>
      <c r="Q155" s="163"/>
      <c r="R155" s="164">
        <f>R156</f>
        <v>0.61246900000000004</v>
      </c>
      <c r="S155" s="163"/>
      <c r="T155" s="165">
        <f>T156</f>
        <v>0</v>
      </c>
      <c r="AR155" s="158" t="s">
        <v>145</v>
      </c>
      <c r="AT155" s="166" t="s">
        <v>77</v>
      </c>
      <c r="AU155" s="166" t="s">
        <v>78</v>
      </c>
      <c r="AY155" s="158" t="s">
        <v>166</v>
      </c>
      <c r="BK155" s="167">
        <f>BK156</f>
        <v>0</v>
      </c>
    </row>
    <row r="156" spans="1:65" s="12" customFormat="1" ht="22.9" customHeight="1">
      <c r="B156" s="157"/>
      <c r="D156" s="158" t="s">
        <v>77</v>
      </c>
      <c r="E156" s="168" t="s">
        <v>460</v>
      </c>
      <c r="F156" s="168" t="s">
        <v>461</v>
      </c>
      <c r="I156" s="160"/>
      <c r="J156" s="169">
        <f>BK156</f>
        <v>0</v>
      </c>
      <c r="L156" s="157"/>
      <c r="M156" s="162"/>
      <c r="N156" s="163"/>
      <c r="O156" s="163"/>
      <c r="P156" s="164">
        <f>SUM(P157:P165)</f>
        <v>0</v>
      </c>
      <c r="Q156" s="163"/>
      <c r="R156" s="164">
        <f>SUM(R157:R165)</f>
        <v>0.61246900000000004</v>
      </c>
      <c r="S156" s="163"/>
      <c r="T156" s="165">
        <f>SUM(T157:T165)</f>
        <v>0</v>
      </c>
      <c r="AR156" s="158" t="s">
        <v>145</v>
      </c>
      <c r="AT156" s="166" t="s">
        <v>77</v>
      </c>
      <c r="AU156" s="166" t="s">
        <v>86</v>
      </c>
      <c r="AY156" s="158" t="s">
        <v>166</v>
      </c>
      <c r="BK156" s="167">
        <f>SUM(BK157:BK165)</f>
        <v>0</v>
      </c>
    </row>
    <row r="157" spans="1:65" s="2" customFormat="1" ht="24.2" customHeight="1">
      <c r="A157" s="31"/>
      <c r="B157" s="138"/>
      <c r="C157" s="170" t="s">
        <v>238</v>
      </c>
      <c r="D157" s="170" t="s">
        <v>168</v>
      </c>
      <c r="E157" s="171" t="s">
        <v>1397</v>
      </c>
      <c r="F157" s="172" t="s">
        <v>1398</v>
      </c>
      <c r="G157" s="173" t="s">
        <v>285</v>
      </c>
      <c r="H157" s="174">
        <v>103.83</v>
      </c>
      <c r="I157" s="175"/>
      <c r="J157" s="174">
        <f t="shared" ref="J157:J165" si="15">ROUND(I157*H157,3)</f>
        <v>0</v>
      </c>
      <c r="K157" s="176"/>
      <c r="L157" s="32"/>
      <c r="M157" s="177" t="s">
        <v>1</v>
      </c>
      <c r="N157" s="178" t="s">
        <v>44</v>
      </c>
      <c r="O157" s="60"/>
      <c r="P157" s="179">
        <f t="shared" ref="P157:P165" si="16">O157*H157</f>
        <v>0</v>
      </c>
      <c r="Q157" s="179">
        <v>0</v>
      </c>
      <c r="R157" s="179">
        <f t="shared" ref="R157:R165" si="17">Q157*H157</f>
        <v>0</v>
      </c>
      <c r="S157" s="179">
        <v>0</v>
      </c>
      <c r="T157" s="180">
        <f t="shared" ref="T157:T165" si="18">S157*H157</f>
        <v>0</v>
      </c>
      <c r="U157" s="31"/>
      <c r="V157" s="31"/>
      <c r="W157" s="31"/>
      <c r="X157" s="31"/>
      <c r="Y157" s="31"/>
      <c r="Z157" s="31"/>
      <c r="AA157" s="31"/>
      <c r="AB157" s="31"/>
      <c r="AC157" s="31"/>
      <c r="AD157" s="31"/>
      <c r="AE157" s="31"/>
      <c r="AR157" s="181" t="s">
        <v>234</v>
      </c>
      <c r="AT157" s="181" t="s">
        <v>168</v>
      </c>
      <c r="AU157" s="181" t="s">
        <v>145</v>
      </c>
      <c r="AY157" s="14" t="s">
        <v>166</v>
      </c>
      <c r="BE157" s="100">
        <f t="shared" ref="BE157:BE165" si="19">IF(N157="základná",J157,0)</f>
        <v>0</v>
      </c>
      <c r="BF157" s="100">
        <f t="shared" ref="BF157:BF165" si="20">IF(N157="znížená",J157,0)</f>
        <v>0</v>
      </c>
      <c r="BG157" s="100">
        <f t="shared" ref="BG157:BG165" si="21">IF(N157="zákl. prenesená",J157,0)</f>
        <v>0</v>
      </c>
      <c r="BH157" s="100">
        <f t="shared" ref="BH157:BH165" si="22">IF(N157="zníž. prenesená",J157,0)</f>
        <v>0</v>
      </c>
      <c r="BI157" s="100">
        <f t="shared" ref="BI157:BI165" si="23">IF(N157="nulová",J157,0)</f>
        <v>0</v>
      </c>
      <c r="BJ157" s="14" t="s">
        <v>145</v>
      </c>
      <c r="BK157" s="182">
        <f t="shared" ref="BK157:BK165" si="24">ROUND(I157*H157,3)</f>
        <v>0</v>
      </c>
      <c r="BL157" s="14" t="s">
        <v>234</v>
      </c>
      <c r="BM157" s="181" t="s">
        <v>1399</v>
      </c>
    </row>
    <row r="158" spans="1:65" s="2" customFormat="1" ht="37.9" customHeight="1">
      <c r="A158" s="31"/>
      <c r="B158" s="138"/>
      <c r="C158" s="183" t="s">
        <v>242</v>
      </c>
      <c r="D158" s="183" t="s">
        <v>350</v>
      </c>
      <c r="E158" s="184" t="s">
        <v>1400</v>
      </c>
      <c r="F158" s="185" t="s">
        <v>1401</v>
      </c>
      <c r="G158" s="186" t="s">
        <v>223</v>
      </c>
      <c r="H158" s="187">
        <v>42.673999999999999</v>
      </c>
      <c r="I158" s="188"/>
      <c r="J158" s="187">
        <f t="shared" si="15"/>
        <v>0</v>
      </c>
      <c r="K158" s="189"/>
      <c r="L158" s="190"/>
      <c r="M158" s="191" t="s">
        <v>1</v>
      </c>
      <c r="N158" s="192" t="s">
        <v>44</v>
      </c>
      <c r="O158" s="60"/>
      <c r="P158" s="179">
        <f t="shared" si="16"/>
        <v>0</v>
      </c>
      <c r="Q158" s="179">
        <v>1.35E-2</v>
      </c>
      <c r="R158" s="179">
        <f t="shared" si="17"/>
        <v>0.57609900000000003</v>
      </c>
      <c r="S158" s="179">
        <v>0</v>
      </c>
      <c r="T158" s="180">
        <f t="shared" si="18"/>
        <v>0</v>
      </c>
      <c r="U158" s="31"/>
      <c r="V158" s="31"/>
      <c r="W158" s="31"/>
      <c r="X158" s="31"/>
      <c r="Y158" s="31"/>
      <c r="Z158" s="31"/>
      <c r="AA158" s="31"/>
      <c r="AB158" s="31"/>
      <c r="AC158" s="31"/>
      <c r="AD158" s="31"/>
      <c r="AE158" s="31"/>
      <c r="AR158" s="181" t="s">
        <v>299</v>
      </c>
      <c r="AT158" s="181" t="s">
        <v>350</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1402</v>
      </c>
    </row>
    <row r="159" spans="1:65" s="2" customFormat="1" ht="37.9" customHeight="1">
      <c r="A159" s="31"/>
      <c r="B159" s="138"/>
      <c r="C159" s="170" t="s">
        <v>246</v>
      </c>
      <c r="D159" s="170" t="s">
        <v>168</v>
      </c>
      <c r="E159" s="171" t="s">
        <v>1403</v>
      </c>
      <c r="F159" s="172" t="s">
        <v>1404</v>
      </c>
      <c r="G159" s="173" t="s">
        <v>223</v>
      </c>
      <c r="H159" s="174">
        <v>1</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1405</v>
      </c>
    </row>
    <row r="160" spans="1:65" s="2" customFormat="1" ht="37.9" customHeight="1">
      <c r="A160" s="31"/>
      <c r="B160" s="138"/>
      <c r="C160" s="183" t="s">
        <v>7</v>
      </c>
      <c r="D160" s="183" t="s">
        <v>350</v>
      </c>
      <c r="E160" s="184" t="s">
        <v>1406</v>
      </c>
      <c r="F160" s="185" t="s">
        <v>1407</v>
      </c>
      <c r="G160" s="186" t="s">
        <v>223</v>
      </c>
      <c r="H160" s="187">
        <v>1</v>
      </c>
      <c r="I160" s="188"/>
      <c r="J160" s="187">
        <f t="shared" si="15"/>
        <v>0</v>
      </c>
      <c r="K160" s="189"/>
      <c r="L160" s="190"/>
      <c r="M160" s="191" t="s">
        <v>1</v>
      </c>
      <c r="N160" s="192" t="s">
        <v>44</v>
      </c>
      <c r="O160" s="60"/>
      <c r="P160" s="179">
        <f t="shared" si="16"/>
        <v>0</v>
      </c>
      <c r="Q160" s="179">
        <v>3.637E-2</v>
      </c>
      <c r="R160" s="179">
        <f t="shared" si="17"/>
        <v>3.637E-2</v>
      </c>
      <c r="S160" s="179">
        <v>0</v>
      </c>
      <c r="T160" s="180">
        <f t="shared" si="18"/>
        <v>0</v>
      </c>
      <c r="U160" s="31"/>
      <c r="V160" s="31"/>
      <c r="W160" s="31"/>
      <c r="X160" s="31"/>
      <c r="Y160" s="31"/>
      <c r="Z160" s="31"/>
      <c r="AA160" s="31"/>
      <c r="AB160" s="31"/>
      <c r="AC160" s="31"/>
      <c r="AD160" s="31"/>
      <c r="AE160" s="31"/>
      <c r="AR160" s="181" t="s">
        <v>299</v>
      </c>
      <c r="AT160" s="181" t="s">
        <v>350</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1408</v>
      </c>
    </row>
    <row r="161" spans="1:65" s="2" customFormat="1" ht="37.9" customHeight="1">
      <c r="A161" s="31"/>
      <c r="B161" s="138"/>
      <c r="C161" s="170" t="s">
        <v>253</v>
      </c>
      <c r="D161" s="170" t="s">
        <v>168</v>
      </c>
      <c r="E161" s="171" t="s">
        <v>1403</v>
      </c>
      <c r="F161" s="172" t="s">
        <v>1404</v>
      </c>
      <c r="G161" s="173" t="s">
        <v>223</v>
      </c>
      <c r="H161" s="174">
        <v>1</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1409</v>
      </c>
    </row>
    <row r="162" spans="1:65" s="2" customFormat="1" ht="21.75" customHeight="1">
      <c r="A162" s="31"/>
      <c r="B162" s="138"/>
      <c r="C162" s="183" t="s">
        <v>257</v>
      </c>
      <c r="D162" s="183" t="s">
        <v>350</v>
      </c>
      <c r="E162" s="184" t="s">
        <v>83</v>
      </c>
      <c r="F162" s="185" t="s">
        <v>1410</v>
      </c>
      <c r="G162" s="186" t="s">
        <v>223</v>
      </c>
      <c r="H162" s="187">
        <v>1</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350</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1411</v>
      </c>
    </row>
    <row r="163" spans="1:65" s="2" customFormat="1" ht="37.9" customHeight="1">
      <c r="A163" s="31"/>
      <c r="B163" s="138"/>
      <c r="C163" s="170" t="s">
        <v>262</v>
      </c>
      <c r="D163" s="170" t="s">
        <v>168</v>
      </c>
      <c r="E163" s="171" t="s">
        <v>1412</v>
      </c>
      <c r="F163" s="172" t="s">
        <v>1413</v>
      </c>
      <c r="G163" s="173" t="s">
        <v>223</v>
      </c>
      <c r="H163" s="174">
        <v>1</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1414</v>
      </c>
    </row>
    <row r="164" spans="1:65" s="2" customFormat="1" ht="21.75" customHeight="1">
      <c r="A164" s="31"/>
      <c r="B164" s="138"/>
      <c r="C164" s="183" t="s">
        <v>266</v>
      </c>
      <c r="D164" s="183" t="s">
        <v>350</v>
      </c>
      <c r="E164" s="184" t="s">
        <v>88</v>
      </c>
      <c r="F164" s="185" t="s">
        <v>1415</v>
      </c>
      <c r="G164" s="186" t="s">
        <v>223</v>
      </c>
      <c r="H164" s="187">
        <v>1</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350</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1416</v>
      </c>
    </row>
    <row r="165" spans="1:65" s="2" customFormat="1" ht="24.2" customHeight="1">
      <c r="A165" s="31"/>
      <c r="B165" s="138"/>
      <c r="C165" s="170" t="s">
        <v>270</v>
      </c>
      <c r="D165" s="170" t="s">
        <v>168</v>
      </c>
      <c r="E165" s="171" t="s">
        <v>1417</v>
      </c>
      <c r="F165" s="172" t="s">
        <v>1418</v>
      </c>
      <c r="G165" s="173" t="s">
        <v>362</v>
      </c>
      <c r="H165" s="175"/>
      <c r="I165" s="175"/>
      <c r="J165" s="174">
        <f t="shared" si="15"/>
        <v>0</v>
      </c>
      <c r="K165" s="176"/>
      <c r="L165" s="32"/>
      <c r="M165" s="193" t="s">
        <v>1</v>
      </c>
      <c r="N165" s="194" t="s">
        <v>44</v>
      </c>
      <c r="O165" s="195"/>
      <c r="P165" s="196">
        <f t="shared" si="16"/>
        <v>0</v>
      </c>
      <c r="Q165" s="196">
        <v>0</v>
      </c>
      <c r="R165" s="196">
        <f t="shared" si="17"/>
        <v>0</v>
      </c>
      <c r="S165" s="196">
        <v>0</v>
      </c>
      <c r="T165" s="197">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1419</v>
      </c>
    </row>
    <row r="166" spans="1:65" s="2" customFormat="1" ht="6.95" customHeight="1">
      <c r="A166" s="31"/>
      <c r="B166" s="49"/>
      <c r="C166" s="50"/>
      <c r="D166" s="50"/>
      <c r="E166" s="50"/>
      <c r="F166" s="50"/>
      <c r="G166" s="50"/>
      <c r="H166" s="50"/>
      <c r="I166" s="50"/>
      <c r="J166" s="50"/>
      <c r="K166" s="50"/>
      <c r="L166" s="32"/>
      <c r="M166" s="31"/>
      <c r="O166" s="31"/>
      <c r="P166" s="31"/>
      <c r="Q166" s="31"/>
      <c r="R166" s="31"/>
      <c r="S166" s="31"/>
      <c r="T166" s="31"/>
      <c r="U166" s="31"/>
      <c r="V166" s="31"/>
      <c r="W166" s="31"/>
      <c r="X166" s="31"/>
      <c r="Y166" s="31"/>
      <c r="Z166" s="31"/>
      <c r="AA166" s="31"/>
      <c r="AB166" s="31"/>
      <c r="AC166" s="31"/>
      <c r="AD166" s="31"/>
      <c r="AE166" s="31"/>
    </row>
  </sheetData>
  <autoFilter ref="C132:K165"/>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16</vt:i4>
      </vt:variant>
    </vt:vector>
  </HeadingPairs>
  <TitlesOfParts>
    <vt:vector size="24" baseType="lpstr">
      <vt:lpstr>Rekapitulácia stavby</vt:lpstr>
      <vt:lpstr>01 - Stavebná časť</vt:lpstr>
      <vt:lpstr>02 - Zdravotechnika</vt:lpstr>
      <vt:lpstr>03 - Vykurovanie</vt:lpstr>
      <vt:lpstr>04 - Plynoinštalácia</vt:lpstr>
      <vt:lpstr>05 - Vzduchotechnika</vt:lpstr>
      <vt:lpstr>06 - ELEKTROINŠTALÁCIA</vt:lpstr>
      <vt:lpstr>07 - Oplotenie</vt:lpstr>
      <vt:lpstr>'01 - Stavebná časť'!Názvy_tlače</vt:lpstr>
      <vt:lpstr>'02 - Zdravotechnika'!Názvy_tlače</vt:lpstr>
      <vt:lpstr>'03 - Vykurovanie'!Názvy_tlače</vt:lpstr>
      <vt:lpstr>'04 - Plynoinštalácia'!Názvy_tlače</vt:lpstr>
      <vt:lpstr>'05 - Vzduchotechnika'!Názvy_tlače</vt:lpstr>
      <vt:lpstr>'06 - ELEKTROINŠTALÁCIA'!Názvy_tlače</vt:lpstr>
      <vt:lpstr>'07 - Oplotenie'!Názvy_tlače</vt:lpstr>
      <vt:lpstr>'Rekapitulácia stavby'!Názvy_tlače</vt:lpstr>
      <vt:lpstr>'01 - Stavebná časť'!Oblasť_tlače</vt:lpstr>
      <vt:lpstr>'02 - Zdravotechnika'!Oblasť_tlače</vt:lpstr>
      <vt:lpstr>'03 - Vykurovanie'!Oblasť_tlače</vt:lpstr>
      <vt:lpstr>'04 - Plynoinštalácia'!Oblasť_tlače</vt:lpstr>
      <vt:lpstr>'05 - Vzduchotechnika'!Oblasť_tlače</vt:lpstr>
      <vt:lpstr>'06 - ELEKTROINŠTALÁCIA'!Oblasť_tlače</vt:lpstr>
      <vt:lpstr>'07 - Oplotenie'!Oblasť_tlače</vt:lpstr>
      <vt:lpstr>'Rekapitulácia stavby'!Oblasť_tlače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Kytka</dc:creator>
  <cp:lastModifiedBy>Holán Miloš</cp:lastModifiedBy>
  <dcterms:created xsi:type="dcterms:W3CDTF">2022-06-08T09:35:19Z</dcterms:created>
  <dcterms:modified xsi:type="dcterms:W3CDTF">2022-06-10T07:55:02Z</dcterms:modified>
</cp:coreProperties>
</file>