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84" yWindow="828" windowWidth="15708" windowHeight="7884"/>
  </bookViews>
  <sheets>
    <sheet name="Rekapitulácia stavby" sheetId="1" r:id="rId1"/>
    <sheet name="1395-1 - Stavebná časť" sheetId="2" r:id="rId2"/>
    <sheet name="1395-2 - Zdravotechnika" sheetId="3" r:id="rId3"/>
    <sheet name="1395-3 - Ústredné kúrenie" sheetId="4" r:id="rId4"/>
    <sheet name="1395-4 - Elektroinštalácia" sheetId="5" r:id="rId5"/>
    <sheet name="Elektroinštalácia " sheetId="6" r:id="rId6"/>
  </sheets>
  <definedNames>
    <definedName name="_xlnm._FilterDatabase" localSheetId="1" hidden="1">'1395-1 - Stavebná časť'!$C$135:$K$456</definedName>
    <definedName name="_xlnm._FilterDatabase" localSheetId="2" hidden="1">'1395-2 - Zdravotechnika'!$C$121:$K$196</definedName>
    <definedName name="_xlnm._FilterDatabase" localSheetId="3" hidden="1">'1395-3 - Ústredné kúrenie'!$C$122:$K$165</definedName>
    <definedName name="_xlnm._FilterDatabase" localSheetId="4" hidden="1">'1395-4 - Elektroinštalácia'!$C$117:$K$121</definedName>
    <definedName name="_xlnm.Print_Titles" localSheetId="1">'1395-1 - Stavebná časť'!$135:$135</definedName>
    <definedName name="_xlnm.Print_Titles" localSheetId="2">'1395-2 - Zdravotechnika'!$121:$121</definedName>
    <definedName name="_xlnm.Print_Titles" localSheetId="3">'1395-3 - Ústredné kúrenie'!$122:$122</definedName>
    <definedName name="_xlnm.Print_Titles" localSheetId="4">'1395-4 - Elektroinštalácia'!$117:$117</definedName>
    <definedName name="_xlnm.Print_Titles" localSheetId="0">'Rekapitulácia stavby'!$92:$92</definedName>
    <definedName name="_xlnm.Print_Area" localSheetId="1">'1395-1 - Stavebná časť'!$C$4:$J$76,'1395-1 - Stavebná časť'!$C$82:$J$117,'1395-1 - Stavebná časť'!$C$123:$J$456</definedName>
    <definedName name="_xlnm.Print_Area" localSheetId="2">'1395-2 - Zdravotechnika'!$C$4:$J$76,'1395-2 - Zdravotechnika'!$C$82:$J$103,'1395-2 - Zdravotechnika'!$C$109:$J$196</definedName>
    <definedName name="_xlnm.Print_Area" localSheetId="3">'1395-3 - Ústredné kúrenie'!$C$4:$J$76,'1395-3 - Ústredné kúrenie'!$C$82:$J$104,'1395-3 - Ústredné kúrenie'!$C$110:$J$165</definedName>
    <definedName name="_xlnm.Print_Area" localSheetId="4">'1395-4 - Elektroinštalácia'!$C$4:$J$76,'1395-4 - Elektroinštalácia'!$C$82:$J$99,'1395-4 - Elektroinštalácia'!$C$105:$J$121</definedName>
    <definedName name="_xlnm.Print_Area" localSheetId="0">'Rekapitulácia stavby'!$D$4:$AO$76,'Rekapitulácia stavby'!$C$82:$AQ$99</definedName>
  </definedNames>
  <calcPr calcId="124519"/>
</workbook>
</file>

<file path=xl/calcChain.xml><?xml version="1.0" encoding="utf-8"?>
<calcChain xmlns="http://schemas.openxmlformats.org/spreadsheetml/2006/main">
  <c r="I121" i="5"/>
  <c r="H57" i="6"/>
  <c r="F57"/>
  <c r="H56"/>
  <c r="F56"/>
  <c r="H55"/>
  <c r="F55"/>
  <c r="H54"/>
  <c r="F54"/>
  <c r="H53"/>
  <c r="F53"/>
  <c r="H52"/>
  <c r="F52"/>
  <c r="H51"/>
  <c r="F51"/>
  <c r="H50"/>
  <c r="F50"/>
  <c r="H49"/>
  <c r="F49"/>
  <c r="H48"/>
  <c r="F48"/>
  <c r="H47"/>
  <c r="H58" s="1"/>
  <c r="F47"/>
  <c r="F58" s="1"/>
  <c r="H42"/>
  <c r="F42"/>
  <c r="H41"/>
  <c r="F41"/>
  <c r="H40"/>
  <c r="F40"/>
  <c r="H39"/>
  <c r="H43" s="1"/>
  <c r="F39"/>
  <c r="F43" s="1"/>
  <c r="F35"/>
  <c r="H34"/>
  <c r="F34"/>
  <c r="H33"/>
  <c r="H35" s="1"/>
  <c r="F33"/>
  <c r="F29"/>
  <c r="H28"/>
  <c r="H29" s="1"/>
  <c r="F28"/>
  <c r="H23"/>
  <c r="F23"/>
  <c r="H22"/>
  <c r="F22"/>
  <c r="H21"/>
  <c r="F21"/>
  <c r="H20"/>
  <c r="F20"/>
  <c r="H19"/>
  <c r="F19"/>
  <c r="H18"/>
  <c r="F18"/>
  <c r="H17"/>
  <c r="F17"/>
  <c r="H16"/>
  <c r="F16"/>
  <c r="H15"/>
  <c r="F15"/>
  <c r="H14"/>
  <c r="F14"/>
  <c r="H13"/>
  <c r="F13"/>
  <c r="H12"/>
  <c r="F12"/>
  <c r="H11"/>
  <c r="F11"/>
  <c r="H10"/>
  <c r="F10"/>
  <c r="H9"/>
  <c r="H24" s="1"/>
  <c r="F9"/>
  <c r="H8"/>
  <c r="F8"/>
  <c r="H7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8" s="1"/>
  <c r="A33" s="1"/>
  <c r="A34" s="1"/>
  <c r="A39" s="1"/>
  <c r="A40" s="1"/>
  <c r="A41" s="1"/>
  <c r="A42" s="1"/>
  <c r="A47" s="1"/>
  <c r="A48" s="1"/>
  <c r="A49" s="1"/>
  <c r="A50" s="1"/>
  <c r="A51" s="1"/>
  <c r="A52" s="1"/>
  <c r="A53" s="1"/>
  <c r="A54" s="1"/>
  <c r="A55" s="1"/>
  <c r="A56" s="1"/>
  <c r="A57" s="1"/>
  <c r="H6"/>
  <c r="F6"/>
  <c r="F24" s="1"/>
  <c r="F60" l="1"/>
  <c r="H60"/>
  <c r="F61" l="1"/>
  <c r="J37" i="5" l="1"/>
  <c r="J36"/>
  <c r="AY98" i="1"/>
  <c r="J35" i="5"/>
  <c r="AX98" i="1"/>
  <c r="BI121" i="5"/>
  <c r="BH121"/>
  <c r="BG121"/>
  <c r="F35" s="1"/>
  <c r="BB98" i="1" s="1"/>
  <c r="BE121" i="5"/>
  <c r="J33" s="1"/>
  <c r="AV98" i="1" s="1"/>
  <c r="T121" i="5"/>
  <c r="T120" s="1"/>
  <c r="T119" s="1"/>
  <c r="T118" s="1"/>
  <c r="R121"/>
  <c r="R120" s="1"/>
  <c r="R119" s="1"/>
  <c r="R118" s="1"/>
  <c r="P121"/>
  <c r="P120" s="1"/>
  <c r="P119" s="1"/>
  <c r="P118" s="1"/>
  <c r="AU98" i="1" s="1"/>
  <c r="J114" i="5"/>
  <c r="F114"/>
  <c r="F112"/>
  <c r="E110"/>
  <c r="J91"/>
  <c r="F91"/>
  <c r="F89"/>
  <c r="E87"/>
  <c r="J24"/>
  <c r="E24"/>
  <c r="J92" s="1"/>
  <c r="J23"/>
  <c r="J18"/>
  <c r="E18"/>
  <c r="F115" s="1"/>
  <c r="J17"/>
  <c r="J12"/>
  <c r="J112"/>
  <c r="E7"/>
  <c r="E108" s="1"/>
  <c r="J37" i="4"/>
  <c r="J36"/>
  <c r="AY97" i="1" s="1"/>
  <c r="J35" i="4"/>
  <c r="AX97" i="1"/>
  <c r="BI165" i="4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1"/>
  <c r="F91"/>
  <c r="F89"/>
  <c r="E87"/>
  <c r="J24"/>
  <c r="E24"/>
  <c r="J120" s="1"/>
  <c r="J23"/>
  <c r="J18"/>
  <c r="E18"/>
  <c r="F120" s="1"/>
  <c r="J17"/>
  <c r="J12"/>
  <c r="J89"/>
  <c r="E7"/>
  <c r="E113"/>
  <c r="J37" i="3"/>
  <c r="J36"/>
  <c r="AY96" i="1" s="1"/>
  <c r="J35" i="3"/>
  <c r="AX96" i="1" s="1"/>
  <c r="BI196" i="3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8"/>
  <c r="F118"/>
  <c r="F116"/>
  <c r="E114"/>
  <c r="J91"/>
  <c r="F91"/>
  <c r="F89"/>
  <c r="E87"/>
  <c r="J24"/>
  <c r="E24"/>
  <c r="J92"/>
  <c r="J23"/>
  <c r="J18"/>
  <c r="E18"/>
  <c r="F119"/>
  <c r="J17"/>
  <c r="J12"/>
  <c r="J116" s="1"/>
  <c r="E7"/>
  <c r="E112" s="1"/>
  <c r="J37" i="2"/>
  <c r="J36"/>
  <c r="AY95" i="1"/>
  <c r="J35" i="2"/>
  <c r="AX95" i="1"/>
  <c r="BI455" i="2"/>
  <c r="BH455"/>
  <c r="BG455"/>
  <c r="BE455"/>
  <c r="T455"/>
  <c r="R455"/>
  <c r="P455"/>
  <c r="BI454"/>
  <c r="BH454"/>
  <c r="BG454"/>
  <c r="BE454"/>
  <c r="T454"/>
  <c r="R454"/>
  <c r="P454"/>
  <c r="BI451"/>
  <c r="BH451"/>
  <c r="BG451"/>
  <c r="BE451"/>
  <c r="T451"/>
  <c r="R451"/>
  <c r="P451"/>
  <c r="BI449"/>
  <c r="BH449"/>
  <c r="BG449"/>
  <c r="BE449"/>
  <c r="T449"/>
  <c r="R449"/>
  <c r="P449"/>
  <c r="BI444"/>
  <c r="BH444"/>
  <c r="BG444"/>
  <c r="BE444"/>
  <c r="T444"/>
  <c r="R444"/>
  <c r="P444"/>
  <c r="BI442"/>
  <c r="BH442"/>
  <c r="BG442"/>
  <c r="BE442"/>
  <c r="T442"/>
  <c r="R442"/>
  <c r="P442"/>
  <c r="BI440"/>
  <c r="BH440"/>
  <c r="BG440"/>
  <c r="BE440"/>
  <c r="T440"/>
  <c r="R440"/>
  <c r="P440"/>
  <c r="BI438"/>
  <c r="BH438"/>
  <c r="BG438"/>
  <c r="BE438"/>
  <c r="T438"/>
  <c r="R438"/>
  <c r="P438"/>
  <c r="BI430"/>
  <c r="BH430"/>
  <c r="BG430"/>
  <c r="BE430"/>
  <c r="T430"/>
  <c r="R430"/>
  <c r="P430"/>
  <c r="BI428"/>
  <c r="BH428"/>
  <c r="BG428"/>
  <c r="BE428"/>
  <c r="T428"/>
  <c r="R428"/>
  <c r="P428"/>
  <c r="BI427"/>
  <c r="BH427"/>
  <c r="BG427"/>
  <c r="BE427"/>
  <c r="T427"/>
  <c r="R427"/>
  <c r="P427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397"/>
  <c r="BH397"/>
  <c r="BG397"/>
  <c r="BE397"/>
  <c r="T397"/>
  <c r="R397"/>
  <c r="P397"/>
  <c r="BI395"/>
  <c r="BH395"/>
  <c r="BG395"/>
  <c r="BE395"/>
  <c r="T395"/>
  <c r="R395"/>
  <c r="P395"/>
  <c r="BI387"/>
  <c r="BH387"/>
  <c r="BG387"/>
  <c r="BE387"/>
  <c r="T387"/>
  <c r="R387"/>
  <c r="P387"/>
  <c r="BI365"/>
  <c r="BH365"/>
  <c r="BG365"/>
  <c r="BE365"/>
  <c r="T365"/>
  <c r="R365"/>
  <c r="P365"/>
  <c r="BI363"/>
  <c r="BH363"/>
  <c r="BG363"/>
  <c r="BE363"/>
  <c r="T363"/>
  <c r="R363"/>
  <c r="P363"/>
  <c r="BI361"/>
  <c r="BH361"/>
  <c r="BG361"/>
  <c r="BE361"/>
  <c r="T361"/>
  <c r="R361"/>
  <c r="P361"/>
  <c r="BI357"/>
  <c r="BH357"/>
  <c r="BG357"/>
  <c r="BE357"/>
  <c r="T357"/>
  <c r="R357"/>
  <c r="P357"/>
  <c r="BI355"/>
  <c r="BH355"/>
  <c r="BG355"/>
  <c r="BE355"/>
  <c r="T355"/>
  <c r="R355"/>
  <c r="P355"/>
  <c r="BI350"/>
  <c r="BH350"/>
  <c r="BG350"/>
  <c r="BE350"/>
  <c r="T350"/>
  <c r="R350"/>
  <c r="P350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0"/>
  <c r="BH340"/>
  <c r="BG340"/>
  <c r="BE340"/>
  <c r="T340"/>
  <c r="R340"/>
  <c r="P340"/>
  <c r="BI338"/>
  <c r="BH338"/>
  <c r="BG338"/>
  <c r="BE338"/>
  <c r="T338"/>
  <c r="R338"/>
  <c r="P338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7"/>
  <c r="BH327"/>
  <c r="BG327"/>
  <c r="BE327"/>
  <c r="T327"/>
  <c r="R327"/>
  <c r="P327"/>
  <c r="BI325"/>
  <c r="BH325"/>
  <c r="BG325"/>
  <c r="BE325"/>
  <c r="T325"/>
  <c r="R325"/>
  <c r="P325"/>
  <c r="BI322"/>
  <c r="BH322"/>
  <c r="BG322"/>
  <c r="BE322"/>
  <c r="T322"/>
  <c r="R322"/>
  <c r="P322"/>
  <c r="BI320"/>
  <c r="BH320"/>
  <c r="BG320"/>
  <c r="BE320"/>
  <c r="T320"/>
  <c r="R320"/>
  <c r="P320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4"/>
  <c r="BH314"/>
  <c r="BG314"/>
  <c r="BE314"/>
  <c r="T314"/>
  <c r="R314"/>
  <c r="P314"/>
  <c r="BI312"/>
  <c r="BH312"/>
  <c r="BG312"/>
  <c r="BE312"/>
  <c r="T312"/>
  <c r="R312"/>
  <c r="P312"/>
  <c r="BI309"/>
  <c r="BH309"/>
  <c r="BG309"/>
  <c r="BE309"/>
  <c r="T309"/>
  <c r="R309"/>
  <c r="P309"/>
  <c r="BI306"/>
  <c r="BH306"/>
  <c r="BG306"/>
  <c r="BE306"/>
  <c r="T306"/>
  <c r="T305" s="1"/>
  <c r="R306"/>
  <c r="R305" s="1"/>
  <c r="P306"/>
  <c r="P305" s="1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1"/>
  <c r="BH291"/>
  <c r="BG291"/>
  <c r="BE291"/>
  <c r="T291"/>
  <c r="R291"/>
  <c r="P291"/>
  <c r="BI290"/>
  <c r="BH290"/>
  <c r="BG290"/>
  <c r="BE290"/>
  <c r="T290"/>
  <c r="R290"/>
  <c r="P290"/>
  <c r="BI284"/>
  <c r="BH284"/>
  <c r="BG284"/>
  <c r="BE284"/>
  <c r="T284"/>
  <c r="R284"/>
  <c r="P284"/>
  <c r="BI281"/>
  <c r="BH281"/>
  <c r="BG281"/>
  <c r="BE281"/>
  <c r="T281"/>
  <c r="R281"/>
  <c r="P281"/>
  <c r="BI275"/>
  <c r="BH275"/>
  <c r="BG275"/>
  <c r="BE275"/>
  <c r="T275"/>
  <c r="R275"/>
  <c r="P275"/>
  <c r="BI274"/>
  <c r="BH274"/>
  <c r="BG274"/>
  <c r="BE274"/>
  <c r="T274"/>
  <c r="R274"/>
  <c r="P274"/>
  <c r="BI267"/>
  <c r="BH267"/>
  <c r="BG267"/>
  <c r="BE267"/>
  <c r="T267"/>
  <c r="R267"/>
  <c r="P267"/>
  <c r="BI246"/>
  <c r="BH246"/>
  <c r="BG246"/>
  <c r="BE246"/>
  <c r="T246"/>
  <c r="R246"/>
  <c r="P246"/>
  <c r="BI243"/>
  <c r="BH243"/>
  <c r="BG243"/>
  <c r="BE243"/>
  <c r="T243"/>
  <c r="R243"/>
  <c r="P243"/>
  <c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27"/>
  <c r="BH227"/>
  <c r="BG227"/>
  <c r="BE227"/>
  <c r="T227"/>
  <c r="R227"/>
  <c r="P227"/>
  <c r="BI226"/>
  <c r="BH226"/>
  <c r="BG226"/>
  <c r="BE226"/>
  <c r="T226"/>
  <c r="R226"/>
  <c r="P226"/>
  <c r="BI215"/>
  <c r="BH215"/>
  <c r="BG215"/>
  <c r="BE215"/>
  <c r="T215"/>
  <c r="R215"/>
  <c r="P215"/>
  <c r="BI194"/>
  <c r="BH194"/>
  <c r="BG194"/>
  <c r="BE194"/>
  <c r="T194"/>
  <c r="R194"/>
  <c r="P194"/>
  <c r="BI192"/>
  <c r="BH192"/>
  <c r="BG192"/>
  <c r="BE192"/>
  <c r="T192"/>
  <c r="R192"/>
  <c r="P192"/>
  <c r="BI189"/>
  <c r="BH189"/>
  <c r="BG189"/>
  <c r="BE189"/>
  <c r="T189"/>
  <c r="R189"/>
  <c r="P189"/>
  <c r="BI185"/>
  <c r="BH185"/>
  <c r="BG185"/>
  <c r="BE185"/>
  <c r="T185"/>
  <c r="R185"/>
  <c r="P185"/>
  <c r="BI180"/>
  <c r="BH180"/>
  <c r="BG180"/>
  <c r="BE180"/>
  <c r="T180"/>
  <c r="R180"/>
  <c r="P180"/>
  <c r="BI179"/>
  <c r="BH179"/>
  <c r="BG179"/>
  <c r="BE179"/>
  <c r="T179"/>
  <c r="R179"/>
  <c r="P179"/>
  <c r="BI168"/>
  <c r="BH168"/>
  <c r="BG168"/>
  <c r="BE168"/>
  <c r="T168"/>
  <c r="R168"/>
  <c r="P168"/>
  <c r="BI163"/>
  <c r="BH163"/>
  <c r="BG163"/>
  <c r="BE163"/>
  <c r="T163"/>
  <c r="R163"/>
  <c r="P163"/>
  <c r="BI162"/>
  <c r="BH162"/>
  <c r="BG162"/>
  <c r="BE162"/>
  <c r="T162"/>
  <c r="R162"/>
  <c r="P162"/>
  <c r="BI159"/>
  <c r="BH159"/>
  <c r="BG159"/>
  <c r="BE159"/>
  <c r="T159"/>
  <c r="R159"/>
  <c r="P159"/>
  <c r="BI156"/>
  <c r="BH156"/>
  <c r="BG156"/>
  <c r="BE156"/>
  <c r="T156"/>
  <c r="R156"/>
  <c r="P156"/>
  <c r="BI153"/>
  <c r="BH153"/>
  <c r="BG153"/>
  <c r="BE153"/>
  <c r="T153"/>
  <c r="R153"/>
  <c r="P153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2"/>
  <c r="BH142"/>
  <c r="BG142"/>
  <c r="BE142"/>
  <c r="T142"/>
  <c r="R142"/>
  <c r="P142"/>
  <c r="BI139"/>
  <c r="BH139"/>
  <c r="BG139"/>
  <c r="BE139"/>
  <c r="T139"/>
  <c r="R139"/>
  <c r="P139"/>
  <c r="J132"/>
  <c r="F132"/>
  <c r="F130"/>
  <c r="E128"/>
  <c r="J91"/>
  <c r="F91"/>
  <c r="F89"/>
  <c r="E87"/>
  <c r="J24"/>
  <c r="E24"/>
  <c r="J133"/>
  <c r="J23"/>
  <c r="J18"/>
  <c r="E18"/>
  <c r="F133"/>
  <c r="J17"/>
  <c r="J12"/>
  <c r="J89" s="1"/>
  <c r="E7"/>
  <c r="E85" s="1"/>
  <c r="L90" i="1"/>
  <c r="AM90"/>
  <c r="AM89"/>
  <c r="L89"/>
  <c r="AM87"/>
  <c r="L87"/>
  <c r="L85"/>
  <c r="L84"/>
  <c r="J451" i="2"/>
  <c r="BK444"/>
  <c r="J438"/>
  <c r="BK428"/>
  <c r="BK424"/>
  <c r="BK421"/>
  <c r="J395"/>
  <c r="J365"/>
  <c r="BK361"/>
  <c r="BK355"/>
  <c r="BK348"/>
  <c r="J346"/>
  <c r="BK338"/>
  <c r="J335"/>
  <c r="BK333"/>
  <c r="J331"/>
  <c r="J327"/>
  <c r="BK322"/>
  <c r="BK318"/>
  <c r="BK316"/>
  <c r="J312"/>
  <c r="J309"/>
  <c r="BK304"/>
  <c r="BK303"/>
  <c r="BK299"/>
  <c r="BK297"/>
  <c r="BK291"/>
  <c r="BK290"/>
  <c r="BK284"/>
  <c r="BK281"/>
  <c r="BK275"/>
  <c r="J275"/>
  <c r="J274"/>
  <c r="J267"/>
  <c r="J246"/>
  <c r="J243"/>
  <c r="J240"/>
  <c r="BK238"/>
  <c r="BK236"/>
  <c r="J234"/>
  <c r="J232"/>
  <c r="J231"/>
  <c r="J227"/>
  <c r="J226"/>
  <c r="J215"/>
  <c r="BK194"/>
  <c r="BK192"/>
  <c r="J189"/>
  <c r="J180"/>
  <c r="J168"/>
  <c r="BK162"/>
  <c r="J156"/>
  <c r="BK150"/>
  <c r="J145"/>
  <c r="BK139"/>
  <c r="BK454"/>
  <c r="J449"/>
  <c r="BK442"/>
  <c r="J440"/>
  <c r="BK430"/>
  <c r="J427"/>
  <c r="J422"/>
  <c r="BK397"/>
  <c r="J387"/>
  <c r="BK363"/>
  <c r="BK357"/>
  <c r="BK350"/>
  <c r="J347"/>
  <c r="J340"/>
  <c r="BK336"/>
  <c r="BK334"/>
  <c r="J332"/>
  <c r="BK330"/>
  <c r="J325"/>
  <c r="J320"/>
  <c r="J317"/>
  <c r="J316"/>
  <c r="BK312"/>
  <c r="BK306"/>
  <c r="J302"/>
  <c r="J299"/>
  <c r="BK189"/>
  <c r="J179"/>
  <c r="BK168"/>
  <c r="J162"/>
  <c r="BK156"/>
  <c r="BK148"/>
  <c r="BK142"/>
  <c r="AS94" i="1"/>
  <c r="BK190" i="3"/>
  <c r="J188"/>
  <c r="BK186"/>
  <c r="BK183"/>
  <c r="J180"/>
  <c r="J178"/>
  <c r="BK176"/>
  <c r="BK174"/>
  <c r="BK172"/>
  <c r="BK171"/>
  <c r="BK170"/>
  <c r="BK169"/>
  <c r="J167"/>
  <c r="J166"/>
  <c r="BK164"/>
  <c r="BK162"/>
  <c r="BK161"/>
  <c r="J160"/>
  <c r="J158"/>
  <c r="BK156"/>
  <c r="J155"/>
  <c r="J154"/>
  <c r="J151"/>
  <c r="J150"/>
  <c r="J148"/>
  <c r="BK146"/>
  <c r="J144"/>
  <c r="BK142"/>
  <c r="BK140"/>
  <c r="BK139"/>
  <c r="BK137"/>
  <c r="BK135"/>
  <c r="BK132"/>
  <c r="J130"/>
  <c r="J128"/>
  <c r="BK126"/>
  <c r="BK125"/>
  <c r="J194"/>
  <c r="BK193"/>
  <c r="BK189"/>
  <c r="J187"/>
  <c r="J185"/>
  <c r="BK182"/>
  <c r="J179"/>
  <c r="J177"/>
  <c r="BK175"/>
  <c r="BK173"/>
  <c r="J168"/>
  <c r="BK165"/>
  <c r="J163"/>
  <c r="BK159"/>
  <c r="J157"/>
  <c r="BK155"/>
  <c r="BK151"/>
  <c r="BK148"/>
  <c r="J146"/>
  <c r="BK144"/>
  <c r="J142"/>
  <c r="J139"/>
  <c r="J137"/>
  <c r="J135"/>
  <c r="J132"/>
  <c r="BK129"/>
  <c r="J127"/>
  <c r="J165" i="4"/>
  <c r="J161"/>
  <c r="J159"/>
  <c r="BK156"/>
  <c r="J153"/>
  <c r="BK151"/>
  <c r="BK149"/>
  <c r="J142"/>
  <c r="J139"/>
  <c r="BK136"/>
  <c r="BK134"/>
  <c r="BK133"/>
  <c r="BK132"/>
  <c r="J131"/>
  <c r="BK128"/>
  <c r="BK126"/>
  <c r="J163"/>
  <c r="J156"/>
  <c r="BK154"/>
  <c r="J152"/>
  <c r="J149"/>
  <c r="J146"/>
  <c r="BK144"/>
  <c r="BK141"/>
  <c r="J137"/>
  <c r="J135"/>
  <c r="BK163"/>
  <c r="J158"/>
  <c r="J154"/>
  <c r="J148"/>
  <c r="BK145"/>
  <c r="BK139"/>
  <c r="J136"/>
  <c r="J129"/>
  <c r="BK127"/>
  <c r="J454" i="2"/>
  <c r="BK449"/>
  <c r="BK440"/>
  <c r="J430"/>
  <c r="BK427"/>
  <c r="BK422"/>
  <c r="J397"/>
  <c r="BK387"/>
  <c r="J363"/>
  <c r="J357"/>
  <c r="J350"/>
  <c r="BK347"/>
  <c r="BK340"/>
  <c r="J336"/>
  <c r="J334"/>
  <c r="BK332"/>
  <c r="J330"/>
  <c r="BK325"/>
  <c r="BK320"/>
  <c r="BK317"/>
  <c r="BK314"/>
  <c r="J306"/>
  <c r="J304"/>
  <c r="BK302"/>
  <c r="J301"/>
  <c r="BK298"/>
  <c r="J297"/>
  <c r="J291"/>
  <c r="J290"/>
  <c r="J284"/>
  <c r="J281"/>
  <c r="BK274"/>
  <c r="BK267"/>
  <c r="BK246"/>
  <c r="BK243"/>
  <c r="BK240"/>
  <c r="J238"/>
  <c r="J236"/>
  <c r="BK234"/>
  <c r="BK232"/>
  <c r="BK231"/>
  <c r="BK227"/>
  <c r="BK226"/>
  <c r="BK215"/>
  <c r="J194"/>
  <c r="J192"/>
  <c r="BK185"/>
  <c r="BK179"/>
  <c r="BK163"/>
  <c r="J159"/>
  <c r="BK153"/>
  <c r="J148"/>
  <c r="J142"/>
  <c r="BK455"/>
  <c r="J455"/>
  <c r="BK451"/>
  <c r="J444"/>
  <c r="J442"/>
  <c r="BK438"/>
  <c r="J428"/>
  <c r="J424"/>
  <c r="J421"/>
  <c r="BK395"/>
  <c r="BK365"/>
  <c r="J361"/>
  <c r="J355"/>
  <c r="J348"/>
  <c r="BK346"/>
  <c r="J338"/>
  <c r="BK335"/>
  <c r="J333"/>
  <c r="BK331"/>
  <c r="BK327"/>
  <c r="J322"/>
  <c r="J318"/>
  <c r="J314"/>
  <c r="BK309"/>
  <c r="J303"/>
  <c r="BK301"/>
  <c r="J298"/>
  <c r="J185"/>
  <c r="BK180"/>
  <c r="J163"/>
  <c r="BK159"/>
  <c r="J153"/>
  <c r="J150"/>
  <c r="BK145"/>
  <c r="J139"/>
  <c r="BK196" i="3"/>
  <c r="J196"/>
  <c r="BK195"/>
  <c r="BK194"/>
  <c r="J193"/>
  <c r="BK192"/>
  <c r="J192"/>
  <c r="J191"/>
  <c r="J189"/>
  <c r="BK187"/>
  <c r="BK185"/>
  <c r="J182"/>
  <c r="BK179"/>
  <c r="BK177"/>
  <c r="J175"/>
  <c r="J173"/>
  <c r="J172"/>
  <c r="J171"/>
  <c r="J170"/>
  <c r="BK168"/>
  <c r="BK166"/>
  <c r="J165"/>
  <c r="BK163"/>
  <c r="J162"/>
  <c r="J161"/>
  <c r="J159"/>
  <c r="BK157"/>
  <c r="BK154"/>
  <c r="BK153"/>
  <c r="BK150"/>
  <c r="BK149"/>
  <c r="BK147"/>
  <c r="BK145"/>
  <c r="J143"/>
  <c r="BK141"/>
  <c r="J140"/>
  <c r="J138"/>
  <c r="BK136"/>
  <c r="BK134"/>
  <c r="J131"/>
  <c r="J129"/>
  <c r="BK127"/>
  <c r="J126"/>
  <c r="J195"/>
  <c r="BK191"/>
  <c r="J190"/>
  <c r="BK188"/>
  <c r="J186"/>
  <c r="J183"/>
  <c r="BK180"/>
  <c r="BK178"/>
  <c r="J176"/>
  <c r="J174"/>
  <c r="J169"/>
  <c r="BK167"/>
  <c r="J164"/>
  <c r="BK160"/>
  <c r="BK158"/>
  <c r="J156"/>
  <c r="J153"/>
  <c r="J149"/>
  <c r="J147"/>
  <c r="J145"/>
  <c r="BK143"/>
  <c r="J141"/>
  <c r="BK138"/>
  <c r="J136"/>
  <c r="J134"/>
  <c r="BK131"/>
  <c r="BK130"/>
  <c r="BK128"/>
  <c r="J125"/>
  <c r="J164" i="4"/>
  <c r="BK160"/>
  <c r="BK158"/>
  <c r="BK155"/>
  <c r="BK152"/>
  <c r="J150"/>
  <c r="BK143"/>
  <c r="J141"/>
  <c r="BK137"/>
  <c r="BK135"/>
  <c r="J134"/>
  <c r="J133"/>
  <c r="BK131"/>
  <c r="BK129"/>
  <c r="J127"/>
  <c r="BK164"/>
  <c r="BK159"/>
  <c r="J155"/>
  <c r="BK153"/>
  <c r="J151"/>
  <c r="BK148"/>
  <c r="J145"/>
  <c r="J143"/>
  <c r="BK142"/>
  <c r="BK138"/>
  <c r="BK165"/>
  <c r="BK161"/>
  <c r="J160"/>
  <c r="BK150"/>
  <c r="BK146"/>
  <c r="J144"/>
  <c r="J138"/>
  <c r="J132"/>
  <c r="J128"/>
  <c r="J126"/>
  <c r="BK121" i="5"/>
  <c r="J121"/>
  <c r="F37"/>
  <c r="BD98" i="1" s="1"/>
  <c r="F36" i="5"/>
  <c r="BC98" i="1" s="1"/>
  <c r="BK138" i="2" l="1"/>
  <c r="J138" s="1"/>
  <c r="J98" s="1"/>
  <c r="R138"/>
  <c r="BK149"/>
  <c r="J149" s="1"/>
  <c r="J99" s="1"/>
  <c r="R149"/>
  <c r="P155"/>
  <c r="T155"/>
  <c r="P178"/>
  <c r="T178"/>
  <c r="P191"/>
  <c r="R191"/>
  <c r="BK233"/>
  <c r="J233" s="1"/>
  <c r="J103" s="1"/>
  <c r="R233"/>
  <c r="BK308"/>
  <c r="J308" s="1"/>
  <c r="J106" s="1"/>
  <c r="T308"/>
  <c r="P315"/>
  <c r="T315"/>
  <c r="P319"/>
  <c r="T319"/>
  <c r="P326"/>
  <c r="T326"/>
  <c r="P337"/>
  <c r="T337"/>
  <c r="P349"/>
  <c r="R349"/>
  <c r="BK364"/>
  <c r="J364" s="1"/>
  <c r="J112" s="1"/>
  <c r="R364"/>
  <c r="BK429"/>
  <c r="J429" s="1"/>
  <c r="J113" s="1"/>
  <c r="R429"/>
  <c r="BK441"/>
  <c r="J441" s="1"/>
  <c r="J114" s="1"/>
  <c r="T441"/>
  <c r="P453"/>
  <c r="P452" s="1"/>
  <c r="T453"/>
  <c r="T452"/>
  <c r="P124" i="3"/>
  <c r="T124"/>
  <c r="P133"/>
  <c r="T133"/>
  <c r="P152"/>
  <c r="R152"/>
  <c r="BK181"/>
  <c r="J181"/>
  <c r="J101"/>
  <c r="T181"/>
  <c r="P184"/>
  <c r="T184"/>
  <c r="BK125" i="4"/>
  <c r="J125" s="1"/>
  <c r="J98" s="1"/>
  <c r="R125"/>
  <c r="BK130"/>
  <c r="J130" s="1"/>
  <c r="J99" s="1"/>
  <c r="R130"/>
  <c r="BK140"/>
  <c r="J140" s="1"/>
  <c r="J100" s="1"/>
  <c r="T140"/>
  <c r="P147"/>
  <c r="R147"/>
  <c r="BK157"/>
  <c r="J157"/>
  <c r="J102"/>
  <c r="T157"/>
  <c r="P162"/>
  <c r="T162"/>
  <c r="P138" i="2"/>
  <c r="T138"/>
  <c r="P149"/>
  <c r="T149"/>
  <c r="BK155"/>
  <c r="J155" s="1"/>
  <c r="J100" s="1"/>
  <c r="R155"/>
  <c r="BK178"/>
  <c r="J178" s="1"/>
  <c r="J101" s="1"/>
  <c r="R178"/>
  <c r="BK191"/>
  <c r="J191" s="1"/>
  <c r="J102" s="1"/>
  <c r="T191"/>
  <c r="P233"/>
  <c r="T233"/>
  <c r="P308"/>
  <c r="R308"/>
  <c r="BK315"/>
  <c r="J315" s="1"/>
  <c r="J107" s="1"/>
  <c r="R315"/>
  <c r="BK319"/>
  <c r="J319" s="1"/>
  <c r="J108" s="1"/>
  <c r="R319"/>
  <c r="BK326"/>
  <c r="J326" s="1"/>
  <c r="J109" s="1"/>
  <c r="R326"/>
  <c r="BK337"/>
  <c r="J337" s="1"/>
  <c r="J110" s="1"/>
  <c r="R337"/>
  <c r="BK349"/>
  <c r="J349" s="1"/>
  <c r="J111" s="1"/>
  <c r="T349"/>
  <c r="P364"/>
  <c r="T364"/>
  <c r="P429"/>
  <c r="T429"/>
  <c r="P441"/>
  <c r="R441"/>
  <c r="BK453"/>
  <c r="J453"/>
  <c r="J116"/>
  <c r="R453"/>
  <c r="R452" s="1"/>
  <c r="BK124" i="3"/>
  <c r="J124"/>
  <c r="J98" s="1"/>
  <c r="R124"/>
  <c r="BK133"/>
  <c r="J133"/>
  <c r="J99" s="1"/>
  <c r="R133"/>
  <c r="BK152"/>
  <c r="J152"/>
  <c r="J100" s="1"/>
  <c r="T152"/>
  <c r="P181"/>
  <c r="R181"/>
  <c r="BK184"/>
  <c r="J184" s="1"/>
  <c r="J102" s="1"/>
  <c r="R184"/>
  <c r="P125" i="4"/>
  <c r="T125"/>
  <c r="P130"/>
  <c r="T130"/>
  <c r="P140"/>
  <c r="R140"/>
  <c r="BK147"/>
  <c r="J147"/>
  <c r="J101" s="1"/>
  <c r="T147"/>
  <c r="P157"/>
  <c r="R157"/>
  <c r="BK162"/>
  <c r="J162" s="1"/>
  <c r="J103" s="1"/>
  <c r="R162"/>
  <c r="BK305" i="2"/>
  <c r="J305" s="1"/>
  <c r="J104" s="1"/>
  <c r="BK120" i="5"/>
  <c r="J120" s="1"/>
  <c r="J98" s="1"/>
  <c r="E85"/>
  <c r="J89"/>
  <c r="J115"/>
  <c r="BF121"/>
  <c r="J34" s="1"/>
  <c r="AW98" i="1" s="1"/>
  <c r="AT98" s="1"/>
  <c r="F92" i="5"/>
  <c r="E85" i="4"/>
  <c r="J92"/>
  <c r="J117"/>
  <c r="BF126"/>
  <c r="BF128"/>
  <c r="BF136"/>
  <c r="BF142"/>
  <c r="BF146"/>
  <c r="BF148"/>
  <c r="BF155"/>
  <c r="BF158"/>
  <c r="BF163"/>
  <c r="BF134"/>
  <c r="BF139"/>
  <c r="BF143"/>
  <c r="BF149"/>
  <c r="BF150"/>
  <c r="BF154"/>
  <c r="BF159"/>
  <c r="BF160"/>
  <c r="BF161"/>
  <c r="BF164"/>
  <c r="F92"/>
  <c r="BF127"/>
  <c r="BF129"/>
  <c r="BF131"/>
  <c r="BF132"/>
  <c r="BF133"/>
  <c r="BF135"/>
  <c r="BF137"/>
  <c r="BF138"/>
  <c r="BF141"/>
  <c r="BF144"/>
  <c r="BF145"/>
  <c r="BF151"/>
  <c r="BF152"/>
  <c r="BF153"/>
  <c r="BF156"/>
  <c r="BF165"/>
  <c r="J89" i="3"/>
  <c r="J119"/>
  <c r="BF127"/>
  <c r="BF128"/>
  <c r="BF130"/>
  <c r="BF131"/>
  <c r="BF136"/>
  <c r="BF139"/>
  <c r="BF144"/>
  <c r="BF146"/>
  <c r="BF147"/>
  <c r="BF151"/>
  <c r="BF155"/>
  <c r="BF156"/>
  <c r="BF157"/>
  <c r="BF158"/>
  <c r="BF159"/>
  <c r="BF163"/>
  <c r="BF166"/>
  <c r="BF173"/>
  <c r="BF174"/>
  <c r="BF176"/>
  <c r="BF179"/>
  <c r="BF185"/>
  <c r="BF190"/>
  <c r="BF195"/>
  <c r="E85"/>
  <c r="F92"/>
  <c r="BF125"/>
  <c r="BF126"/>
  <c r="BF129"/>
  <c r="BF132"/>
  <c r="BF134"/>
  <c r="BF135"/>
  <c r="BF137"/>
  <c r="BF138"/>
  <c r="BF140"/>
  <c r="BF141"/>
  <c r="BF142"/>
  <c r="BF143"/>
  <c r="BF145"/>
  <c r="BF148"/>
  <c r="BF149"/>
  <c r="BF150"/>
  <c r="BF153"/>
  <c r="BF154"/>
  <c r="BF160"/>
  <c r="BF161"/>
  <c r="BF162"/>
  <c r="BF164"/>
  <c r="BF165"/>
  <c r="BF167"/>
  <c r="BF168"/>
  <c r="BF169"/>
  <c r="BF170"/>
  <c r="BF171"/>
  <c r="BF172"/>
  <c r="BF175"/>
  <c r="BF177"/>
  <c r="BF178"/>
  <c r="BF180"/>
  <c r="BF182"/>
  <c r="BF183"/>
  <c r="BF186"/>
  <c r="BF187"/>
  <c r="BF188"/>
  <c r="BF189"/>
  <c r="BF191"/>
  <c r="BF192"/>
  <c r="BF193"/>
  <c r="BF194"/>
  <c r="BF196"/>
  <c r="F92" i="2"/>
  <c r="E126"/>
  <c r="J130"/>
  <c r="BF148"/>
  <c r="BF150"/>
  <c r="BF153"/>
  <c r="BF180"/>
  <c r="BF185"/>
  <c r="BF297"/>
  <c r="BF298"/>
  <c r="BF299"/>
  <c r="BF301"/>
  <c r="BF303"/>
  <c r="BF306"/>
  <c r="BF309"/>
  <c r="BF316"/>
  <c r="BF317"/>
  <c r="BF320"/>
  <c r="BF322"/>
  <c r="BF325"/>
  <c r="BF331"/>
  <c r="BF332"/>
  <c r="BF338"/>
  <c r="BF348"/>
  <c r="BF350"/>
  <c r="BF357"/>
  <c r="BF397"/>
  <c r="BF421"/>
  <c r="BF422"/>
  <c r="BF428"/>
  <c r="BF438"/>
  <c r="BF440"/>
  <c r="BF442"/>
  <c r="BF455"/>
  <c r="J92"/>
  <c r="BF139"/>
  <c r="BF142"/>
  <c r="BF145"/>
  <c r="BF156"/>
  <c r="BF159"/>
  <c r="BF162"/>
  <c r="BF163"/>
  <c r="BF168"/>
  <c r="BF179"/>
  <c r="BF189"/>
  <c r="BF192"/>
  <c r="BF194"/>
  <c r="BF215"/>
  <c r="BF226"/>
  <c r="BF227"/>
  <c r="BF231"/>
  <c r="BF232"/>
  <c r="BF234"/>
  <c r="BF236"/>
  <c r="BF238"/>
  <c r="BF240"/>
  <c r="BF243"/>
  <c r="BF246"/>
  <c r="BF267"/>
  <c r="BF274"/>
  <c r="BF275"/>
  <c r="BF281"/>
  <c r="BF284"/>
  <c r="BF290"/>
  <c r="BF291"/>
  <c r="BF302"/>
  <c r="BF304"/>
  <c r="BF312"/>
  <c r="BF314"/>
  <c r="BF318"/>
  <c r="BF327"/>
  <c r="BF330"/>
  <c r="BF333"/>
  <c r="BF334"/>
  <c r="BF335"/>
  <c r="BF336"/>
  <c r="BF340"/>
  <c r="BF346"/>
  <c r="BF347"/>
  <c r="BF355"/>
  <c r="BF361"/>
  <c r="BF363"/>
  <c r="BF365"/>
  <c r="BF387"/>
  <c r="BF395"/>
  <c r="BF424"/>
  <c r="BF427"/>
  <c r="BF430"/>
  <c r="BF444"/>
  <c r="BF449"/>
  <c r="BF451"/>
  <c r="BF454"/>
  <c r="J33"/>
  <c r="AV95" i="1"/>
  <c r="F33" i="2"/>
  <c r="AZ95" i="1" s="1"/>
  <c r="F37" i="2"/>
  <c r="BD95" i="1"/>
  <c r="F33" i="3"/>
  <c r="AZ96" i="1" s="1"/>
  <c r="F37" i="3"/>
  <c r="BD96" i="1"/>
  <c r="J33" i="4"/>
  <c r="AV97" i="1" s="1"/>
  <c r="F35" i="4"/>
  <c r="BB97" i="1"/>
  <c r="F36" i="4"/>
  <c r="BC97" i="1" s="1"/>
  <c r="F36" i="2"/>
  <c r="BC95" i="1"/>
  <c r="F35" i="2"/>
  <c r="BB95" i="1" s="1"/>
  <c r="J33" i="3"/>
  <c r="AV96" i="1"/>
  <c r="F35" i="3"/>
  <c r="BB96" i="1" s="1"/>
  <c r="F36" i="3"/>
  <c r="BC96" i="1"/>
  <c r="F37" i="4"/>
  <c r="BD97" i="1" s="1"/>
  <c r="F33" i="4"/>
  <c r="AZ97" i="1"/>
  <c r="F33" i="5"/>
  <c r="AZ98" i="1" s="1"/>
  <c r="T124" i="4" l="1"/>
  <c r="T123" s="1"/>
  <c r="R123" i="3"/>
  <c r="R122"/>
  <c r="P307" i="2"/>
  <c r="P136" s="1"/>
  <c r="AU95" i="1" s="1"/>
  <c r="P124" i="4"/>
  <c r="P123" s="1"/>
  <c r="AU97" i="1" s="1"/>
  <c r="R307" i="2"/>
  <c r="T137"/>
  <c r="P137"/>
  <c r="R124" i="4"/>
  <c r="R123" s="1"/>
  <c r="T123" i="3"/>
  <c r="T122"/>
  <c r="P123"/>
  <c r="P122" s="1"/>
  <c r="AU96" i="1" s="1"/>
  <c r="T307" i="2"/>
  <c r="R137"/>
  <c r="R136" s="1"/>
  <c r="BK137"/>
  <c r="J137"/>
  <c r="J97" s="1"/>
  <c r="BK307"/>
  <c r="J307"/>
  <c r="J105"/>
  <c r="BK452"/>
  <c r="J452" s="1"/>
  <c r="J115" s="1"/>
  <c r="BK123" i="3"/>
  <c r="J123" s="1"/>
  <c r="J97" s="1"/>
  <c r="BK124" i="4"/>
  <c r="J124"/>
  <c r="J97" s="1"/>
  <c r="BK119" i="5"/>
  <c r="J119" s="1"/>
  <c r="J97" s="1"/>
  <c r="F34" i="2"/>
  <c r="BA95" i="1" s="1"/>
  <c r="F34" i="3"/>
  <c r="BA96" i="1"/>
  <c r="J34" i="4"/>
  <c r="AW97" i="1" s="1"/>
  <c r="AT97" s="1"/>
  <c r="AZ94"/>
  <c r="W29" s="1"/>
  <c r="BC94"/>
  <c r="W32" s="1"/>
  <c r="J34" i="2"/>
  <c r="AW95" i="1" s="1"/>
  <c r="AT95" s="1"/>
  <c r="J34" i="3"/>
  <c r="AW96" i="1"/>
  <c r="AT96" s="1"/>
  <c r="F34" i="4"/>
  <c r="BA97" i="1"/>
  <c r="F34" i="5"/>
  <c r="BA98" i="1" s="1"/>
  <c r="BD94"/>
  <c r="W33" s="1"/>
  <c r="BB94"/>
  <c r="AX94" s="1"/>
  <c r="T136" i="2" l="1"/>
  <c r="BK136"/>
  <c r="J136" s="1"/>
  <c r="J96" s="1"/>
  <c r="BK122" i="3"/>
  <c r="J122"/>
  <c r="J96" s="1"/>
  <c r="BK123" i="4"/>
  <c r="J123"/>
  <c r="J96"/>
  <c r="BK118" i="5"/>
  <c r="J118" s="1"/>
  <c r="J96" s="1"/>
  <c r="AU94" i="1"/>
  <c r="BA94"/>
  <c r="W30" s="1"/>
  <c r="W31"/>
  <c r="AY94"/>
  <c r="AV94"/>
  <c r="AK29" s="1"/>
  <c r="J30" i="3" l="1"/>
  <c r="AG96" i="1"/>
  <c r="J30" i="5"/>
  <c r="AG98" i="1" s="1"/>
  <c r="J30" i="4"/>
  <c r="AG97" i="1"/>
  <c r="J30" i="2"/>
  <c r="AG95" i="1" s="1"/>
  <c r="AW94"/>
  <c r="AK30" s="1"/>
  <c r="J39" i="5" l="1"/>
  <c r="J39" i="2"/>
  <c r="J39" i="3"/>
  <c r="J39" i="4"/>
  <c r="AN98" i="1"/>
  <c r="AN97"/>
  <c r="AN95"/>
  <c r="AN96"/>
  <c r="AG94"/>
  <c r="AN94" s="1"/>
  <c r="AT94"/>
  <c r="AK26" l="1"/>
  <c r="AK35" s="1"/>
</calcChain>
</file>

<file path=xl/sharedStrings.xml><?xml version="1.0" encoding="utf-8"?>
<sst xmlns="http://schemas.openxmlformats.org/spreadsheetml/2006/main" count="5634" uniqueCount="1026">
  <si>
    <t>Export Komplet</t>
  </si>
  <si>
    <t/>
  </si>
  <si>
    <t>2.0</t>
  </si>
  <si>
    <t>ZAMOK</t>
  </si>
  <si>
    <t>False</t>
  </si>
  <si>
    <t>{b2d57c3a-dba0-49ab-a75f-88a2227645d1}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</si>
  <si>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</si>
  <si>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</si>
  <si>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</si>
  <si>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</si>
  <si>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</si>
  <si>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</si>
  <si>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1395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</si>
  <si>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</si>
  <si>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</si>
  <si>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Zvýšenie kapacity MŠ Šusteková 33, Bratislava</t>
  </si>
  <si>
    <t>JKSO:</t>
  </si>
  <si>
    <t>KS:</t>
  </si>
  <si>
    <t>Miesto:</t>
  </si>
  <si>
    <t>Bratislava -Petržalka, parc.č. 5460</t>
  </si>
  <si>
    <t>Dátum:</t>
  </si>
  <si>
    <t>18. 5. 2022</t>
  </si>
  <si>
    <t>Objednávateľ:</t>
  </si>
  <si>
    <t>IČO:</t>
  </si>
  <si>
    <t>Mestská časť Bratislava -Petržalka , Kulíková17</t>
  </si>
  <si>
    <t>IČ DPH:</t>
  </si>
  <si>
    <t>Zhotoviteľ:</t>
  </si>
  <si>
    <t>Vyplň údaj</t>
  </si>
  <si>
    <t>Projektant:</t>
  </si>
  <si>
    <t>NV-Project s.r.o.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</si>
  <si>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</si>
  <si>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</si>
  <si>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</si>
  <si>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</si>
  <si>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</si>
  <si>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</si>
  <si>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</si>
  <si>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</si>
  <si>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</si>
  <si>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</si>
  <si>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</si>
  <si>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</si>
  <si>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</si>
  <si>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</si>
  <si>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</si>
  <si>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</si>
  <si>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</si>
  <si>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</si>
  <si>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</si>
  <si>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</si>
  <si>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</si>
  <si>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</si>
  <si>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</si>
  <si>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</si>
  <si>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</si>
  <si>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</si>
  <si>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</si>
  <si>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</si>
  <si>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</si>
  <si>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</si>
  <si>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</si>
  <si>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</si>
  <si>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</si>
  <si>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</si>
  <si>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</si>
  <si>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</si>
  <si>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</si>
  <si>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</si>
  <si>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</si>
  <si>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</si>
  <si>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</si>
  <si>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</si>
  <si>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</si>
  <si>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</si>
  <si>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</si>
  <si>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</si>
  <si>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</si>
  <si>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</si>
  <si>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</si>
  <si>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</si>
  <si>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1395-1</t>
  </si>
  <si>
    <t>Stavebná časť</t>
  </si>
  <si>
    <t>STA</t>
  </si>
  <si>
    <t>1</t>
  </si>
  <si>
    <t>{53a97ed1-61ed-4f98-bf51-4324554c48f4}</t>
  </si>
  <si>
    <t>1395-2</t>
  </si>
  <si>
    <t>Zdravotechnika</t>
  </si>
  <si>
    <t>{ae0f6ed7-886a-4f69-b67e-39286a45e4de}</t>
  </si>
  <si>
    <t>1395-3</t>
  </si>
  <si>
    <t>Ústredné kúrenie</t>
  </si>
  <si>
    <t>{1e223c72-8b64-4715-a148-7b67e72d644b}</t>
  </si>
  <si>
    <t>1395-4</t>
  </si>
  <si>
    <t>Elektroinštalácia</t>
  </si>
  <si>
    <t>{7844b0f8-8fe5-4d98-8fd4-ebcb3f87fc48}</t>
  </si>
  <si>
    <t>KRYCÍ LIST ROZPOČTU</t>
  </si>
  <si>
    <t>Objekt:</t>
  </si>
  <si>
    <t>1395-1 -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</si>
  <si>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</si>
  <si>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</si>
  <si>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</si>
  <si>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</si>
  <si>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</si>
  <si>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</si>
  <si>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</si>
  <si>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</si>
  <si>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</si>
  <si>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</si>
  <si>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</si>
  <si>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</si>
  <si>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</si>
  <si>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</si>
  <si>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</si>
  <si>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722 - Zdravotechnika - vnútorný vodovod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</si>
  <si>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</si>
  <si>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</si>
  <si>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</si>
  <si>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</si>
  <si>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</si>
  <si>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</si>
  <si>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784 - Maľby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</si>
  <si>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</si>
  <si>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</si>
  <si>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</si>
  <si>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</si>
  <si>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</si>
  <si>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</si>
  <si>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</si>
  <si>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</si>
  <si>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</si>
  <si>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</si>
  <si>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</si>
  <si>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</si>
  <si>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</si>
  <si>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</si>
  <si>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</si>
  <si>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</si>
  <si>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</si>
  <si>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</si>
  <si>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</si>
  <si>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113106121.S</t>
  </si>
  <si>
    <t>Rozoberanie dlažby, z betónových alebo kamenin. dlaždíc, dosiek alebo tvaroviek,  -0,13800t</t>
  </si>
  <si>
    <t>m2</t>
  </si>
  <si>
    <t>4</t>
  </si>
  <si>
    <t>2</t>
  </si>
  <si>
    <t>1224826950</t>
  </si>
  <si>
    <t>VV</t>
  </si>
  <si>
    <t>"pri výkope základových pásov pre požiarne schodisko"</t>
  </si>
  <si>
    <t>2,00*0,60</t>
  </si>
  <si>
    <t>113107131.S</t>
  </si>
  <si>
    <t>Odstránenie krytu v ploche do 200 m2 z betónu prostého, hr. vrstvy do 150 mm,  -0,22500t</t>
  </si>
  <si>
    <t>-215044755</t>
  </si>
  <si>
    <t>3</t>
  </si>
  <si>
    <t>132211101.S</t>
  </si>
  <si>
    <t>Hĺbenie rýh šírky do 600 mm v  hornine tr.3 súdržných - ručným náradím</t>
  </si>
  <si>
    <t>m3</t>
  </si>
  <si>
    <t>289767384</t>
  </si>
  <si>
    <t>" výkop základových pásov pre požiarne schodisko"</t>
  </si>
  <si>
    <t>2,00*0,60*0,50*2</t>
  </si>
  <si>
    <t>132211119.S</t>
  </si>
  <si>
    <t>Príplatok za lepivosť pri hĺbení rýh š do 600 mm ručným náradím v hornine tr. 3</t>
  </si>
  <si>
    <t>1576878617</t>
  </si>
  <si>
    <t>Zakladanie</t>
  </si>
  <si>
    <t>5</t>
  </si>
  <si>
    <t>274321312.S</t>
  </si>
  <si>
    <t>Betón základových pásov, železový (bez výstuže), tr. C 20/25</t>
  </si>
  <si>
    <t>-771165747</t>
  </si>
  <si>
    <t>" základový pás pre požiarne schodisko"</t>
  </si>
  <si>
    <t>6</t>
  </si>
  <si>
    <t>274361821.S</t>
  </si>
  <si>
    <t>Výstuž základových pásov z ocele B500 (10505)</t>
  </si>
  <si>
    <t>t</t>
  </si>
  <si>
    <t>1314132728</t>
  </si>
  <si>
    <t>1,2*0,10</t>
  </si>
  <si>
    <t>Zvislé a kompletné konštrukcie</t>
  </si>
  <si>
    <t>7</t>
  </si>
  <si>
    <t>311311915.S</t>
  </si>
  <si>
    <t>Betón nadzákladových múrov prostý tr. C 20/25</t>
  </si>
  <si>
    <t>-230444508</t>
  </si>
  <si>
    <t>"nová bočná stena  kvetináča"</t>
  </si>
  <si>
    <t>0,60*0,35*0,10</t>
  </si>
  <si>
    <t>8</t>
  </si>
  <si>
    <t>311351101.S</t>
  </si>
  <si>
    <t>Debnenie nadzákladových múrov jednostranné, zhotovenie-dielce</t>
  </si>
  <si>
    <t>1314570223</t>
  </si>
  <si>
    <t>0,60*0,35*2</t>
  </si>
  <si>
    <t>9</t>
  </si>
  <si>
    <t>311351102.S</t>
  </si>
  <si>
    <t>Debnenie nadzákladových múrov jednostranné, odstránenie-dielce</t>
  </si>
  <si>
    <t>-1217863542</t>
  </si>
  <si>
    <t>10</t>
  </si>
  <si>
    <t>340239233</t>
  </si>
  <si>
    <t>Zamurovanie otvorov plochy nad 1 do 4 m2 tvárnicami YTONG (100x599x249)</t>
  </si>
  <si>
    <t>894239633</t>
  </si>
  <si>
    <t>0,80*2,02</t>
  </si>
  <si>
    <t>0,90*2,02*2</t>
  </si>
  <si>
    <t>0,90*0,95*3 "nadsvetlíky"</t>
  </si>
  <si>
    <t>Súčet</t>
  </si>
  <si>
    <t>11</t>
  </si>
  <si>
    <t>342272104</t>
  </si>
  <si>
    <t>Priečky z tvárnic YTONG hr. 150 mm P2-500 hladkých, na MVC a maltu YTONG (150x249x599)</t>
  </si>
  <si>
    <t>-1128502560</t>
  </si>
  <si>
    <t>7,45*3,05</t>
  </si>
  <si>
    <t>6,30*3,05</t>
  </si>
  <si>
    <t>-0,80*1,97*2</t>
  </si>
  <si>
    <t>4,265*3,05</t>
  </si>
  <si>
    <t>-1,00*0,75*2</t>
  </si>
  <si>
    <t>1,20*3,05</t>
  </si>
  <si>
    <t>0,80*3,05</t>
  </si>
  <si>
    <t>1,90*1,20</t>
  </si>
  <si>
    <t>Komunikácie</t>
  </si>
  <si>
    <t>12</t>
  </si>
  <si>
    <t>564750111.S</t>
  </si>
  <si>
    <t>Podklad alebo kryt z kameniva hrubého drveného veľ. 8-16 mm s rozprestretím a zhutnením hr. 150 mm</t>
  </si>
  <si>
    <t>-1557229775</t>
  </si>
  <si>
    <t>13</t>
  </si>
  <si>
    <t>564760211.S</t>
  </si>
  <si>
    <t>Podklad alebo kryt z kameniva hrubého drveného veľ. 16-32 mm s rozprestretím a zhutnením hr. 250 mm</t>
  </si>
  <si>
    <t>365736212</t>
  </si>
  <si>
    <t>"rampa"</t>
  </si>
  <si>
    <t>1,20*3,00</t>
  </si>
  <si>
    <t>4,405*3,00</t>
  </si>
  <si>
    <t>14</t>
  </si>
  <si>
    <t>596911141.S</t>
  </si>
  <si>
    <t>Kladenie betónovej zámkovej dlažby komunikácií pre peších hr. 60 mm pre peších do 50 m2 so zriadením lôžka z kameniva hr. 30 mm</t>
  </si>
  <si>
    <t>904641327</t>
  </si>
  <si>
    <t>1,50*3,00</t>
  </si>
  <si>
    <t>15</t>
  </si>
  <si>
    <t>M</t>
  </si>
  <si>
    <t>592460011400.S</t>
  </si>
  <si>
    <t>Dlažba zámková hr.60 mm</t>
  </si>
  <si>
    <t>1753345812</t>
  </si>
  <si>
    <t>17,715*1,02 'Prepočítané koeficientom množstva</t>
  </si>
  <si>
    <t>Úpravy povrchov, podlahy, osadenie</t>
  </si>
  <si>
    <t>16</t>
  </si>
  <si>
    <t>611421421.S</t>
  </si>
  <si>
    <t>Oprava vnútorných vápenných omietok stropov železobetónových rovných tvárnicových a klenieb, opravovaná plocha nad 30 do 50 % hladkých</t>
  </si>
  <si>
    <t>539157819</t>
  </si>
  <si>
    <t>11,74+13,74+88,65+25,53</t>
  </si>
  <si>
    <t>17</t>
  </si>
  <si>
    <t>612421421.S</t>
  </si>
  <si>
    <t>Oprava vnútorných vápenných omietok stien, v množstve opravenej plochy nad 30 do 50 % hladkých</t>
  </si>
  <si>
    <t>1154102265</t>
  </si>
  <si>
    <t>"m.č.2.01"</t>
  </si>
  <si>
    <t>(4,265+2,80)*3,05</t>
  </si>
  <si>
    <t>-1,20*1,20</t>
  </si>
  <si>
    <t>-0,80*1,97</t>
  </si>
  <si>
    <t>"m.č.2.02"</t>
  </si>
  <si>
    <t>3,35*3,05</t>
  </si>
  <si>
    <t>-0,90*2,95</t>
  </si>
  <si>
    <t>3,315*(3,05-1,20)</t>
  </si>
  <si>
    <t>"m.č.2.03"</t>
  </si>
  <si>
    <t>(14,675+7,985)*3,05</t>
  </si>
  <si>
    <t>-2,40*2,75*2</t>
  </si>
  <si>
    <t>-1,20*2,75*2</t>
  </si>
  <si>
    <t>-1,20*2,02</t>
  </si>
  <si>
    <t>(1,485+0,50+1,30+7,20)*3,05</t>
  </si>
  <si>
    <t>-0,90*2,02</t>
  </si>
  <si>
    <t>"m.č.2.04"</t>
  </si>
  <si>
    <t>(3,575+7,35+3,575)*3,05</t>
  </si>
  <si>
    <t>-2,40*2,75</t>
  </si>
  <si>
    <t>18</t>
  </si>
  <si>
    <t>612460121.S</t>
  </si>
  <si>
    <t>Príprava vnútorného podkladu stien penetráciou základnou</t>
  </si>
  <si>
    <t>977135261</t>
  </si>
  <si>
    <t>7,35*3,05</t>
  </si>
  <si>
    <t>0,90*2,02*3</t>
  </si>
  <si>
    <t>19</t>
  </si>
  <si>
    <t>612460363.S</t>
  </si>
  <si>
    <t>Vnútorná omietka stien vápennocementová jednovrstvová, hr. 10 mm</t>
  </si>
  <si>
    <t>-1693745829</t>
  </si>
  <si>
    <t>632450441.S</t>
  </si>
  <si>
    <t>Opravný  poter 40 MPa, na opravu dutín a výtlkov v poteroch hr. 5 mm</t>
  </si>
  <si>
    <t>1060960523</t>
  </si>
  <si>
    <t>"m.č.2.01" 11,74</t>
  </si>
  <si>
    <t>"m.č.2.02" 13,74</t>
  </si>
  <si>
    <t>21</t>
  </si>
  <si>
    <t>642944121.S</t>
  </si>
  <si>
    <t>Dodatočná montáž oceľovej dverovej zárubne, plochy otvoru do 2,5 m2</t>
  </si>
  <si>
    <t>ks</t>
  </si>
  <si>
    <t>1567826509</t>
  </si>
  <si>
    <t>22</t>
  </si>
  <si>
    <t>553310009000</t>
  </si>
  <si>
    <t xml:space="preserve">Zárubňa oceľová CgU šxvxhr 900x1970x160 mm </t>
  </si>
  <si>
    <t>-1701539298</t>
  </si>
  <si>
    <t>Ostatné konštrukcie a práce-búranie</t>
  </si>
  <si>
    <t>23</t>
  </si>
  <si>
    <t>916561112.S</t>
  </si>
  <si>
    <t>Osadenie záhonového alebo parkového obrubníka betón., do lôžka z bet. pros. tr. C 16/20 s bočnou oporou</t>
  </si>
  <si>
    <t>m</t>
  </si>
  <si>
    <t>332561550</t>
  </si>
  <si>
    <t>(1,50+4,405)*2+(3,00*2)</t>
  </si>
  <si>
    <t>24</t>
  </si>
  <si>
    <t>592170001800.S</t>
  </si>
  <si>
    <t>Obrubník parkový, lxšxv 1000x50x200 mm</t>
  </si>
  <si>
    <t>1465794017</t>
  </si>
  <si>
    <t>17,81*1,01 'Prepočítané koeficientom množstva</t>
  </si>
  <si>
    <t>25</t>
  </si>
  <si>
    <t>918101112.S</t>
  </si>
  <si>
    <t>Lôžko pod obrubníky, krajníky alebo obruby z dlažobných kociek z betónu prostého tr. C 16/20</t>
  </si>
  <si>
    <t>-1199807774</t>
  </si>
  <si>
    <t>((1,50+4,405)*2+(3,00*2))*0,20*0,25</t>
  </si>
  <si>
    <t>26</t>
  </si>
  <si>
    <t>962032631.S</t>
  </si>
  <si>
    <t>Búranie komínov. muriva s vložkou</t>
  </si>
  <si>
    <t>1384762181</t>
  </si>
  <si>
    <t>"2.NP"</t>
  </si>
  <si>
    <t>0,45*0,45*3,05</t>
  </si>
  <si>
    <t>27</t>
  </si>
  <si>
    <t>962086111.1S</t>
  </si>
  <si>
    <t>Búranie muriva - sendvičová stena -  hr. do 400 mm</t>
  </si>
  <si>
    <t>-1934738218</t>
  </si>
  <si>
    <t>"2.NP- ozn.a"</t>
  </si>
  <si>
    <t>28</t>
  </si>
  <si>
    <t>962086111.S</t>
  </si>
  <si>
    <t>Búranie muriva priečok z pórobetónu hr. do 150 mm,  -0,07500t</t>
  </si>
  <si>
    <t>-1114177770</t>
  </si>
  <si>
    <t>(2,75+0,45+2,80+0,10+1,25)*3,05</t>
  </si>
  <si>
    <t>3,30*3,05</t>
  </si>
  <si>
    <t>0,325*3,05</t>
  </si>
  <si>
    <t>4,70*2*3,05</t>
  </si>
  <si>
    <t>(3,95+0,10+2,35)*3,05</t>
  </si>
  <si>
    <t>(3,45+0,10)*3,05</t>
  </si>
  <si>
    <t>3,10*3,05</t>
  </si>
  <si>
    <t>(1,20+1,30+0,60)*3,05</t>
  </si>
  <si>
    <t>-0,70*1,97</t>
  </si>
  <si>
    <t>-0,60*1,97</t>
  </si>
  <si>
    <t>2,25*3,05</t>
  </si>
  <si>
    <t>4,20*3,05</t>
  </si>
  <si>
    <t>29</t>
  </si>
  <si>
    <t>965081712.S</t>
  </si>
  <si>
    <t>Búranie dlažieb, bez podklad. lôžka z xylolit., alebo keramických dlaždíc hr. do 10 mm,  -0,02000t</t>
  </si>
  <si>
    <t>-176250308</t>
  </si>
  <si>
    <t>"m.č.1.05"</t>
  </si>
  <si>
    <t>1,05</t>
  </si>
  <si>
    <t>"m.č.1.06"</t>
  </si>
  <si>
    <t>4,05</t>
  </si>
  <si>
    <t>30</t>
  </si>
  <si>
    <t>968061125.S</t>
  </si>
  <si>
    <t>Vyvesenie dreveného dverného krídla do suti plochy do 2 m2, -0,02400t</t>
  </si>
  <si>
    <t>-841111728</t>
  </si>
  <si>
    <t>31</t>
  </si>
  <si>
    <t>968072455.S</t>
  </si>
  <si>
    <t>Vybúranie kovových dverových zárubní plochy do 2 m2,  -0,07600t</t>
  </si>
  <si>
    <t>-11025117</t>
  </si>
  <si>
    <t>0,80*1,97*13</t>
  </si>
  <si>
    <t>0,60*1,97*2</t>
  </si>
  <si>
    <t>0,70*1,97</t>
  </si>
  <si>
    <t>32</t>
  </si>
  <si>
    <t>971033621.S</t>
  </si>
  <si>
    <t>Vybúranie otvorov v murive tehl. plochy do 4 m2 hr. do 100 mm,  -0,18000t</t>
  </si>
  <si>
    <t>1291607763</t>
  </si>
  <si>
    <t>33</t>
  </si>
  <si>
    <t>971042651.S</t>
  </si>
  <si>
    <t>Vybúranie otvoru v betónových priečkach a stenách plochy do 4 m2, akejkolvek hr.,  -2,20000t</t>
  </si>
  <si>
    <t>-1536300556</t>
  </si>
  <si>
    <t>"rozbúranie kvetináča"</t>
  </si>
  <si>
    <t>2,00*0,35*0,10*2</t>
  </si>
  <si>
    <t>2,00*0,60*0,10</t>
  </si>
  <si>
    <t>34</t>
  </si>
  <si>
    <t>976071111.S</t>
  </si>
  <si>
    <t>Vybúranie kovových madiel a zábradlí,  -0,03700t</t>
  </si>
  <si>
    <t>158666412</t>
  </si>
  <si>
    <t>35</t>
  </si>
  <si>
    <t>978059511.S</t>
  </si>
  <si>
    <t>Odsekanie a odobratie obkladov stien z obkladačiek vnútorných vrátane podkladovej omietky do 2 m2,  -0,06800t</t>
  </si>
  <si>
    <t>1258378924</t>
  </si>
  <si>
    <t>0,70*2,00</t>
  </si>
  <si>
    <t>1,80*2,00</t>
  </si>
  <si>
    <t>36</t>
  </si>
  <si>
    <t>979011111.S</t>
  </si>
  <si>
    <t>Zvislá doprava sutiny a vybúraných hmôt za prvé podlažie nad alebo pod základným podlažím</t>
  </si>
  <si>
    <t>461957814</t>
  </si>
  <si>
    <t>37</t>
  </si>
  <si>
    <t>979081111.S</t>
  </si>
  <si>
    <t>Odvoz sutiny a vybúraných hmôt na skládku do 1 km</t>
  </si>
  <si>
    <t>-1889028522</t>
  </si>
  <si>
    <t>38</t>
  </si>
  <si>
    <t>979081121.S</t>
  </si>
  <si>
    <t>Odvoz sutiny a vybúraných hmôt na skládku za každý ďalší 1 km</t>
  </si>
  <si>
    <t>1941248364</t>
  </si>
  <si>
    <t>16,287*20 'Prepočítané koeficientom množstva</t>
  </si>
  <si>
    <t>39</t>
  </si>
  <si>
    <t>979082111.S</t>
  </si>
  <si>
    <t>Vnútrostavenisková doprava sutiny a vybúraných hmôt do 10 m</t>
  </si>
  <si>
    <t>1335900021</t>
  </si>
  <si>
    <t>40</t>
  </si>
  <si>
    <t>979089012.S</t>
  </si>
  <si>
    <t>Poplatok za skladovanie - betón, tehly, dlaždice (17 01) ostatné</t>
  </si>
  <si>
    <t>-719059639</t>
  </si>
  <si>
    <t>41</t>
  </si>
  <si>
    <t>979089112.S</t>
  </si>
  <si>
    <t>Poplatok za skladovanie - drevo, sklo, plasty (17 02 ), ostatné</t>
  </si>
  <si>
    <t>958288065</t>
  </si>
  <si>
    <t>42</t>
  </si>
  <si>
    <t>979089312.S</t>
  </si>
  <si>
    <t>Poplatok za skladovanie - kovy (meď, bronz, mosadz atď.) (17 04 ), ostatné</t>
  </si>
  <si>
    <t>1073243704</t>
  </si>
  <si>
    <t>99</t>
  </si>
  <si>
    <t>Presun hmôt HSV</t>
  </si>
  <si>
    <t>43</t>
  </si>
  <si>
    <t>999281111.S</t>
  </si>
  <si>
    <t>Presun hmôt pre opravy a údržbu objektov vrátane vonkajších plášťov výšky do 25 m</t>
  </si>
  <si>
    <t>1004572567</t>
  </si>
  <si>
    <t>PSV</t>
  </si>
  <si>
    <t>Práce a dodávky PSV</t>
  </si>
  <si>
    <t>713</t>
  </si>
  <si>
    <t>Izolácie tepelné</t>
  </si>
  <si>
    <t>44</t>
  </si>
  <si>
    <t>713111111.S</t>
  </si>
  <si>
    <t>Montáž tepelnej izolácie stropov minerálnou vlnou, vrchom kladenou voľne</t>
  </si>
  <si>
    <t>-1730037032</t>
  </si>
  <si>
    <t>"1.NP - jedáleň-  kapotáž kanalizácie a vody"</t>
  </si>
  <si>
    <t>16,78+2,60</t>
  </si>
  <si>
    <t>45</t>
  </si>
  <si>
    <t>631440004600.S</t>
  </si>
  <si>
    <t>Doska z minerálnej vlny hr. 200 mm, izolácia pre šikmé strechy, nezaťažené stropy, priečky</t>
  </si>
  <si>
    <t>2067397882</t>
  </si>
  <si>
    <t>19,38*1,02 'Prepočítané koeficientom množstva</t>
  </si>
  <si>
    <t>46</t>
  </si>
  <si>
    <t>998713201.S</t>
  </si>
  <si>
    <t>Presun hmôt pre izolácie tepelné v objektoch výšky do 6 m</t>
  </si>
  <si>
    <t>%</t>
  </si>
  <si>
    <t>-1244328462</t>
  </si>
  <si>
    <t>722</t>
  </si>
  <si>
    <t>Zdravotechnika - vnútorný vodovod</t>
  </si>
  <si>
    <t>47</t>
  </si>
  <si>
    <t>722250180.S</t>
  </si>
  <si>
    <t>Montáž hasiaceho prístroja na stenu</t>
  </si>
  <si>
    <t>-595384411</t>
  </si>
  <si>
    <t>48</t>
  </si>
  <si>
    <t>449170000900.S</t>
  </si>
  <si>
    <t>Prenosný hasiaci prístroj práškový P6Če 6 kg, 21A</t>
  </si>
  <si>
    <t>-1461523882</t>
  </si>
  <si>
    <t>49</t>
  </si>
  <si>
    <t>998722201.S</t>
  </si>
  <si>
    <t>Presun hmôt pre vnútorný vodovod v objektoch výšky do 6 m</t>
  </si>
  <si>
    <t>-695809844</t>
  </si>
  <si>
    <t>763</t>
  </si>
  <si>
    <t>Konštrukcie - drevostavby</t>
  </si>
  <si>
    <t>50</t>
  </si>
  <si>
    <t>763120010.S</t>
  </si>
  <si>
    <t>Sadrokartónová inštalačná predstena pre sanitárne zariadenia, kca CD+UD, jednoducho opláštená doskou impregnovanou H2 12,5 mm</t>
  </si>
  <si>
    <t>1973475779</t>
  </si>
  <si>
    <t>3,315*1,20</t>
  </si>
  <si>
    <t>51</t>
  </si>
  <si>
    <t>763138210.S</t>
  </si>
  <si>
    <t>Podhľad SDK závesný na jednoúrovňovej oceľovej podkonštrukcií CD+UD, doska štandardná A 12.5 mm</t>
  </si>
  <si>
    <t>1804749465</t>
  </si>
  <si>
    <t>52</t>
  </si>
  <si>
    <t>998763401.S</t>
  </si>
  <si>
    <t>Presun hmôt pre sádrokartónové konštrukcie v stavbách (objektoch) výšky do 7 m</t>
  </si>
  <si>
    <t>639003449</t>
  </si>
  <si>
    <t>766</t>
  </si>
  <si>
    <t>Konštrukcie stolárske</t>
  </si>
  <si>
    <t>53</t>
  </si>
  <si>
    <t>766621400.S</t>
  </si>
  <si>
    <t>Montáž okien plastových s hydroizolačnými ISO páskami (exteriérová a interiérová)</t>
  </si>
  <si>
    <t>-1113368760</t>
  </si>
  <si>
    <t>"O1"</t>
  </si>
  <si>
    <t>(1,00+0,75)*2*2</t>
  </si>
  <si>
    <t>54</t>
  </si>
  <si>
    <t>283290006100.S</t>
  </si>
  <si>
    <t>Tesniaca paropriepustná fólia polymér-flísová, š. 290 mm, dĺ. 30 m, pre tesnenie pripájacej škáry okenného rámu a muriva z exteriéru</t>
  </si>
  <si>
    <t>-1734456883</t>
  </si>
  <si>
    <t>55</t>
  </si>
  <si>
    <t>283290006200.S</t>
  </si>
  <si>
    <t>Tesniaca paronepriepustná fólia polymér-flísová, š. 70 mm, dĺ. 30 m, pre tesnenie pripájacej škáry okenného rámu a muriva z interiéru</t>
  </si>
  <si>
    <t>-2084593296</t>
  </si>
  <si>
    <t>56</t>
  </si>
  <si>
    <t>611410001100.S</t>
  </si>
  <si>
    <t>Plastové okno jednokrídlové fixné, vxš 750x1000 mm, izolačné dvojsklo nepriehladné , 6 komorový profil -O1</t>
  </si>
  <si>
    <t>730053517</t>
  </si>
  <si>
    <t>57</t>
  </si>
  <si>
    <t>766662112.S</t>
  </si>
  <si>
    <t>Montáž dverového krídla otočného jednokrídlového poldrážkového, do existujúcej zárubne, vrátane kovania</t>
  </si>
  <si>
    <t>115198778</t>
  </si>
  <si>
    <t>58</t>
  </si>
  <si>
    <t>549150000600.S</t>
  </si>
  <si>
    <t>Kľučka dverová a rozeta 2x, nehrdzavejúca oceľ, povrch nerez brúsený</t>
  </si>
  <si>
    <t>-252277686</t>
  </si>
  <si>
    <t>59</t>
  </si>
  <si>
    <t>611610000400.S</t>
  </si>
  <si>
    <t>Dvere vnútorné jednokrídlové, šírka 600-900 mm, výplň papierová voština, povrch fólia, plné</t>
  </si>
  <si>
    <t>-1113226625</t>
  </si>
  <si>
    <t>60</t>
  </si>
  <si>
    <t>998766201.S</t>
  </si>
  <si>
    <t>Presun hmot pre konštrukcie stolárske v objektoch výšky do 6 m</t>
  </si>
  <si>
    <t>-1330262216</t>
  </si>
  <si>
    <t>767</t>
  </si>
  <si>
    <t>Konštrukcie doplnkové kovové</t>
  </si>
  <si>
    <t>61</t>
  </si>
  <si>
    <t>767161210.S</t>
  </si>
  <si>
    <t>Montáž a dodávka schodiskového zábradlia  rovného z rúrok na oceľovú konštrukciu, s hmotnosťou 1 m zábradlia do 20 kg, výška 1100 mm</t>
  </si>
  <si>
    <t>-697885192</t>
  </si>
  <si>
    <t>(3,20+1,20+3,50)*2</t>
  </si>
  <si>
    <t>62</t>
  </si>
  <si>
    <t>767251211.S</t>
  </si>
  <si>
    <t>Montáž schodiskových stupňov z  liatych roštov hmotnosti do 15 kg/m2</t>
  </si>
  <si>
    <t>416528552</t>
  </si>
  <si>
    <t>"stupne"</t>
  </si>
  <si>
    <t>1,20*19*0,305</t>
  </si>
  <si>
    <t>"podesta"</t>
  </si>
  <si>
    <t>1,20*1,20</t>
  </si>
  <si>
    <t>63</t>
  </si>
  <si>
    <t>631260001925.1S</t>
  </si>
  <si>
    <t>Schodiskový stupeň  so zosílenou nášľapnou hranou pozinkovaný, šxhrxl 305x70x1200 mm, ref. výrobok Perfora</t>
  </si>
  <si>
    <t>-1735306319</t>
  </si>
  <si>
    <t>64</t>
  </si>
  <si>
    <t>631260001925.2S</t>
  </si>
  <si>
    <t>Schodisková podesta pozinkovaná , šxhrxl 1200x70x1200 mm</t>
  </si>
  <si>
    <t>-288853056</t>
  </si>
  <si>
    <t>65</t>
  </si>
  <si>
    <t>998767201.S</t>
  </si>
  <si>
    <t>Presun hmôt pre kovové stavebné doplnkové konštrukcie v objektoch výšky do 6 m</t>
  </si>
  <si>
    <t>1878701751</t>
  </si>
  <si>
    <t>771</t>
  </si>
  <si>
    <t>Podlahy z dlaždíc</t>
  </si>
  <si>
    <t>66</t>
  </si>
  <si>
    <t>771415014.S</t>
  </si>
  <si>
    <t xml:space="preserve">Montáž soklíkov  do tmelu </t>
  </si>
  <si>
    <t>-1451687048</t>
  </si>
  <si>
    <t>(2,80+4,265)*2</t>
  </si>
  <si>
    <t>-0,80</t>
  </si>
  <si>
    <t>67</t>
  </si>
  <si>
    <t>597740000900.S</t>
  </si>
  <si>
    <t>Dlaždice keramické s protišmykovým povrchom</t>
  </si>
  <si>
    <t>1243735069</t>
  </si>
  <si>
    <t>13,33*0,104 'Prepočítané koeficientom množstva</t>
  </si>
  <si>
    <t>68</t>
  </si>
  <si>
    <t>771578020.S</t>
  </si>
  <si>
    <t xml:space="preserve">Montáž podláh z dlaždíc keramických do disperzného lepidla </t>
  </si>
  <si>
    <t>895175103</t>
  </si>
  <si>
    <t>69</t>
  </si>
  <si>
    <t>-1496630392</t>
  </si>
  <si>
    <t>25,48*1,04 'Prepočítané koeficientom množstva</t>
  </si>
  <si>
    <t>70</t>
  </si>
  <si>
    <t>998771201.S</t>
  </si>
  <si>
    <t>Presun hmôt pre podlahy z dlaždíc v objektoch výšky do 6m</t>
  </si>
  <si>
    <t>1722990323</t>
  </si>
  <si>
    <t>776</t>
  </si>
  <si>
    <t>Podlahy povlakové</t>
  </si>
  <si>
    <t>71</t>
  </si>
  <si>
    <t>776401800.S</t>
  </si>
  <si>
    <t>Demontáž soklíkov alebo líšt</t>
  </si>
  <si>
    <t>-1531009555</t>
  </si>
  <si>
    <t>"m.č.1.01"</t>
  </si>
  <si>
    <t>2,80+4,85-0,80+2,80</t>
  </si>
  <si>
    <t>"m.č.1.02"</t>
  </si>
  <si>
    <t>0,50+1,20</t>
  </si>
  <si>
    <t>"m.č.1.04"</t>
  </si>
  <si>
    <t>1,20</t>
  </si>
  <si>
    <t>"m.č.1.07"</t>
  </si>
  <si>
    <t>3,10</t>
  </si>
  <si>
    <t>"m.č.1.08"</t>
  </si>
  <si>
    <t>4,70+3,95</t>
  </si>
  <si>
    <t>"m.č.1.09"</t>
  </si>
  <si>
    <t>2,35</t>
  </si>
  <si>
    <t>"m.č.1.10"</t>
  </si>
  <si>
    <t>1,90+1,90-0,80</t>
  </si>
  <si>
    <t>"m.č.1.11"</t>
  </si>
  <si>
    <t>6,50+6,50-0,325-0,80-0,90</t>
  </si>
  <si>
    <t>"m.č.1.12"</t>
  </si>
  <si>
    <t>2,80+0,45+2,75+3,30</t>
  </si>
  <si>
    <t>"m.č.1.13"</t>
  </si>
  <si>
    <t>2,90+1,25-0,80</t>
  </si>
  <si>
    <t>72</t>
  </si>
  <si>
    <t>776420010.S</t>
  </si>
  <si>
    <t>Lepenie podlahových soklov z PVC</t>
  </si>
  <si>
    <t>1558924320</t>
  </si>
  <si>
    <t>(7,985+14,675)*2</t>
  </si>
  <si>
    <t>-0,80*4</t>
  </si>
  <si>
    <t>(7,35+3,575)*2</t>
  </si>
  <si>
    <t>73</t>
  </si>
  <si>
    <t>284110002100.S</t>
  </si>
  <si>
    <t>Podlaha PVC , hrúbka do 2,5 mm</t>
  </si>
  <si>
    <t>-1326550482</t>
  </si>
  <si>
    <t>63,17*0,102 'Prepočítané koeficientom množstva</t>
  </si>
  <si>
    <t>74</t>
  </si>
  <si>
    <t>776511820.S</t>
  </si>
  <si>
    <t>Odstránenie povlakových podláh z nášľapnej plochy lepených s podložkou,  -0,00100t</t>
  </si>
  <si>
    <t>-1181746730</t>
  </si>
  <si>
    <t>17,32</t>
  </si>
  <si>
    <t>1,92</t>
  </si>
  <si>
    <t>"m.č.1.03"</t>
  </si>
  <si>
    <t>5,86</t>
  </si>
  <si>
    <t>1,32</t>
  </si>
  <si>
    <t>12,05</t>
  </si>
  <si>
    <t>18,32</t>
  </si>
  <si>
    <t>10,85</t>
  </si>
  <si>
    <t>8,93</t>
  </si>
  <si>
    <t>30,30</t>
  </si>
  <si>
    <t>19,60</t>
  </si>
  <si>
    <t>3,63</t>
  </si>
  <si>
    <t>75</t>
  </si>
  <si>
    <t>776541100.S</t>
  </si>
  <si>
    <t>Lepenie povlakových podláh PVC heterogénnych v pásoch</t>
  </si>
  <si>
    <t>-277082236</t>
  </si>
  <si>
    <t>76</t>
  </si>
  <si>
    <t>284110000110.S</t>
  </si>
  <si>
    <t>-1594710309</t>
  </si>
  <si>
    <t>114,18*1,03 'Prepočítané koeficientom množstva</t>
  </si>
  <si>
    <t>77</t>
  </si>
  <si>
    <t>776990105.S</t>
  </si>
  <si>
    <t>Vysávanie podkladu pred kladením povlakovýck podláh</t>
  </si>
  <si>
    <t>-612188983</t>
  </si>
  <si>
    <t>"m.č.2.03, 2.04"</t>
  </si>
  <si>
    <t>88,65+25,53</t>
  </si>
  <si>
    <t>78</t>
  </si>
  <si>
    <t>776992200.S</t>
  </si>
  <si>
    <t>Príprava podkladu prebrúsením strojne brúskou na betón</t>
  </si>
  <si>
    <t>-321117276</t>
  </si>
  <si>
    <t>79</t>
  </si>
  <si>
    <t>998776201.S</t>
  </si>
  <si>
    <t>Presun hmôt pre podlahy povlakové v objektoch výšky do 6 m</t>
  </si>
  <si>
    <t>-1509679062</t>
  </si>
  <si>
    <t>781</t>
  </si>
  <si>
    <t>Obklady</t>
  </si>
  <si>
    <t>80</t>
  </si>
  <si>
    <t>781445208.S</t>
  </si>
  <si>
    <t>Montáž obkladov vnútor. stien z obkladačiek kladených do tmelu flexibilného</t>
  </si>
  <si>
    <t>1106729899</t>
  </si>
  <si>
    <t>(2,15+4,265+3,05+3,315+1,20)*1,50</t>
  </si>
  <si>
    <t>-0,80*1,50</t>
  </si>
  <si>
    <t>(1,80+0,15)*2*1,20</t>
  </si>
  <si>
    <t>1,80*0,15</t>
  </si>
  <si>
    <t>(0,80+0,90+0,90+0,15)*2,00</t>
  </si>
  <si>
    <t>81</t>
  </si>
  <si>
    <t>597640000400.S</t>
  </si>
  <si>
    <t xml:space="preserve">Obkladačky keramické glazované jednofarebné hladké </t>
  </si>
  <si>
    <t>-1213840122</t>
  </si>
  <si>
    <t>30,22*1,04 'Prepočítané koeficientom množstva</t>
  </si>
  <si>
    <t>82</t>
  </si>
  <si>
    <t>998781201.S</t>
  </si>
  <si>
    <t>Presun hmôt pre obklady keramické v objektoch výšky do 6 m</t>
  </si>
  <si>
    <t>1291213775</t>
  </si>
  <si>
    <t>784</t>
  </si>
  <si>
    <t>Maľby</t>
  </si>
  <si>
    <t>83</t>
  </si>
  <si>
    <t>784410100.S</t>
  </si>
  <si>
    <t>Penetrovanie jednonásobné jemnozrnných podkladov výšky do 3,80 m</t>
  </si>
  <si>
    <t>227408343</t>
  </si>
  <si>
    <t>139,66+145,327+63,823-30,22</t>
  </si>
  <si>
    <t>84</t>
  </si>
  <si>
    <t>784418011.S</t>
  </si>
  <si>
    <t>Zakrývanie otvorov, podláh a zariadení fóliou v miestnostiach alebo na schodisku</t>
  </si>
  <si>
    <t>1598979732</t>
  </si>
  <si>
    <t>2,40*2,75*3</t>
  </si>
  <si>
    <t>1,20*2,75*2</t>
  </si>
  <si>
    <t>1,20*2,75</t>
  </si>
  <si>
    <t>85</t>
  </si>
  <si>
    <t>784418012.S</t>
  </si>
  <si>
    <t>Zakrývanie podláh a zariadení papierom v miestnostiach alebo na schodisku</t>
  </si>
  <si>
    <t>-1133951132</t>
  </si>
  <si>
    <t>86</t>
  </si>
  <si>
    <t>784441010.S</t>
  </si>
  <si>
    <t>Maľby latexové dvojnásobné základné, ručne nanášané na jemnozrnný podklad výšky do 3,80 m</t>
  </si>
  <si>
    <t>-751676287</t>
  </si>
  <si>
    <t>Práce a dodávky M</t>
  </si>
  <si>
    <t>43-M</t>
  </si>
  <si>
    <t>Montáž oceľových konštrukcií</t>
  </si>
  <si>
    <t>87</t>
  </si>
  <si>
    <t>43-M1</t>
  </si>
  <si>
    <t>Montáž a výroba oceľového schodiska + náter</t>
  </si>
  <si>
    <t>kg</t>
  </si>
  <si>
    <t>-996400355</t>
  </si>
  <si>
    <t>88</t>
  </si>
  <si>
    <t>43-M2</t>
  </si>
  <si>
    <t>Dodávka OK oceľového schodiska</t>
  </si>
  <si>
    <t>256</t>
  </si>
  <si>
    <t>798453420</t>
  </si>
  <si>
    <t>645,9*1,08 'Prepočítané koeficientom množstva</t>
  </si>
  <si>
    <t>1395-2 - Zdravotechnika</t>
  </si>
  <si>
    <t xml:space="preserve">    721 - Zdravotech. vnútorná kanalizácia</t>
  </si>
  <si>
    <t xml:space="preserve">    724 - Zdravotechnika - strojné vybavenie</t>
  </si>
  <si>
    <t xml:space="preserve">    725 - Zdravotechnika - zariaď. predmety</t>
  </si>
  <si>
    <t>2837741523</t>
  </si>
  <si>
    <t>Izolácia Trubice Tubolit DN15/13-DG</t>
  </si>
  <si>
    <t>238968203</t>
  </si>
  <si>
    <t>2837741540</t>
  </si>
  <si>
    <t>Izolácia Trubice Tubolit DN20/13-DG</t>
  </si>
  <si>
    <t>-670234476</t>
  </si>
  <si>
    <t>2837741550</t>
  </si>
  <si>
    <t>Izolácia Trubice Tubolit DN25/13-DG</t>
  </si>
  <si>
    <t>1144527760</t>
  </si>
  <si>
    <t>2837741566</t>
  </si>
  <si>
    <t>Izolácia Trubice Tubolit DN35/13-DG</t>
  </si>
  <si>
    <t>-741373323</t>
  </si>
  <si>
    <t>2837741570</t>
  </si>
  <si>
    <t>Izolácia Trubice Tubolit DN54/13-DG</t>
  </si>
  <si>
    <t>719540976</t>
  </si>
  <si>
    <t>713482301</t>
  </si>
  <si>
    <t>Montaž izolácie  tepelnej</t>
  </si>
  <si>
    <t>998713101</t>
  </si>
  <si>
    <t>998713292</t>
  </si>
  <si>
    <t>Izolácie tepelné,prípl.za presun nad vymedz. najväčšiu dopravnú vzdial. do 100 m</t>
  </si>
  <si>
    <t>721</t>
  </si>
  <si>
    <t>Zdravotech. vnútorná kanalizácia</t>
  </si>
  <si>
    <t>230180020</t>
  </si>
  <si>
    <t>Montáž potrubia z plastických rúr do DN50</t>
  </si>
  <si>
    <t>230180029</t>
  </si>
  <si>
    <t>Montáž potrubia z plastických rúr do DN100</t>
  </si>
  <si>
    <t>2861110700</t>
  </si>
  <si>
    <t>HT rúry odpadové hrdlové DN32</t>
  </si>
  <si>
    <t>-162235681</t>
  </si>
  <si>
    <t>2861110900</t>
  </si>
  <si>
    <t>HT rúry odpadové hrdlové DN40</t>
  </si>
  <si>
    <t>1648222811</t>
  </si>
  <si>
    <t>2861111000</t>
  </si>
  <si>
    <t>HT rúry odpadové hrdlové DN50</t>
  </si>
  <si>
    <t>1680975290</t>
  </si>
  <si>
    <t>2861112000</t>
  </si>
  <si>
    <t>HT rúry odpadové hrdlové DN75</t>
  </si>
  <si>
    <t>-1502512426</t>
  </si>
  <si>
    <t>2861113000</t>
  </si>
  <si>
    <t>HT rúry odpadové hrdlové DN100</t>
  </si>
  <si>
    <t>972265049</t>
  </si>
  <si>
    <t>2864803900</t>
  </si>
  <si>
    <t>Plastové tvarovky (kolená, odbočky, redukcie, presuvky)</t>
  </si>
  <si>
    <t>sub</t>
  </si>
  <si>
    <t>-975881750</t>
  </si>
  <si>
    <t>721170955</t>
  </si>
  <si>
    <t>Oprava odpadového potrubia novodurového vsadenie odbočky do potrubia hrdlového D 110</t>
  </si>
  <si>
    <t>1423688611</t>
  </si>
  <si>
    <t>721194104</t>
  </si>
  <si>
    <t>Zriadenie prípojky na potrubí vyvedenie a upevnenie odpadových výpustiek D 40x1,8</t>
  </si>
  <si>
    <t>721194105</t>
  </si>
  <si>
    <t>Zriadenie prípojky na potrubí vyvedenie a upevnenie odpadových výpustiek D 50x1,8</t>
  </si>
  <si>
    <t>721194109</t>
  </si>
  <si>
    <t>Zriadenie prípojky na potrubí vyvedenie a upevnenie odpadových výpustiek D 110x2,3</t>
  </si>
  <si>
    <t>721212401</t>
  </si>
  <si>
    <t>Montáž zariadení HL</t>
  </si>
  <si>
    <t>721290111</t>
  </si>
  <si>
    <t>Ostatné - skúška tesnosti kanalizácie v objektoch vodou do DN 150</t>
  </si>
  <si>
    <t>998721101</t>
  </si>
  <si>
    <t>Presun hmôt pre vnútornú kanalizáciu v objektoch výšky do 6 m</t>
  </si>
  <si>
    <t>721hl01</t>
  </si>
  <si>
    <t>Súprava privetracej hlavice HL900N</t>
  </si>
  <si>
    <t>721hl02</t>
  </si>
  <si>
    <t>Lievik DN32 s protizápachovým uzáverom HL21</t>
  </si>
  <si>
    <t>998721292</t>
  </si>
  <si>
    <t>Vnútorná kanalizácia,prípl.za presun nad vymedz. najväč. dopr. vzdial. do 100m</t>
  </si>
  <si>
    <t>1414032000</t>
  </si>
  <si>
    <t>Rúrka závitová 5/4"</t>
  </si>
  <si>
    <t>148334269</t>
  </si>
  <si>
    <t>1414032002</t>
  </si>
  <si>
    <t>Rúrka závitová 2"</t>
  </si>
  <si>
    <t>-1642828592</t>
  </si>
  <si>
    <t>230010259</t>
  </si>
  <si>
    <t>Montáž potrubia z oceľových závitových rúr  do DN50</t>
  </si>
  <si>
    <t>230180017</t>
  </si>
  <si>
    <t>Montáž potrubia z plastických rúr do DN40</t>
  </si>
  <si>
    <t>2861730110</t>
  </si>
  <si>
    <t>OVENTROP tvarovky</t>
  </si>
  <si>
    <t>708964137</t>
  </si>
  <si>
    <t>2861730380</t>
  </si>
  <si>
    <t>Rúrka COPIPE HS 18x2,0</t>
  </si>
  <si>
    <t>-795005486</t>
  </si>
  <si>
    <t>2861730440</t>
  </si>
  <si>
    <t>Rúrka COPIPE HS 26x3,0</t>
  </si>
  <si>
    <t>-667366530</t>
  </si>
  <si>
    <t>2861730450</t>
  </si>
  <si>
    <t>Rúrka COPIPE HS 32x3,0</t>
  </si>
  <si>
    <t>1792359085</t>
  </si>
  <si>
    <t>2863245410</t>
  </si>
  <si>
    <t>Sanitárna technika – trojcestný termostatický ventil R156 GIACOMINI  DN25</t>
  </si>
  <si>
    <t>-1419964786</t>
  </si>
  <si>
    <t>4221102700</t>
  </si>
  <si>
    <t>Spätný ventil DN20</t>
  </si>
  <si>
    <t>2070613585</t>
  </si>
  <si>
    <t>4221102800</t>
  </si>
  <si>
    <t>Spätný ventil DN50</t>
  </si>
  <si>
    <t>1449894800</t>
  </si>
  <si>
    <t>5517300070</t>
  </si>
  <si>
    <t>Gulový kohút DN20</t>
  </si>
  <si>
    <t>378769479</t>
  </si>
  <si>
    <t>5517300091</t>
  </si>
  <si>
    <t>Gulový kohút DN50</t>
  </si>
  <si>
    <t>152509388</t>
  </si>
  <si>
    <t>5517301170</t>
  </si>
  <si>
    <t>Armatúry a príslušenstvo OVENTROP plniaci a vypúšťaci gulový kohút DN15</t>
  </si>
  <si>
    <t>341694867</t>
  </si>
  <si>
    <t>5517301180</t>
  </si>
  <si>
    <t>Armatúry a príslušenstvo OVENTROP poistný ventil DN15</t>
  </si>
  <si>
    <t>1566535212</t>
  </si>
  <si>
    <t>722131916</t>
  </si>
  <si>
    <t>Oprava vodovodného potrubia vsadenie odbočky do potrubia do DN 50</t>
  </si>
  <si>
    <t>súb</t>
  </si>
  <si>
    <t>722173001</t>
  </si>
  <si>
    <t>Montáž tvaroviek</t>
  </si>
  <si>
    <t>1980708147</t>
  </si>
  <si>
    <t>722190401</t>
  </si>
  <si>
    <t>Vyvedenie a upevnenie výpustky   DN 15</t>
  </si>
  <si>
    <t>722229101</t>
  </si>
  <si>
    <t>Montáž závitovej armatúry G 1/2</t>
  </si>
  <si>
    <t>90</t>
  </si>
  <si>
    <t>722229102</t>
  </si>
  <si>
    <t>Montáž závitovej armatúry G 3/4</t>
  </si>
  <si>
    <t>92</t>
  </si>
  <si>
    <t>722229103</t>
  </si>
  <si>
    <t>Montáž závitovej armatúry G 1</t>
  </si>
  <si>
    <t>94</t>
  </si>
  <si>
    <t>722229106</t>
  </si>
  <si>
    <t>Montáž závitovej armatúry do  G 2</t>
  </si>
  <si>
    <t>96</t>
  </si>
  <si>
    <t>722254114</t>
  </si>
  <si>
    <t>Požiarné príslušenstvo,hydrantová skriňa vnútorná DN 25 (hadica dl. 30m)</t>
  </si>
  <si>
    <t>98</t>
  </si>
  <si>
    <t>722290226</t>
  </si>
  <si>
    <t>Tlaková skúška vodovodného potrubia do DN 50</t>
  </si>
  <si>
    <t>100</t>
  </si>
  <si>
    <t>722290234</t>
  </si>
  <si>
    <t>Prepláchnutie a dezinfekcia vodovodného potrubia do DN 80</t>
  </si>
  <si>
    <t>102</t>
  </si>
  <si>
    <t>998722101</t>
  </si>
  <si>
    <t>Presun hmôt pre vnútorný vodovod v objektoch  výšky do 6 m</t>
  </si>
  <si>
    <t>104</t>
  </si>
  <si>
    <t>5514105000</t>
  </si>
  <si>
    <t>Ventil rohový T 67 1/2"  vršok  T 13</t>
  </si>
  <si>
    <t>106</t>
  </si>
  <si>
    <t>998722192</t>
  </si>
  <si>
    <t>Vodovod,prípl.za presun nad vymedz. najväčšiu dopravnú vzdialenosť do 100m</t>
  </si>
  <si>
    <t>108</t>
  </si>
  <si>
    <t>724</t>
  </si>
  <si>
    <t>Zdravotechnika - strojné vybavenie</t>
  </si>
  <si>
    <t>724149103</t>
  </si>
  <si>
    <t>Montáž zásobníka teplej vody</t>
  </si>
  <si>
    <t>763475352</t>
  </si>
  <si>
    <t>724149pc3</t>
  </si>
  <si>
    <t>Zásobník TV ELIZ EURO 80X, objem 80 litrov, ležatý</t>
  </si>
  <si>
    <t>455254557</t>
  </si>
  <si>
    <t>725</t>
  </si>
  <si>
    <t>Zdravotechnika - zariaď. predmety</t>
  </si>
  <si>
    <t>5514641930</t>
  </si>
  <si>
    <t>Výtokové armatúry  umývadlová batéria stojanková a drezová</t>
  </si>
  <si>
    <t>-558716551</t>
  </si>
  <si>
    <t>5514641932</t>
  </si>
  <si>
    <t>Výtokové armatúry  umývadlová batéria stojanková pre deti</t>
  </si>
  <si>
    <t>929458531</t>
  </si>
  <si>
    <t>5514641940</t>
  </si>
  <si>
    <t>Výtokové armatúry  sprchová batéria nastenná so sprchovou hlavicou</t>
  </si>
  <si>
    <t>967243206</t>
  </si>
  <si>
    <t>5516281051</t>
  </si>
  <si>
    <t>Uzáver zápachový umývadlový  a drezový</t>
  </si>
  <si>
    <t>-46123965</t>
  </si>
  <si>
    <t>6420137730</t>
  </si>
  <si>
    <t>Sanitárna keramika biele umývadlo</t>
  </si>
  <si>
    <t>1488589033</t>
  </si>
  <si>
    <t>6420137732</t>
  </si>
  <si>
    <t>Sanitárna keramika biele umývadlo pre deti</t>
  </si>
  <si>
    <t>-732453525</t>
  </si>
  <si>
    <t>6420137933</t>
  </si>
  <si>
    <t>Sprchová vanička</t>
  </si>
  <si>
    <t>1766900904</t>
  </si>
  <si>
    <t>6420139572</t>
  </si>
  <si>
    <t>Sanitárna keramika zavesné WC +sedátko pre deti</t>
  </si>
  <si>
    <t>-248957401</t>
  </si>
  <si>
    <t>725119711</t>
  </si>
  <si>
    <t>Montáž záchoda závesného do kombinovaných stien - GEBERIT</t>
  </si>
  <si>
    <t>1054292130</t>
  </si>
  <si>
    <t>725119712</t>
  </si>
  <si>
    <t>Montáž umývadla do kombinovaných stien</t>
  </si>
  <si>
    <t>1732034292</t>
  </si>
  <si>
    <t>725119715</t>
  </si>
  <si>
    <t>Montáž sprchového kútu alebo žlabu</t>
  </si>
  <si>
    <t>1692022535</t>
  </si>
  <si>
    <t>725119pc21</t>
  </si>
  <si>
    <t>Montážny prvok pre WC Geberit+ tlačidlo na splachovanie pre deti</t>
  </si>
  <si>
    <t>492164660</t>
  </si>
  <si>
    <t>1395-3 - Ústredné kúrenie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</si>
  <si>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</si>
  <si>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</si>
  <si>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</si>
  <si>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>OST - Ostatné</t>
  </si>
  <si>
    <t>713461111</t>
  </si>
  <si>
    <t>Montáž izolácie tepel.potrubia a ohybov</t>
  </si>
  <si>
    <t>2837741568</t>
  </si>
  <si>
    <t>Izolácia  Trubice  ARMAFLEX AC 20-DG pre potrubie do 32x3,0</t>
  </si>
  <si>
    <t>998713202</t>
  </si>
  <si>
    <t>Presun hmôt pre izolácie tepelné v objektoch výšky nad 6 m do 12 m</t>
  </si>
  <si>
    <t>733</t>
  </si>
  <si>
    <t>Ústredné kúrenie, rozvodné potrubie</t>
  </si>
  <si>
    <t>230081008</t>
  </si>
  <si>
    <t>Demontáž jestvujúceho potrubia</t>
  </si>
  <si>
    <t>722160942</t>
  </si>
  <si>
    <t>Oprava jestvujúceho potrubia prepojenie doterajšieho potrubia</t>
  </si>
  <si>
    <t>230180007</t>
  </si>
  <si>
    <t>Montáž potrubia z plasthliníkových rúr a tvaroviek do 40 x 3,5</t>
  </si>
  <si>
    <t>2861401103</t>
  </si>
  <si>
    <t>Rúrka IVAR ALPEX TURATEC 18x1,2</t>
  </si>
  <si>
    <t>2861414451</t>
  </si>
  <si>
    <t>IVAR tvarovky</t>
  </si>
  <si>
    <t>733113113</t>
  </si>
  <si>
    <t>Príplatok k cene za zhotovenie prípojky z rúrok do DN50</t>
  </si>
  <si>
    <t>733191301</t>
  </si>
  <si>
    <t>Tlaková skúška plasthliníkového potrubia do 50mm vr. nastavenia regulačných prvkov.</t>
  </si>
  <si>
    <t>998733201</t>
  </si>
  <si>
    <t>Presun hmôt pre rozvody potrubia v objektoch výšky do 6 m</t>
  </si>
  <si>
    <t>998733293</t>
  </si>
  <si>
    <t>Rozvody potrubia,prípl.za presun nad vymedz. najväčšiu dopravnú vzdial. do 500 m</t>
  </si>
  <si>
    <t>734</t>
  </si>
  <si>
    <t>Ústredné kúrenie, armatúry.</t>
  </si>
  <si>
    <t>734209101</t>
  </si>
  <si>
    <t>Montáž závitovej armatúry s 1 závitom do G 1/2</t>
  </si>
  <si>
    <t>5517301890</t>
  </si>
  <si>
    <t>Armatúry a príslušenstvo   termostatická hlavica  s diaľkovým nastavením 2m</t>
  </si>
  <si>
    <t>734209112</t>
  </si>
  <si>
    <t>Montáž závitovej armatúry s 2 závitmi do G 1/2</t>
  </si>
  <si>
    <t>5517302330</t>
  </si>
  <si>
    <t>Kúpeľňový termostatický ventil VEKOLUXIVAR; rohový</t>
  </si>
  <si>
    <t>998734201</t>
  </si>
  <si>
    <t>Presun hmôt pre armatúry v objektoch výšky do 6 m</t>
  </si>
  <si>
    <t>998734293</t>
  </si>
  <si>
    <t>Armatúry,prípl.za presun nad vymedz. najväčšiu dopravnú vzdialenosť do 500 m</t>
  </si>
  <si>
    <t>735</t>
  </si>
  <si>
    <t>Ústredné kúrenie, vykurov. telesá</t>
  </si>
  <si>
    <t>735151811</t>
  </si>
  <si>
    <t>Demontáž jestvujúcich vykurovacých telies</t>
  </si>
  <si>
    <t>735158110</t>
  </si>
  <si>
    <t>Vykurovacie telesá, tlaková skúška telesa vodou</t>
  </si>
  <si>
    <t>735159220</t>
  </si>
  <si>
    <t>Montáž vykurovacieho telesa panelového dvojradového</t>
  </si>
  <si>
    <t>4845387500</t>
  </si>
  <si>
    <t>Vykurovacie telesá doskové KORAD VK 22K 500x1000</t>
  </si>
  <si>
    <t>4845387600</t>
  </si>
  <si>
    <t>Vykurovacie telesá doskové KORAD VK 22K 500x1200</t>
  </si>
  <si>
    <t>4845387700</t>
  </si>
  <si>
    <t>Vykurovacie telesá doskové KORAD VK 22K 500x1600</t>
  </si>
  <si>
    <t>4845387750</t>
  </si>
  <si>
    <t>Vykurovacie telesá doskové KORAD VK 22K 600x1000</t>
  </si>
  <si>
    <t>998735201</t>
  </si>
  <si>
    <t>Presun hmôt pre vykurovacie telesá v objektoch výšky do 6 m</t>
  </si>
  <si>
    <t>998735293</t>
  </si>
  <si>
    <t>Vykurovacie telesá,prípl.za presun nad vymedz. najväčšiu dopr. vzdial. do 500 m</t>
  </si>
  <si>
    <t>767995101</t>
  </si>
  <si>
    <t>Montáž ostatných atypických  kovových stavebných doplnkových konštrukcií nad 5 kg</t>
  </si>
  <si>
    <t>2837731000</t>
  </si>
  <si>
    <t>Závesný systém radiátory a potrubia</t>
  </si>
  <si>
    <t>998767203</t>
  </si>
  <si>
    <t>Presun hmôt pre kovové stavebné doplnkové konštrukcie v objektoch výšky nad 12 do 24 m</t>
  </si>
  <si>
    <t>998767292</t>
  </si>
  <si>
    <t>Kovové stav.dopln.konštr.,prípl.za presun nad najväčšiu dopr. vzdial. do 100 m</t>
  </si>
  <si>
    <t>OST</t>
  </si>
  <si>
    <t>Ostatné</t>
  </si>
  <si>
    <t>979081111</t>
  </si>
  <si>
    <t>Odvoz a vynosenie sutiny a vybúraných hmôt</t>
  </si>
  <si>
    <t>262144</t>
  </si>
  <si>
    <t>HZS0001</t>
  </si>
  <si>
    <t>Hodinová zúčtovacia sadzba-vykurovacia skúška</t>
  </si>
  <si>
    <t>hod</t>
  </si>
  <si>
    <t>HZS000112</t>
  </si>
  <si>
    <t>Stavebno montážne práce náročnejšie (Tr 2) v rozsahu viac ako 8 hodín, búranie a vyspravenie vrátane materiálu</t>
  </si>
  <si>
    <t>1395-4 - Elektroinštalácia</t>
  </si>
  <si>
    <t xml:space="preserve">    21-M - Elektromontáže</t>
  </si>
  <si>
    <t>21-M</t>
  </si>
  <si>
    <t>Elektromontáže</t>
  </si>
  <si>
    <t>21-M1</t>
  </si>
  <si>
    <t>-93131059</t>
  </si>
  <si>
    <t>B) SÚPIS MATERIÁLU</t>
  </si>
  <si>
    <t>Všetky komponenty môžu byť nahradené adekvátnymi náhradami!</t>
  </si>
  <si>
    <t>p.č.</t>
  </si>
  <si>
    <t>Popis položky</t>
  </si>
  <si>
    <t>Počet</t>
  </si>
  <si>
    <t>mj</t>
  </si>
  <si>
    <t>JC materiál</t>
  </si>
  <si>
    <t>Materiál</t>
  </si>
  <si>
    <t>JC montáž</t>
  </si>
  <si>
    <t>Montáž</t>
  </si>
  <si>
    <t>Vypínač 10A/230V pod omietku, rad. 1, IP20 + rámiky</t>
  </si>
  <si>
    <t>Vypínač 10A/230V pod omietku, rad. 5, IP20 + rámiky</t>
  </si>
  <si>
    <t>Vypínač 10A/230V pod omietku, rad. 6, IP20 + rámiky</t>
  </si>
  <si>
    <t>Zásuvka 16A/230V pod omietku, IP20, detská ochr. + rámiky</t>
  </si>
  <si>
    <t>Snímač pohybu IP20, so silovým spínacím relé, 360°, 10m</t>
  </si>
  <si>
    <t>Prístrojová krabica KP67/2</t>
  </si>
  <si>
    <t>Montáž ventilátora (ventilátor dodávka VZT), vrátane zapojenia</t>
  </si>
  <si>
    <t xml:space="preserve">Kábel CYKY-O 3x1,5 </t>
  </si>
  <si>
    <t>Kábel CYKY-J 3x1,5</t>
  </si>
  <si>
    <t>Kábel CYKY-J 3x2,5</t>
  </si>
  <si>
    <t>Kábel CYKY-J 5x6</t>
  </si>
  <si>
    <t xml:space="preserve">Vodič CY 4 žltozelený </t>
  </si>
  <si>
    <t xml:space="preserve">Vodič CY 6 žltozelený </t>
  </si>
  <si>
    <t xml:space="preserve">Vodič CY 10 žltozelený </t>
  </si>
  <si>
    <t>Protipožiarna upchávka HILTI</t>
  </si>
  <si>
    <r>
      <t>m</t>
    </r>
    <r>
      <rPr>
        <vertAlign val="superscript"/>
        <sz val="10"/>
        <rFont val="Arial CE"/>
        <family val="2"/>
      </rPr>
      <t>2</t>
    </r>
  </si>
  <si>
    <t>I-Trubka FXP 16</t>
  </si>
  <si>
    <t>Svorka BERNARD+ medený pásik dĺžky 750mm</t>
  </si>
  <si>
    <t>Svorkovnica vyrovnania potenciálu</t>
  </si>
  <si>
    <t>Celkom elektroinštalácia</t>
  </si>
  <si>
    <t>Rozvádzače</t>
  </si>
  <si>
    <t>Rozvádzač  R2.1 (podľa výkresu E2), dodávka, napojenie a montáž vrátane vodorovnej a zvislej dopravy, drobného spojovacieho materálu, odvozu a likvidácie odpadu, zaústenia a zapojenia káblov a všetkých prác súvisiacich s realizovaním danej položky. Vrátane doplnenia istenia do R2.</t>
  </si>
  <si>
    <t>Celkom rozvádzače</t>
  </si>
  <si>
    <t>Slaboprúdové rozvody</t>
  </si>
  <si>
    <t>Zásuvka tel/data. Cat. 6 (2xRJ45), pod omietku  + rámiky</t>
  </si>
  <si>
    <t xml:space="preserve">Kábel FTP 4x2x24AWG, Cat.6, LSOH </t>
  </si>
  <si>
    <t>Celkom slaboprúdové rozvody</t>
  </si>
  <si>
    <t>Svietidlá</t>
  </si>
  <si>
    <t>Svietidlo LED, LEDVANCE GmbH  SF CIRC 350 V 18W 830 IP44</t>
  </si>
  <si>
    <t>Svietidlo LED, nástenné, so snímačom pohybu, 18W, 1440lm, IP44</t>
  </si>
  <si>
    <t>Svietidlo LED, LEDVANCE GmbH  4058075521940 PL PFM 600 30W/940 UGR19</t>
  </si>
  <si>
    <t>Svietidlo núdzové piktogramové, vrátane batérie</t>
  </si>
  <si>
    <t>Celkom svietidlá</t>
  </si>
  <si>
    <t>HZS , Ostatné</t>
  </si>
  <si>
    <t>Nepredvídané práce</t>
  </si>
  <si>
    <t>kpl</t>
  </si>
  <si>
    <t xml:space="preserve">Demontáž existujúcej elektroinštalácie       </t>
  </si>
  <si>
    <t>Murárska výpomoc</t>
  </si>
  <si>
    <t>Revízia a vypracovanie revíznej správy</t>
  </si>
  <si>
    <r>
      <t xml:space="preserve">Podruž. mat / WAGO-svorky,sádra,klince,štítky, pásky, natlkacie skrut.,.... / </t>
    </r>
    <r>
      <rPr>
        <b/>
        <sz val="8"/>
        <rFont val="Arial"/>
        <family val="2"/>
      </rPr>
      <t xml:space="preserve"> (percentuálny podiel bez rozvádzačov a svietidiel)</t>
    </r>
  </si>
  <si>
    <t>Prierazy a drážkovanie pre káble do priemeru D29</t>
  </si>
  <si>
    <t>Páska sťahovacia  100x2,5 prírodná</t>
  </si>
  <si>
    <t>Doprava (do 20km)</t>
  </si>
  <si>
    <t>Projektová dokumentácia (projekt skutočného vyhotovenia)</t>
  </si>
  <si>
    <t>Meranie umelého osvetlenia podľa STN 360450, STN EN 12464-1 a metodiky Ministerstva zdravotníctva SR, a to osobou "Odborne spôs."</t>
  </si>
  <si>
    <t>Plošina/lešenie</t>
  </si>
  <si>
    <t>Celkom HSV, ostatné</t>
  </si>
  <si>
    <t>SPOLU</t>
  </si>
  <si>
    <t>Celkom bez DPH</t>
  </si>
  <si>
    <t>Poznámky:</t>
  </si>
  <si>
    <t>Presné počty a typy svietidiel je nutné konzultovať s investorom</t>
  </si>
  <si>
    <t>Súčasťou všetkých svietidiel sú aj svetelné zdroje</t>
  </si>
  <si>
    <t>Presné dĺžky káblov preveriť podľa dispozičných výkresov</t>
  </si>
  <si>
    <t>Viacrámiky dodať podľa dispozičných výkresov</t>
  </si>
  <si>
    <t>Súpis neobsahuje prípojky slaboprúdu (telefónna, televízna) - nutné konzultovať s dodávateľmi T-com, UPC</t>
  </si>
  <si>
    <t>Všetky materiálové položky sú vrátane vodorovnej a zvislej dopravy, drobného spojovacieho materálu, odvozu a likvidácie odpadu a všetkých prác súvisiacich s realizovaním danej položky.</t>
  </si>
  <si>
    <t>Zoznam zariadení a prístrojov je spracovaný na základe tejto PD, za konečnú ponuku objednávateľovi zodpovedá dodávateľ ponuky.</t>
  </si>
  <si>
    <t>Ponúkajúci zodpovedá za objemy uvedené vo svojej ponuke.</t>
  </si>
  <si>
    <t>Nové slaboprúdové zásuvky sú podľa informácií možné pripojiť do existujúceho RACKu</t>
  </si>
</sst>
</file>

<file path=xl/styles.xml><?xml version="1.0" encoding="utf-8"?>
<styleSheet xmlns="http://schemas.openxmlformats.org/spreadsheetml/2006/main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\ [$€-1]"/>
  </numFmts>
  <fonts count="5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1"/>
      <color theme="1"/>
      <name val="Calibri"/>
      <family val="2"/>
      <scheme val="minor"/>
    </font>
    <font>
      <b/>
      <i/>
      <sz val="14"/>
      <name val="Arial CE"/>
      <family val="2"/>
    </font>
    <font>
      <sz val="11"/>
      <name val="Calibri"/>
      <family val="2"/>
      <scheme val="minor"/>
    </font>
    <font>
      <b/>
      <i/>
      <sz val="12"/>
      <name val="Arial CE"/>
      <family val="2"/>
    </font>
    <font>
      <b/>
      <sz val="12"/>
      <name val="Arial CE"/>
      <family val="2"/>
    </font>
    <font>
      <sz val="8"/>
      <name val="Arial"/>
    </font>
    <font>
      <b/>
      <sz val="9"/>
      <name val="Arial CE"/>
    </font>
    <font>
      <b/>
      <sz val="8"/>
      <name val="Arial"/>
    </font>
    <font>
      <sz val="10"/>
      <name val="Arial"/>
    </font>
    <font>
      <vertAlign val="superscript"/>
      <sz val="10"/>
      <name val="Arial CE"/>
      <family val="2"/>
    </font>
    <font>
      <sz val="8"/>
      <name val="Arial"/>
      <family val="2"/>
      <charset val="238"/>
    </font>
    <font>
      <sz val="11"/>
      <name val="Arial CE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 CE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9" fillId="0" borderId="0" applyNumberFormat="0" applyFill="0" applyBorder="0" applyAlignment="0" applyProtection="0"/>
    <xf numFmtId="0" fontId="40" fillId="0" borderId="0"/>
  </cellStyleXfs>
  <cellXfs count="3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7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167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 wrapText="1"/>
    </xf>
    <xf numFmtId="4" fontId="30" fillId="0" borderId="0" xfId="0" applyNumberFormat="1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0" xfId="2" applyFill="1" applyBorder="1" applyAlignment="1">
      <alignment horizontal="right"/>
    </xf>
    <xf numFmtId="0" fontId="41" fillId="0" borderId="0" xfId="2" applyFont="1" applyFill="1" applyBorder="1" applyAlignment="1">
      <alignment horizontal="left"/>
    </xf>
    <xf numFmtId="0" fontId="42" fillId="0" borderId="0" xfId="2" applyFont="1" applyFill="1" applyBorder="1" applyAlignment="1">
      <alignment horizontal="right"/>
    </xf>
    <xf numFmtId="2" fontId="40" fillId="0" borderId="0" xfId="2" applyNumberFormat="1" applyFill="1" applyBorder="1" applyAlignment="1">
      <alignment horizontal="right"/>
    </xf>
    <xf numFmtId="0" fontId="40" fillId="0" borderId="0" xfId="2"/>
    <xf numFmtId="0" fontId="43" fillId="0" borderId="0" xfId="2" applyFont="1" applyFill="1" applyBorder="1" applyAlignment="1">
      <alignment horizontal="left"/>
    </xf>
    <xf numFmtId="0" fontId="44" fillId="5" borderId="0" xfId="2" applyFont="1" applyFill="1"/>
    <xf numFmtId="0" fontId="42" fillId="5" borderId="0" xfId="2" applyFont="1" applyFill="1"/>
    <xf numFmtId="0" fontId="40" fillId="5" borderId="0" xfId="2" applyFill="1"/>
    <xf numFmtId="2" fontId="40" fillId="5" borderId="0" xfId="2" applyNumberFormat="1" applyFill="1"/>
    <xf numFmtId="0" fontId="45" fillId="0" borderId="0" xfId="2" applyFont="1"/>
    <xf numFmtId="0" fontId="24" fillId="0" borderId="0" xfId="2" applyFont="1" applyBorder="1"/>
    <xf numFmtId="0" fontId="24" fillId="0" borderId="0" xfId="2" applyFont="1" applyBorder="1" applyAlignment="1">
      <alignment horizontal="right"/>
    </xf>
    <xf numFmtId="2" fontId="24" fillId="0" borderId="0" xfId="2" applyNumberFormat="1" applyFont="1" applyBorder="1" applyAlignment="1">
      <alignment horizontal="right"/>
    </xf>
    <xf numFmtId="2" fontId="40" fillId="0" borderId="0" xfId="2" applyNumberFormat="1" applyBorder="1" applyAlignment="1">
      <alignment horizontal="right"/>
    </xf>
    <xf numFmtId="0" fontId="46" fillId="0" borderId="23" xfId="2" applyFont="1" applyBorder="1" applyAlignment="1">
      <alignment horizontal="center"/>
    </xf>
    <xf numFmtId="0" fontId="45" fillId="6" borderId="23" xfId="2" applyFont="1" applyFill="1" applyBorder="1" applyAlignment="1">
      <alignment horizontal="left"/>
    </xf>
    <xf numFmtId="0" fontId="47" fillId="7" borderId="23" xfId="2" applyNumberFormat="1" applyFont="1" applyFill="1" applyBorder="1" applyAlignment="1">
      <alignment horizontal="center"/>
    </xf>
    <xf numFmtId="0" fontId="48" fillId="0" borderId="23" xfId="2" applyFont="1" applyFill="1" applyBorder="1"/>
    <xf numFmtId="4" fontId="24" fillId="6" borderId="23" xfId="2" applyNumberFormat="1" applyFont="1" applyFill="1" applyBorder="1"/>
    <xf numFmtId="4" fontId="24" fillId="0" borderId="23" xfId="2" applyNumberFormat="1" applyFont="1" applyBorder="1" applyAlignment="1">
      <alignment horizontal="right"/>
    </xf>
    <xf numFmtId="4" fontId="24" fillId="0" borderId="23" xfId="2" applyNumberFormat="1" applyFont="1" applyBorder="1"/>
    <xf numFmtId="0" fontId="45" fillId="0" borderId="23" xfId="2" applyFont="1" applyFill="1" applyBorder="1" applyAlignment="1">
      <alignment horizontal="left"/>
    </xf>
    <xf numFmtId="0" fontId="40" fillId="0" borderId="23" xfId="2" applyFill="1" applyBorder="1"/>
    <xf numFmtId="2" fontId="24" fillId="0" borderId="23" xfId="2" applyNumberFormat="1" applyFont="1" applyBorder="1"/>
    <xf numFmtId="0" fontId="50" fillId="0" borderId="23" xfId="2" applyFont="1" applyFill="1" applyBorder="1" applyAlignment="1">
      <alignment horizontal="left"/>
    </xf>
    <xf numFmtId="0" fontId="47" fillId="7" borderId="23" xfId="2" applyFont="1" applyFill="1" applyBorder="1" applyAlignment="1">
      <alignment horizontal="center"/>
    </xf>
    <xf numFmtId="0" fontId="48" fillId="0" borderId="0" xfId="2" applyFont="1"/>
    <xf numFmtId="0" fontId="46" fillId="0" borderId="24" xfId="2" applyFont="1" applyBorder="1"/>
    <xf numFmtId="0" fontId="51" fillId="0" borderId="0" xfId="2" applyNumberFormat="1" applyFont="1" applyBorder="1"/>
    <xf numFmtId="2" fontId="51" fillId="0" borderId="0" xfId="2" applyNumberFormat="1" applyFont="1" applyBorder="1"/>
    <xf numFmtId="4" fontId="46" fillId="0" borderId="0" xfId="2" applyNumberFormat="1" applyFont="1" applyFill="1" applyBorder="1"/>
    <xf numFmtId="4" fontId="40" fillId="0" borderId="0" xfId="2" applyNumberFormat="1"/>
    <xf numFmtId="0" fontId="46" fillId="0" borderId="0" xfId="2" applyFont="1" applyBorder="1"/>
    <xf numFmtId="0" fontId="46" fillId="0" borderId="0" xfId="2" applyFont="1" applyBorder="1" applyAlignment="1">
      <alignment horizontal="center"/>
    </xf>
    <xf numFmtId="0" fontId="52" fillId="5" borderId="0" xfId="2" applyFont="1" applyFill="1"/>
    <xf numFmtId="0" fontId="45" fillId="0" borderId="23" xfId="2" applyFont="1" applyFill="1" applyBorder="1" applyAlignment="1">
      <alignment horizontal="left" vertical="center" wrapText="1"/>
    </xf>
    <xf numFmtId="4" fontId="48" fillId="0" borderId="0" xfId="2" applyNumberFormat="1" applyFont="1"/>
    <xf numFmtId="0" fontId="46" fillId="0" borderId="0" xfId="2" applyFont="1" applyFill="1" applyBorder="1" applyAlignment="1">
      <alignment horizontal="center"/>
    </xf>
    <xf numFmtId="4" fontId="24" fillId="0" borderId="23" xfId="2" applyNumberFormat="1" applyFont="1" applyFill="1" applyBorder="1"/>
    <xf numFmtId="0" fontId="45" fillId="0" borderId="0" xfId="2" applyFont="1" applyFill="1" applyBorder="1" applyAlignment="1">
      <alignment horizontal="left" wrapText="1"/>
    </xf>
    <xf numFmtId="0" fontId="40" fillId="0" borderId="0" xfId="2" applyFill="1" applyBorder="1"/>
    <xf numFmtId="4" fontId="24" fillId="0" borderId="0" xfId="2" applyNumberFormat="1" applyFont="1" applyBorder="1"/>
    <xf numFmtId="4" fontId="24" fillId="0" borderId="0" xfId="2" applyNumberFormat="1" applyFont="1" applyBorder="1" applyAlignment="1">
      <alignment horizontal="right"/>
    </xf>
    <xf numFmtId="0" fontId="50" fillId="0" borderId="23" xfId="2" applyFont="1" applyFill="1" applyBorder="1" applyAlignment="1">
      <alignment horizontal="left" wrapText="1" shrinkToFit="1"/>
    </xf>
    <xf numFmtId="0" fontId="45" fillId="0" borderId="23" xfId="2" applyFont="1" applyFill="1" applyBorder="1" applyAlignment="1">
      <alignment horizontal="left" wrapText="1" shrinkToFit="1"/>
    </xf>
    <xf numFmtId="0" fontId="45" fillId="0" borderId="23" xfId="2" applyFont="1" applyFill="1" applyBorder="1" applyAlignment="1">
      <alignment horizontal="left" wrapText="1"/>
    </xf>
    <xf numFmtId="0" fontId="42" fillId="0" borderId="23" xfId="2" applyFont="1" applyFill="1" applyBorder="1"/>
    <xf numFmtId="0" fontId="54" fillId="0" borderId="0" xfId="2" applyFont="1"/>
    <xf numFmtId="0" fontId="55" fillId="0" borderId="0" xfId="2" applyFont="1"/>
    <xf numFmtId="2" fontId="55" fillId="0" borderId="0" xfId="2" applyNumberFormat="1" applyFont="1"/>
    <xf numFmtId="168" fontId="55" fillId="0" borderId="0" xfId="2" applyNumberFormat="1" applyFont="1"/>
    <xf numFmtId="0" fontId="55" fillId="7" borderId="25" xfId="2" applyFont="1" applyFill="1" applyBorder="1"/>
    <xf numFmtId="0" fontId="42" fillId="7" borderId="25" xfId="2" applyFont="1" applyFill="1" applyBorder="1"/>
    <xf numFmtId="0" fontId="40" fillId="7" borderId="25" xfId="2" applyFill="1" applyBorder="1"/>
    <xf numFmtId="2" fontId="40" fillId="7" borderId="25" xfId="2" applyNumberFormat="1" applyFill="1" applyBorder="1"/>
    <xf numFmtId="0" fontId="40" fillId="0" borderId="0" xfId="2" applyBorder="1"/>
    <xf numFmtId="0" fontId="42" fillId="0" borderId="0" xfId="2" applyFont="1" applyBorder="1"/>
    <xf numFmtId="2" fontId="40" fillId="0" borderId="0" xfId="2" applyNumberFormat="1" applyBorder="1"/>
    <xf numFmtId="0" fontId="56" fillId="0" borderId="0" xfId="2" applyFont="1"/>
    <xf numFmtId="1" fontId="57" fillId="0" borderId="0" xfId="2" applyNumberFormat="1" applyFont="1" applyAlignment="1">
      <alignment horizontal="right" vertical="top"/>
    </xf>
    <xf numFmtId="0" fontId="56" fillId="0" borderId="0" xfId="2" applyFont="1" applyAlignment="1">
      <alignment vertical="center"/>
    </xf>
    <xf numFmtId="0" fontId="56" fillId="0" borderId="0" xfId="2" applyFont="1" applyBorder="1" applyAlignment="1">
      <alignment vertical="center"/>
    </xf>
    <xf numFmtId="0" fontId="56" fillId="0" borderId="0" xfId="2" applyFont="1" applyBorder="1" applyAlignment="1">
      <alignment vertical="center" wrapText="1"/>
    </xf>
    <xf numFmtId="0" fontId="42" fillId="0" borderId="0" xfId="2" applyFont="1"/>
    <xf numFmtId="0" fontId="56" fillId="0" borderId="0" xfId="2" applyFont="1" applyFill="1" applyBorder="1" applyAlignment="1">
      <alignment vertical="center"/>
    </xf>
    <xf numFmtId="168" fontId="55" fillId="7" borderId="25" xfId="2" applyNumberFormat="1" applyFont="1" applyFill="1" applyBorder="1" applyAlignment="1">
      <alignment horizontal="right"/>
    </xf>
  </cellXfs>
  <cellStyles count="3">
    <cellStyle name="Hivatkozás" xfId="1" builtinId="8"/>
    <cellStyle name="Normál" xfId="0" builtinId="0" customBuiltin="1"/>
    <cellStyle name="Normál 2" xfId="2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0"/>
  <sheetViews>
    <sheetView showGridLines="0" tabSelected="1" topLeftCell="A82" workbookViewId="0"/>
  </sheetViews>
  <sheetFormatPr defaultRowHeight="14.4"/>
  <cols>
    <col min="1" max="1" width="8.85546875" style="1" customWidth="1"/>
    <col min="2" max="2" width="1.7109375" style="1" customWidth="1"/>
    <col min="3" max="3" width="4.42578125" style="1" customWidth="1"/>
    <col min="4" max="33" width="2.85546875" style="1" customWidth="1"/>
    <col min="34" max="34" width="3.5703125" style="1" customWidth="1"/>
    <col min="35" max="35" width="42.28515625" style="1" customWidth="1"/>
    <col min="36" max="37" width="2.5703125" style="1" customWidth="1"/>
    <col min="38" max="38" width="8.85546875" style="1" customWidth="1"/>
    <col min="39" max="39" width="3.5703125" style="1" customWidth="1"/>
    <col min="40" max="40" width="14.28515625" style="1" customWidth="1"/>
    <col min="41" max="41" width="8" style="1" customWidth="1"/>
    <col min="42" max="42" width="4.42578125" style="1" customWidth="1"/>
    <col min="43" max="43" width="16.7109375" style="1" hidden="1" customWidth="1"/>
    <col min="44" max="44" width="14.5703125" style="1" customWidth="1"/>
    <col min="45" max="47" width="27.7109375" style="1" hidden="1" customWidth="1"/>
    <col min="48" max="49" width="23.140625" style="1" hidden="1" customWidth="1"/>
    <col min="50" max="51" width="26.7109375" style="1" hidden="1" customWidth="1"/>
    <col min="52" max="52" width="23.140625" style="1" hidden="1" customWidth="1"/>
    <col min="53" max="53" width="20.5703125" style="1" hidden="1" customWidth="1"/>
    <col min="54" max="54" width="26.7109375" style="1" hidden="1" customWidth="1"/>
    <col min="55" max="55" width="23.140625" style="1" hidden="1" customWidth="1"/>
    <col min="56" max="56" width="20.5703125" style="1" hidden="1" customWidth="1"/>
    <col min="57" max="57" width="71.140625" style="1" customWidth="1"/>
    <col min="71" max="91" width="9.140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" customHeight="1"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6</v>
      </c>
    </row>
    <row r="5" spans="1:74" s="1" customFormat="1" ht="12" customHeight="1">
      <c r="B5" s="21"/>
      <c r="C5" s="22"/>
      <c r="D5" s="26" t="s">
        <v>11</v>
      </c>
      <c r="E5" s="22"/>
      <c r="F5" s="22"/>
      <c r="G5" s="22"/>
      <c r="H5" s="22"/>
      <c r="I5" s="22"/>
      <c r="J5" s="22"/>
      <c r="K5" s="284" t="s">
        <v>12</v>
      </c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2"/>
      <c r="AQ5" s="22"/>
      <c r="AR5" s="20"/>
      <c r="BE5" s="281" t="s">
        <v>13</v>
      </c>
      <c r="BS5" s="17" t="s">
        <v>6</v>
      </c>
    </row>
    <row r="6" spans="1:74" s="1" customFormat="1" ht="36.9" customHeight="1">
      <c r="B6" s="21"/>
      <c r="C6" s="22"/>
      <c r="D6" s="28" t="s">
        <v>14</v>
      </c>
      <c r="E6" s="22"/>
      <c r="F6" s="22"/>
      <c r="G6" s="22"/>
      <c r="H6" s="22"/>
      <c r="I6" s="22"/>
      <c r="J6" s="22"/>
      <c r="K6" s="286" t="s">
        <v>15</v>
      </c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2"/>
      <c r="AQ6" s="22"/>
      <c r="AR6" s="20"/>
      <c r="BE6" s="282"/>
      <c r="BS6" s="17" t="s">
        <v>6</v>
      </c>
    </row>
    <row r="7" spans="1:74" s="1" customFormat="1" ht="12" customHeight="1">
      <c r="B7" s="21"/>
      <c r="C7" s="22"/>
      <c r="D7" s="29" t="s">
        <v>16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17</v>
      </c>
      <c r="AL7" s="22"/>
      <c r="AM7" s="22"/>
      <c r="AN7" s="27" t="s">
        <v>1</v>
      </c>
      <c r="AO7" s="22"/>
      <c r="AP7" s="22"/>
      <c r="AQ7" s="22"/>
      <c r="AR7" s="20"/>
      <c r="BE7" s="282"/>
      <c r="BS7" s="17" t="s">
        <v>6</v>
      </c>
    </row>
    <row r="8" spans="1:74" s="1" customFormat="1" ht="12" customHeight="1">
      <c r="B8" s="21"/>
      <c r="C8" s="22"/>
      <c r="D8" s="29" t="s">
        <v>18</v>
      </c>
      <c r="E8" s="22"/>
      <c r="F8" s="22"/>
      <c r="G8" s="22"/>
      <c r="H8" s="22"/>
      <c r="I8" s="22"/>
      <c r="J8" s="22"/>
      <c r="K8" s="27" t="s">
        <v>19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20</v>
      </c>
      <c r="AL8" s="22"/>
      <c r="AM8" s="22"/>
      <c r="AN8" s="30" t="s">
        <v>21</v>
      </c>
      <c r="AO8" s="22"/>
      <c r="AP8" s="22"/>
      <c r="AQ8" s="22"/>
      <c r="AR8" s="20"/>
      <c r="BE8" s="282"/>
      <c r="BS8" s="17" t="s">
        <v>6</v>
      </c>
    </row>
    <row r="9" spans="1:74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82"/>
      <c r="BS9" s="17" t="s">
        <v>6</v>
      </c>
    </row>
    <row r="10" spans="1:74" s="1" customFormat="1" ht="12" customHeight="1">
      <c r="B10" s="21"/>
      <c r="C10" s="22"/>
      <c r="D10" s="29" t="s">
        <v>22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23</v>
      </c>
      <c r="AL10" s="22"/>
      <c r="AM10" s="22"/>
      <c r="AN10" s="27" t="s">
        <v>1</v>
      </c>
      <c r="AO10" s="22"/>
      <c r="AP10" s="22"/>
      <c r="AQ10" s="22"/>
      <c r="AR10" s="20"/>
      <c r="BE10" s="282"/>
      <c r="BS10" s="17" t="s">
        <v>6</v>
      </c>
    </row>
    <row r="11" spans="1:74" s="1" customFormat="1" ht="18.45" customHeight="1">
      <c r="B11" s="21"/>
      <c r="C11" s="22"/>
      <c r="D11" s="22"/>
      <c r="E11" s="27" t="s">
        <v>24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25</v>
      </c>
      <c r="AL11" s="22"/>
      <c r="AM11" s="22"/>
      <c r="AN11" s="27" t="s">
        <v>1</v>
      </c>
      <c r="AO11" s="22"/>
      <c r="AP11" s="22"/>
      <c r="AQ11" s="22"/>
      <c r="AR11" s="20"/>
      <c r="BE11" s="282"/>
      <c r="BS11" s="17" t="s">
        <v>6</v>
      </c>
    </row>
    <row r="12" spans="1:74" s="1" customFormat="1" ht="6.9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82"/>
      <c r="BS12" s="17" t="s">
        <v>6</v>
      </c>
    </row>
    <row r="13" spans="1:74" s="1" customFormat="1" ht="12" customHeight="1">
      <c r="B13" s="21"/>
      <c r="C13" s="22"/>
      <c r="D13" s="29" t="s">
        <v>26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23</v>
      </c>
      <c r="AL13" s="22"/>
      <c r="AM13" s="22"/>
      <c r="AN13" s="31" t="s">
        <v>27</v>
      </c>
      <c r="AO13" s="22"/>
      <c r="AP13" s="22"/>
      <c r="AQ13" s="22"/>
      <c r="AR13" s="20"/>
      <c r="BE13" s="282"/>
      <c r="BS13" s="17" t="s">
        <v>6</v>
      </c>
    </row>
    <row r="14" spans="1:74" ht="13.2">
      <c r="B14" s="21"/>
      <c r="C14" s="22"/>
      <c r="D14" s="22"/>
      <c r="E14" s="287" t="s">
        <v>27</v>
      </c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9" t="s">
        <v>25</v>
      </c>
      <c r="AL14" s="22"/>
      <c r="AM14" s="22"/>
      <c r="AN14" s="31" t="s">
        <v>27</v>
      </c>
      <c r="AO14" s="22"/>
      <c r="AP14" s="22"/>
      <c r="AQ14" s="22"/>
      <c r="AR14" s="20"/>
      <c r="BE14" s="282"/>
      <c r="BS14" s="17" t="s">
        <v>6</v>
      </c>
    </row>
    <row r="15" spans="1:74" s="1" customFormat="1" ht="6.9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82"/>
      <c r="BS15" s="17" t="s">
        <v>4</v>
      </c>
    </row>
    <row r="16" spans="1:74" s="1" customFormat="1" ht="12" customHeight="1">
      <c r="B16" s="21"/>
      <c r="C16" s="22"/>
      <c r="D16" s="29" t="s">
        <v>28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23</v>
      </c>
      <c r="AL16" s="22"/>
      <c r="AM16" s="22"/>
      <c r="AN16" s="27" t="s">
        <v>1</v>
      </c>
      <c r="AO16" s="22"/>
      <c r="AP16" s="22"/>
      <c r="AQ16" s="22"/>
      <c r="AR16" s="20"/>
      <c r="BE16" s="282"/>
      <c r="BS16" s="17" t="s">
        <v>4</v>
      </c>
    </row>
    <row r="17" spans="1:71" s="1" customFormat="1" ht="18.45" customHeight="1">
      <c r="B17" s="21"/>
      <c r="C17" s="22"/>
      <c r="D17" s="22"/>
      <c r="E17" s="27" t="s">
        <v>29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25</v>
      </c>
      <c r="AL17" s="22"/>
      <c r="AM17" s="22"/>
      <c r="AN17" s="27" t="s">
        <v>1</v>
      </c>
      <c r="AO17" s="22"/>
      <c r="AP17" s="22"/>
      <c r="AQ17" s="22"/>
      <c r="AR17" s="20"/>
      <c r="BE17" s="282"/>
      <c r="BS17" s="17" t="s">
        <v>30</v>
      </c>
    </row>
    <row r="18" spans="1:71" s="1" customFormat="1" ht="6.9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82"/>
      <c r="BS18" s="17" t="s">
        <v>31</v>
      </c>
    </row>
    <row r="19" spans="1:71" s="1" customFormat="1" ht="12" customHeight="1">
      <c r="B19" s="21"/>
      <c r="C19" s="22"/>
      <c r="D19" s="29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23</v>
      </c>
      <c r="AL19" s="22"/>
      <c r="AM19" s="22"/>
      <c r="AN19" s="27" t="s">
        <v>1</v>
      </c>
      <c r="AO19" s="22"/>
      <c r="AP19" s="22"/>
      <c r="AQ19" s="22"/>
      <c r="AR19" s="20"/>
      <c r="BE19" s="282"/>
      <c r="BS19" s="17" t="s">
        <v>31</v>
      </c>
    </row>
    <row r="20" spans="1:71" s="1" customFormat="1" ht="18.45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25</v>
      </c>
      <c r="AL20" s="22"/>
      <c r="AM20" s="22"/>
      <c r="AN20" s="27" t="s">
        <v>1</v>
      </c>
      <c r="AO20" s="22"/>
      <c r="AP20" s="22"/>
      <c r="AQ20" s="22"/>
      <c r="AR20" s="20"/>
      <c r="BE20" s="282"/>
      <c r="BS20" s="17" t="s">
        <v>30</v>
      </c>
    </row>
    <row r="21" spans="1:71" s="1" customFormat="1" ht="6.9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82"/>
    </row>
    <row r="22" spans="1:71" s="1" customFormat="1" ht="12" customHeight="1">
      <c r="B22" s="21"/>
      <c r="C22" s="22"/>
      <c r="D22" s="29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82"/>
    </row>
    <row r="23" spans="1:71" s="1" customFormat="1" ht="14.4" customHeight="1">
      <c r="B23" s="21"/>
      <c r="C23" s="22"/>
      <c r="D23" s="22"/>
      <c r="E23" s="289" t="s">
        <v>1</v>
      </c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2"/>
      <c r="AP23" s="22"/>
      <c r="AQ23" s="22"/>
      <c r="AR23" s="20"/>
      <c r="BE23" s="282"/>
    </row>
    <row r="24" spans="1:71" s="1" customFormat="1" ht="6.9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82"/>
    </row>
    <row r="25" spans="1:71" s="1" customFormat="1" ht="6.9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82"/>
    </row>
    <row r="26" spans="1:71" s="2" customFormat="1" ht="25.95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90">
        <f>ROUND(AG94,2)</f>
        <v>0</v>
      </c>
      <c r="AL26" s="291"/>
      <c r="AM26" s="291"/>
      <c r="AN26" s="291"/>
      <c r="AO26" s="291"/>
      <c r="AP26" s="36"/>
      <c r="AQ26" s="36"/>
      <c r="AR26" s="39"/>
      <c r="BE26" s="282"/>
    </row>
    <row r="27" spans="1:71" s="2" customFormat="1" ht="6.9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82"/>
    </row>
    <row r="28" spans="1:71" s="2" customFormat="1" ht="13.2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92" t="s">
        <v>36</v>
      </c>
      <c r="M28" s="292"/>
      <c r="N28" s="292"/>
      <c r="O28" s="292"/>
      <c r="P28" s="292"/>
      <c r="Q28" s="36"/>
      <c r="R28" s="36"/>
      <c r="S28" s="36"/>
      <c r="T28" s="36"/>
      <c r="U28" s="36"/>
      <c r="V28" s="36"/>
      <c r="W28" s="292" t="s">
        <v>37</v>
      </c>
      <c r="X28" s="292"/>
      <c r="Y28" s="292"/>
      <c r="Z28" s="292"/>
      <c r="AA28" s="292"/>
      <c r="AB28" s="292"/>
      <c r="AC28" s="292"/>
      <c r="AD28" s="292"/>
      <c r="AE28" s="292"/>
      <c r="AF28" s="36"/>
      <c r="AG28" s="36"/>
      <c r="AH28" s="36"/>
      <c r="AI28" s="36"/>
      <c r="AJ28" s="36"/>
      <c r="AK28" s="292" t="s">
        <v>38</v>
      </c>
      <c r="AL28" s="292"/>
      <c r="AM28" s="292"/>
      <c r="AN28" s="292"/>
      <c r="AO28" s="292"/>
      <c r="AP28" s="36"/>
      <c r="AQ28" s="36"/>
      <c r="AR28" s="39"/>
      <c r="BE28" s="282"/>
    </row>
    <row r="29" spans="1:71" s="3" customFormat="1" ht="14.4" customHeight="1">
      <c r="B29" s="40"/>
      <c r="C29" s="41"/>
      <c r="D29" s="29" t="s">
        <v>39</v>
      </c>
      <c r="E29" s="41"/>
      <c r="F29" s="42" t="s">
        <v>40</v>
      </c>
      <c r="G29" s="41"/>
      <c r="H29" s="41"/>
      <c r="I29" s="41"/>
      <c r="J29" s="41"/>
      <c r="K29" s="41"/>
      <c r="L29" s="295">
        <v>0.2</v>
      </c>
      <c r="M29" s="294"/>
      <c r="N29" s="294"/>
      <c r="O29" s="294"/>
      <c r="P29" s="294"/>
      <c r="Q29" s="43"/>
      <c r="R29" s="43"/>
      <c r="S29" s="43"/>
      <c r="T29" s="43"/>
      <c r="U29" s="43"/>
      <c r="V29" s="43"/>
      <c r="W29" s="293">
        <f>ROUND(AZ94, 2)</f>
        <v>0</v>
      </c>
      <c r="X29" s="294"/>
      <c r="Y29" s="294"/>
      <c r="Z29" s="294"/>
      <c r="AA29" s="294"/>
      <c r="AB29" s="294"/>
      <c r="AC29" s="294"/>
      <c r="AD29" s="294"/>
      <c r="AE29" s="294"/>
      <c r="AF29" s="43"/>
      <c r="AG29" s="43"/>
      <c r="AH29" s="43"/>
      <c r="AI29" s="43"/>
      <c r="AJ29" s="43"/>
      <c r="AK29" s="293">
        <f>ROUND(AV94, 2)</f>
        <v>0</v>
      </c>
      <c r="AL29" s="294"/>
      <c r="AM29" s="294"/>
      <c r="AN29" s="294"/>
      <c r="AO29" s="294"/>
      <c r="AP29" s="43"/>
      <c r="AQ29" s="43"/>
      <c r="AR29" s="44"/>
      <c r="AS29" s="45"/>
      <c r="AT29" s="45"/>
      <c r="AU29" s="45"/>
      <c r="AV29" s="45"/>
      <c r="AW29" s="45"/>
      <c r="AX29" s="45"/>
      <c r="AY29" s="45"/>
      <c r="AZ29" s="45"/>
      <c r="BE29" s="283"/>
    </row>
    <row r="30" spans="1:71" s="3" customFormat="1" ht="14.4" customHeight="1">
      <c r="B30" s="40"/>
      <c r="C30" s="41"/>
      <c r="D30" s="41"/>
      <c r="E30" s="41"/>
      <c r="F30" s="42" t="s">
        <v>41</v>
      </c>
      <c r="G30" s="41"/>
      <c r="H30" s="41"/>
      <c r="I30" s="41"/>
      <c r="J30" s="41"/>
      <c r="K30" s="41"/>
      <c r="L30" s="295">
        <v>0.2</v>
      </c>
      <c r="M30" s="294"/>
      <c r="N30" s="294"/>
      <c r="O30" s="294"/>
      <c r="P30" s="294"/>
      <c r="Q30" s="43"/>
      <c r="R30" s="43"/>
      <c r="S30" s="43"/>
      <c r="T30" s="43"/>
      <c r="U30" s="43"/>
      <c r="V30" s="43"/>
      <c r="W30" s="293">
        <f>ROUND(BA94, 2)</f>
        <v>0</v>
      </c>
      <c r="X30" s="294"/>
      <c r="Y30" s="294"/>
      <c r="Z30" s="294"/>
      <c r="AA30" s="294"/>
      <c r="AB30" s="294"/>
      <c r="AC30" s="294"/>
      <c r="AD30" s="294"/>
      <c r="AE30" s="294"/>
      <c r="AF30" s="43"/>
      <c r="AG30" s="43"/>
      <c r="AH30" s="43"/>
      <c r="AI30" s="43"/>
      <c r="AJ30" s="43"/>
      <c r="AK30" s="293">
        <f>ROUND(AW94, 2)</f>
        <v>0</v>
      </c>
      <c r="AL30" s="294"/>
      <c r="AM30" s="294"/>
      <c r="AN30" s="294"/>
      <c r="AO30" s="294"/>
      <c r="AP30" s="43"/>
      <c r="AQ30" s="43"/>
      <c r="AR30" s="44"/>
      <c r="AS30" s="45"/>
      <c r="AT30" s="45"/>
      <c r="AU30" s="45"/>
      <c r="AV30" s="45"/>
      <c r="AW30" s="45"/>
      <c r="AX30" s="45"/>
      <c r="AY30" s="45"/>
      <c r="AZ30" s="45"/>
      <c r="BE30" s="283"/>
    </row>
    <row r="31" spans="1:71" s="3" customFormat="1" ht="14.4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296">
        <v>0.2</v>
      </c>
      <c r="M31" s="297"/>
      <c r="N31" s="297"/>
      <c r="O31" s="297"/>
      <c r="P31" s="297"/>
      <c r="Q31" s="41"/>
      <c r="R31" s="41"/>
      <c r="S31" s="41"/>
      <c r="T31" s="41"/>
      <c r="U31" s="41"/>
      <c r="V31" s="41"/>
      <c r="W31" s="298">
        <f>ROUND(BB94, 2)</f>
        <v>0</v>
      </c>
      <c r="X31" s="297"/>
      <c r="Y31" s="297"/>
      <c r="Z31" s="297"/>
      <c r="AA31" s="297"/>
      <c r="AB31" s="297"/>
      <c r="AC31" s="297"/>
      <c r="AD31" s="297"/>
      <c r="AE31" s="297"/>
      <c r="AF31" s="41"/>
      <c r="AG31" s="41"/>
      <c r="AH31" s="41"/>
      <c r="AI31" s="41"/>
      <c r="AJ31" s="41"/>
      <c r="AK31" s="298">
        <v>0</v>
      </c>
      <c r="AL31" s="297"/>
      <c r="AM31" s="297"/>
      <c r="AN31" s="297"/>
      <c r="AO31" s="297"/>
      <c r="AP31" s="41"/>
      <c r="AQ31" s="41"/>
      <c r="AR31" s="46"/>
      <c r="BE31" s="283"/>
    </row>
    <row r="32" spans="1:71" s="3" customFormat="1" ht="14.4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296">
        <v>0.2</v>
      </c>
      <c r="M32" s="297"/>
      <c r="N32" s="297"/>
      <c r="O32" s="297"/>
      <c r="P32" s="297"/>
      <c r="Q32" s="41"/>
      <c r="R32" s="41"/>
      <c r="S32" s="41"/>
      <c r="T32" s="41"/>
      <c r="U32" s="41"/>
      <c r="V32" s="41"/>
      <c r="W32" s="298">
        <f>ROUND(BC94, 2)</f>
        <v>0</v>
      </c>
      <c r="X32" s="297"/>
      <c r="Y32" s="297"/>
      <c r="Z32" s="297"/>
      <c r="AA32" s="297"/>
      <c r="AB32" s="297"/>
      <c r="AC32" s="297"/>
      <c r="AD32" s="297"/>
      <c r="AE32" s="297"/>
      <c r="AF32" s="41"/>
      <c r="AG32" s="41"/>
      <c r="AH32" s="41"/>
      <c r="AI32" s="41"/>
      <c r="AJ32" s="41"/>
      <c r="AK32" s="298">
        <v>0</v>
      </c>
      <c r="AL32" s="297"/>
      <c r="AM32" s="297"/>
      <c r="AN32" s="297"/>
      <c r="AO32" s="297"/>
      <c r="AP32" s="41"/>
      <c r="AQ32" s="41"/>
      <c r="AR32" s="46"/>
      <c r="BE32" s="283"/>
    </row>
    <row r="33" spans="1:57" s="3" customFormat="1" ht="14.4" hidden="1" customHeight="1">
      <c r="B33" s="40"/>
      <c r="C33" s="41"/>
      <c r="D33" s="41"/>
      <c r="E33" s="41"/>
      <c r="F33" s="42" t="s">
        <v>44</v>
      </c>
      <c r="G33" s="41"/>
      <c r="H33" s="41"/>
      <c r="I33" s="41"/>
      <c r="J33" s="41"/>
      <c r="K33" s="41"/>
      <c r="L33" s="295">
        <v>0</v>
      </c>
      <c r="M33" s="294"/>
      <c r="N33" s="294"/>
      <c r="O33" s="294"/>
      <c r="P33" s="294"/>
      <c r="Q33" s="43"/>
      <c r="R33" s="43"/>
      <c r="S33" s="43"/>
      <c r="T33" s="43"/>
      <c r="U33" s="43"/>
      <c r="V33" s="43"/>
      <c r="W33" s="293">
        <f>ROUND(BD94, 2)</f>
        <v>0</v>
      </c>
      <c r="X33" s="294"/>
      <c r="Y33" s="294"/>
      <c r="Z33" s="294"/>
      <c r="AA33" s="294"/>
      <c r="AB33" s="294"/>
      <c r="AC33" s="294"/>
      <c r="AD33" s="294"/>
      <c r="AE33" s="294"/>
      <c r="AF33" s="43"/>
      <c r="AG33" s="43"/>
      <c r="AH33" s="43"/>
      <c r="AI33" s="43"/>
      <c r="AJ33" s="43"/>
      <c r="AK33" s="293">
        <v>0</v>
      </c>
      <c r="AL33" s="294"/>
      <c r="AM33" s="294"/>
      <c r="AN33" s="294"/>
      <c r="AO33" s="294"/>
      <c r="AP33" s="43"/>
      <c r="AQ33" s="43"/>
      <c r="AR33" s="44"/>
      <c r="AS33" s="45"/>
      <c r="AT33" s="45"/>
      <c r="AU33" s="45"/>
      <c r="AV33" s="45"/>
      <c r="AW33" s="45"/>
      <c r="AX33" s="45"/>
      <c r="AY33" s="45"/>
      <c r="AZ33" s="45"/>
      <c r="BE33" s="283"/>
    </row>
    <row r="34" spans="1:57" s="2" customFormat="1" ht="6.9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82"/>
    </row>
    <row r="35" spans="1:57" s="2" customFormat="1" ht="25.95" customHeight="1">
      <c r="A35" s="34"/>
      <c r="B35" s="35"/>
      <c r="C35" s="47"/>
      <c r="D35" s="48" t="s">
        <v>45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46</v>
      </c>
      <c r="U35" s="49"/>
      <c r="V35" s="49"/>
      <c r="W35" s="49"/>
      <c r="X35" s="302" t="s">
        <v>47</v>
      </c>
      <c r="Y35" s="300"/>
      <c r="Z35" s="300"/>
      <c r="AA35" s="300"/>
      <c r="AB35" s="300"/>
      <c r="AC35" s="49"/>
      <c r="AD35" s="49"/>
      <c r="AE35" s="49"/>
      <c r="AF35" s="49"/>
      <c r="AG35" s="49"/>
      <c r="AH35" s="49"/>
      <c r="AI35" s="49"/>
      <c r="AJ35" s="49"/>
      <c r="AK35" s="299">
        <f>SUM(AK26:AK33)</f>
        <v>0</v>
      </c>
      <c r="AL35" s="300"/>
      <c r="AM35" s="300"/>
      <c r="AN35" s="300"/>
      <c r="AO35" s="301"/>
      <c r="AP35" s="47"/>
      <c r="AQ35" s="47"/>
      <c r="AR35" s="39"/>
      <c r="BE35" s="34"/>
    </row>
    <row r="36" spans="1:57" s="2" customFormat="1" ht="6.9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" customHeight="1">
      <c r="B49" s="51"/>
      <c r="C49" s="52"/>
      <c r="D49" s="53" t="s">
        <v>48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49</v>
      </c>
      <c r="AI49" s="54"/>
      <c r="AJ49" s="54"/>
      <c r="AK49" s="54"/>
      <c r="AL49" s="54"/>
      <c r="AM49" s="54"/>
      <c r="AN49" s="54"/>
      <c r="AO49" s="54"/>
      <c r="AP49" s="52"/>
      <c r="AQ49" s="52"/>
      <c r="AR49" s="55"/>
    </row>
    <row r="50" spans="1:57" ht="10.199999999999999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0.199999999999999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0.199999999999999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0.199999999999999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0.199999999999999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0.199999999999999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0.199999999999999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0.199999999999999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0.199999999999999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0.19999999999999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3.2">
      <c r="A60" s="34"/>
      <c r="B60" s="35"/>
      <c r="C60" s="36"/>
      <c r="D60" s="56" t="s">
        <v>50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6" t="s">
        <v>51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6" t="s">
        <v>50</v>
      </c>
      <c r="AI60" s="38"/>
      <c r="AJ60" s="38"/>
      <c r="AK60" s="38"/>
      <c r="AL60" s="38"/>
      <c r="AM60" s="56" t="s">
        <v>51</v>
      </c>
      <c r="AN60" s="38"/>
      <c r="AO60" s="38"/>
      <c r="AP60" s="36"/>
      <c r="AQ60" s="36"/>
      <c r="AR60" s="39"/>
      <c r="BE60" s="34"/>
    </row>
    <row r="61" spans="1:57" ht="10.199999999999999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0.199999999999999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0.199999999999999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3.2">
      <c r="A64" s="34"/>
      <c r="B64" s="35"/>
      <c r="C64" s="36"/>
      <c r="D64" s="53" t="s">
        <v>52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3" t="s">
        <v>53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9"/>
      <c r="BE64" s="34"/>
    </row>
    <row r="65" spans="1:57" ht="10.199999999999999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0.199999999999999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0.199999999999999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0.199999999999999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0.19999999999999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0.199999999999999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0.199999999999999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0.199999999999999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0.199999999999999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0.199999999999999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3.2">
      <c r="A75" s="34"/>
      <c r="B75" s="35"/>
      <c r="C75" s="36"/>
      <c r="D75" s="56" t="s">
        <v>50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6" t="s">
        <v>51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6" t="s">
        <v>50</v>
      </c>
      <c r="AI75" s="38"/>
      <c r="AJ75" s="38"/>
      <c r="AK75" s="38"/>
      <c r="AL75" s="38"/>
      <c r="AM75" s="56" t="s">
        <v>51</v>
      </c>
      <c r="AN75" s="38"/>
      <c r="AO75" s="38"/>
      <c r="AP75" s="36"/>
      <c r="AQ75" s="36"/>
      <c r="AR75" s="39"/>
      <c r="BE75" s="34"/>
    </row>
    <row r="76" spans="1:57" s="2" customFormat="1" ht="10.199999999999999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" customHeight="1">
      <c r="A77" s="34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9"/>
      <c r="BE77" s="34"/>
    </row>
    <row r="81" spans="1:91" s="2" customFormat="1" ht="6.9" customHeight="1">
      <c r="A81" s="34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9"/>
      <c r="BE81" s="34"/>
    </row>
    <row r="82" spans="1:91" s="2" customFormat="1" ht="24.9" customHeight="1">
      <c r="A82" s="34"/>
      <c r="B82" s="35"/>
      <c r="C82" s="23" t="s">
        <v>54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62"/>
      <c r="C84" s="29" t="s">
        <v>11</v>
      </c>
      <c r="D84" s="63"/>
      <c r="E84" s="63"/>
      <c r="F84" s="63"/>
      <c r="G84" s="63"/>
      <c r="H84" s="63"/>
      <c r="I84" s="63"/>
      <c r="J84" s="63"/>
      <c r="K84" s="63"/>
      <c r="L84" s="63" t="str">
        <f>K5</f>
        <v>1395</v>
      </c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4"/>
    </row>
    <row r="85" spans="1:91" s="5" customFormat="1" ht="36.9" customHeight="1">
      <c r="B85" s="65"/>
      <c r="C85" s="66" t="s">
        <v>14</v>
      </c>
      <c r="D85" s="67"/>
      <c r="E85" s="67"/>
      <c r="F85" s="67"/>
      <c r="G85" s="67"/>
      <c r="H85" s="67"/>
      <c r="I85" s="67"/>
      <c r="J85" s="67"/>
      <c r="K85" s="67"/>
      <c r="L85" s="260" t="str">
        <f>K6</f>
        <v>Zvýšenie kapacity MŠ Šusteková 33, Bratislava</v>
      </c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67"/>
      <c r="AQ85" s="67"/>
      <c r="AR85" s="68"/>
    </row>
    <row r="86" spans="1:91" s="2" customFormat="1" ht="6.9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18</v>
      </c>
      <c r="D87" s="36"/>
      <c r="E87" s="36"/>
      <c r="F87" s="36"/>
      <c r="G87" s="36"/>
      <c r="H87" s="36"/>
      <c r="I87" s="36"/>
      <c r="J87" s="36"/>
      <c r="K87" s="36"/>
      <c r="L87" s="69" t="str">
        <f>IF(K8="","",K8)</f>
        <v>Bratislava -Petržalka, parc.č. 5460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20</v>
      </c>
      <c r="AJ87" s="36"/>
      <c r="AK87" s="36"/>
      <c r="AL87" s="36"/>
      <c r="AM87" s="262" t="str">
        <f>IF(AN8= "","",AN8)</f>
        <v>18. 5. 2022</v>
      </c>
      <c r="AN87" s="262"/>
      <c r="AO87" s="36"/>
      <c r="AP87" s="36"/>
      <c r="AQ87" s="36"/>
      <c r="AR87" s="39"/>
      <c r="BE87" s="34"/>
    </row>
    <row r="88" spans="1:91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6" customHeight="1">
      <c r="A89" s="34"/>
      <c r="B89" s="35"/>
      <c r="C89" s="29" t="s">
        <v>22</v>
      </c>
      <c r="D89" s="36"/>
      <c r="E89" s="36"/>
      <c r="F89" s="36"/>
      <c r="G89" s="36"/>
      <c r="H89" s="36"/>
      <c r="I89" s="36"/>
      <c r="J89" s="36"/>
      <c r="K89" s="36"/>
      <c r="L89" s="63" t="str">
        <f>IF(E11= "","",E11)</f>
        <v>Mestská časť Bratislava -Petržalka , Kulíková17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28</v>
      </c>
      <c r="AJ89" s="36"/>
      <c r="AK89" s="36"/>
      <c r="AL89" s="36"/>
      <c r="AM89" s="263" t="str">
        <f>IF(E17="","",E17)</f>
        <v>NV-Project s.r.o.</v>
      </c>
      <c r="AN89" s="264"/>
      <c r="AO89" s="264"/>
      <c r="AP89" s="264"/>
      <c r="AQ89" s="36"/>
      <c r="AR89" s="39"/>
      <c r="AS89" s="265" t="s">
        <v>55</v>
      </c>
      <c r="AT89" s="266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4"/>
    </row>
    <row r="90" spans="1:91" s="2" customFormat="1" ht="15.6" customHeight="1">
      <c r="A90" s="34"/>
      <c r="B90" s="35"/>
      <c r="C90" s="29" t="s">
        <v>26</v>
      </c>
      <c r="D90" s="36"/>
      <c r="E90" s="36"/>
      <c r="F90" s="36"/>
      <c r="G90" s="36"/>
      <c r="H90" s="36"/>
      <c r="I90" s="36"/>
      <c r="J90" s="36"/>
      <c r="K90" s="36"/>
      <c r="L90" s="63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32</v>
      </c>
      <c r="AJ90" s="36"/>
      <c r="AK90" s="36"/>
      <c r="AL90" s="36"/>
      <c r="AM90" s="263" t="str">
        <f>IF(E20="","",E20)</f>
        <v xml:space="preserve"> </v>
      </c>
      <c r="AN90" s="264"/>
      <c r="AO90" s="264"/>
      <c r="AP90" s="264"/>
      <c r="AQ90" s="36"/>
      <c r="AR90" s="39"/>
      <c r="AS90" s="267"/>
      <c r="AT90" s="268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pans="1: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9"/>
      <c r="AT91" s="270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4"/>
    </row>
    <row r="92" spans="1:91" s="2" customFormat="1" ht="29.25" customHeight="1">
      <c r="A92" s="34"/>
      <c r="B92" s="35"/>
      <c r="C92" s="271" t="s">
        <v>56</v>
      </c>
      <c r="D92" s="272"/>
      <c r="E92" s="272"/>
      <c r="F92" s="272"/>
      <c r="G92" s="272"/>
      <c r="H92" s="77"/>
      <c r="I92" s="274" t="s">
        <v>57</v>
      </c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3" t="s">
        <v>58</v>
      </c>
      <c r="AH92" s="272"/>
      <c r="AI92" s="272"/>
      <c r="AJ92" s="272"/>
      <c r="AK92" s="272"/>
      <c r="AL92" s="272"/>
      <c r="AM92" s="272"/>
      <c r="AN92" s="274" t="s">
        <v>59</v>
      </c>
      <c r="AO92" s="272"/>
      <c r="AP92" s="275"/>
      <c r="AQ92" s="78" t="s">
        <v>60</v>
      </c>
      <c r="AR92" s="39"/>
      <c r="AS92" s="79" t="s">
        <v>61</v>
      </c>
      <c r="AT92" s="80" t="s">
        <v>62</v>
      </c>
      <c r="AU92" s="80" t="s">
        <v>63</v>
      </c>
      <c r="AV92" s="80" t="s">
        <v>64</v>
      </c>
      <c r="AW92" s="80" t="s">
        <v>65</v>
      </c>
      <c r="AX92" s="80" t="s">
        <v>66</v>
      </c>
      <c r="AY92" s="80" t="s">
        <v>67</v>
      </c>
      <c r="AZ92" s="80" t="s">
        <v>68</v>
      </c>
      <c r="BA92" s="80" t="s">
        <v>69</v>
      </c>
      <c r="BB92" s="80" t="s">
        <v>70</v>
      </c>
      <c r="BC92" s="80" t="s">
        <v>71</v>
      </c>
      <c r="BD92" s="81" t="s">
        <v>72</v>
      </c>
      <c r="BE92" s="34"/>
    </row>
    <row r="93" spans="1:91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82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4"/>
      <c r="BE93" s="34"/>
    </row>
    <row r="94" spans="1:91" s="6" customFormat="1" ht="32.4" customHeight="1">
      <c r="B94" s="85"/>
      <c r="C94" s="86" t="s">
        <v>73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279">
        <f>ROUND(SUM(AG95:AG98),2)</f>
        <v>0</v>
      </c>
      <c r="AH94" s="279"/>
      <c r="AI94" s="279"/>
      <c r="AJ94" s="279"/>
      <c r="AK94" s="279"/>
      <c r="AL94" s="279"/>
      <c r="AM94" s="279"/>
      <c r="AN94" s="280">
        <f>SUM(AG94,AT94)</f>
        <v>0</v>
      </c>
      <c r="AO94" s="280"/>
      <c r="AP94" s="280"/>
      <c r="AQ94" s="89" t="s">
        <v>1</v>
      </c>
      <c r="AR94" s="90"/>
      <c r="AS94" s="91">
        <f>ROUND(SUM(AS95:AS98),2)</f>
        <v>0</v>
      </c>
      <c r="AT94" s="92">
        <f>ROUND(SUM(AV94:AW94),2)</f>
        <v>0</v>
      </c>
      <c r="AU94" s="93">
        <f>ROUND(SUM(AU95:AU98),5)</f>
        <v>0</v>
      </c>
      <c r="AV94" s="92">
        <f>ROUND(AZ94*L29,2)</f>
        <v>0</v>
      </c>
      <c r="AW94" s="92">
        <f>ROUND(BA94*L30,2)</f>
        <v>0</v>
      </c>
      <c r="AX94" s="92">
        <f>ROUND(BB94*L29,2)</f>
        <v>0</v>
      </c>
      <c r="AY94" s="92">
        <f>ROUND(BC94*L30,2)</f>
        <v>0</v>
      </c>
      <c r="AZ94" s="92">
        <f>ROUND(SUM(AZ95:AZ98),2)</f>
        <v>0</v>
      </c>
      <c r="BA94" s="92">
        <f>ROUND(SUM(BA95:BA98),2)</f>
        <v>0</v>
      </c>
      <c r="BB94" s="92">
        <f>ROUND(SUM(BB95:BB98),2)</f>
        <v>0</v>
      </c>
      <c r="BC94" s="92">
        <f>ROUND(SUM(BC95:BC98),2)</f>
        <v>0</v>
      </c>
      <c r="BD94" s="94">
        <f>ROUND(SUM(BD95:BD98),2)</f>
        <v>0</v>
      </c>
      <c r="BS94" s="95" t="s">
        <v>74</v>
      </c>
      <c r="BT94" s="95" t="s">
        <v>75</v>
      </c>
      <c r="BU94" s="96" t="s">
        <v>76</v>
      </c>
      <c r="BV94" s="95" t="s">
        <v>77</v>
      </c>
      <c r="BW94" s="95" t="s">
        <v>5</v>
      </c>
      <c r="BX94" s="95" t="s">
        <v>78</v>
      </c>
      <c r="CL94" s="95" t="s">
        <v>1</v>
      </c>
    </row>
    <row r="95" spans="1:91" s="7" customFormat="1" ht="14.4" customHeight="1">
      <c r="A95" s="97" t="s">
        <v>79</v>
      </c>
      <c r="B95" s="98"/>
      <c r="C95" s="99"/>
      <c r="D95" s="276" t="s">
        <v>80</v>
      </c>
      <c r="E95" s="276"/>
      <c r="F95" s="276"/>
      <c r="G95" s="276"/>
      <c r="H95" s="276"/>
      <c r="I95" s="100"/>
      <c r="J95" s="276" t="s">
        <v>81</v>
      </c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7">
        <f>'1395-1 - Stavebná časť'!J30</f>
        <v>0</v>
      </c>
      <c r="AH95" s="278"/>
      <c r="AI95" s="278"/>
      <c r="AJ95" s="278"/>
      <c r="AK95" s="278"/>
      <c r="AL95" s="278"/>
      <c r="AM95" s="278"/>
      <c r="AN95" s="277">
        <f>SUM(AG95,AT95)</f>
        <v>0</v>
      </c>
      <c r="AO95" s="278"/>
      <c r="AP95" s="278"/>
      <c r="AQ95" s="101" t="s">
        <v>82</v>
      </c>
      <c r="AR95" s="102"/>
      <c r="AS95" s="103">
        <v>0</v>
      </c>
      <c r="AT95" s="104">
        <f>ROUND(SUM(AV95:AW95),2)</f>
        <v>0</v>
      </c>
      <c r="AU95" s="105">
        <f>'1395-1 - Stavebná časť'!P136</f>
        <v>0</v>
      </c>
      <c r="AV95" s="104">
        <f>'1395-1 - Stavebná časť'!J33</f>
        <v>0</v>
      </c>
      <c r="AW95" s="104">
        <f>'1395-1 - Stavebná časť'!J34</f>
        <v>0</v>
      </c>
      <c r="AX95" s="104">
        <f>'1395-1 - Stavebná časť'!J35</f>
        <v>0</v>
      </c>
      <c r="AY95" s="104">
        <f>'1395-1 - Stavebná časť'!J36</f>
        <v>0</v>
      </c>
      <c r="AZ95" s="104">
        <f>'1395-1 - Stavebná časť'!F33</f>
        <v>0</v>
      </c>
      <c r="BA95" s="104">
        <f>'1395-1 - Stavebná časť'!F34</f>
        <v>0</v>
      </c>
      <c r="BB95" s="104">
        <f>'1395-1 - Stavebná časť'!F35</f>
        <v>0</v>
      </c>
      <c r="BC95" s="104">
        <f>'1395-1 - Stavebná časť'!F36</f>
        <v>0</v>
      </c>
      <c r="BD95" s="106">
        <f>'1395-1 - Stavebná časť'!F37</f>
        <v>0</v>
      </c>
      <c r="BT95" s="107" t="s">
        <v>83</v>
      </c>
      <c r="BV95" s="107" t="s">
        <v>77</v>
      </c>
      <c r="BW95" s="107" t="s">
        <v>84</v>
      </c>
      <c r="BX95" s="107" t="s">
        <v>5</v>
      </c>
      <c r="CL95" s="107" t="s">
        <v>1</v>
      </c>
      <c r="CM95" s="107" t="s">
        <v>75</v>
      </c>
    </row>
    <row r="96" spans="1:91" s="7" customFormat="1" ht="14.4" customHeight="1">
      <c r="A96" s="97" t="s">
        <v>79</v>
      </c>
      <c r="B96" s="98"/>
      <c r="C96" s="99"/>
      <c r="D96" s="276" t="s">
        <v>85</v>
      </c>
      <c r="E96" s="276"/>
      <c r="F96" s="276"/>
      <c r="G96" s="276"/>
      <c r="H96" s="276"/>
      <c r="I96" s="100"/>
      <c r="J96" s="276" t="s">
        <v>86</v>
      </c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7">
        <f>'1395-2 - Zdravotechnika'!J30</f>
        <v>0</v>
      </c>
      <c r="AH96" s="278"/>
      <c r="AI96" s="278"/>
      <c r="AJ96" s="278"/>
      <c r="AK96" s="278"/>
      <c r="AL96" s="278"/>
      <c r="AM96" s="278"/>
      <c r="AN96" s="277">
        <f>SUM(AG96,AT96)</f>
        <v>0</v>
      </c>
      <c r="AO96" s="278"/>
      <c r="AP96" s="278"/>
      <c r="AQ96" s="101" t="s">
        <v>82</v>
      </c>
      <c r="AR96" s="102"/>
      <c r="AS96" s="103">
        <v>0</v>
      </c>
      <c r="AT96" s="104">
        <f>ROUND(SUM(AV96:AW96),2)</f>
        <v>0</v>
      </c>
      <c r="AU96" s="105">
        <f>'1395-2 - Zdravotechnika'!P122</f>
        <v>0</v>
      </c>
      <c r="AV96" s="104">
        <f>'1395-2 - Zdravotechnika'!J33</f>
        <v>0</v>
      </c>
      <c r="AW96" s="104">
        <f>'1395-2 - Zdravotechnika'!J34</f>
        <v>0</v>
      </c>
      <c r="AX96" s="104">
        <f>'1395-2 - Zdravotechnika'!J35</f>
        <v>0</v>
      </c>
      <c r="AY96" s="104">
        <f>'1395-2 - Zdravotechnika'!J36</f>
        <v>0</v>
      </c>
      <c r="AZ96" s="104">
        <f>'1395-2 - Zdravotechnika'!F33</f>
        <v>0</v>
      </c>
      <c r="BA96" s="104">
        <f>'1395-2 - Zdravotechnika'!F34</f>
        <v>0</v>
      </c>
      <c r="BB96" s="104">
        <f>'1395-2 - Zdravotechnika'!F35</f>
        <v>0</v>
      </c>
      <c r="BC96" s="104">
        <f>'1395-2 - Zdravotechnika'!F36</f>
        <v>0</v>
      </c>
      <c r="BD96" s="106">
        <f>'1395-2 - Zdravotechnika'!F37</f>
        <v>0</v>
      </c>
      <c r="BT96" s="107" t="s">
        <v>83</v>
      </c>
      <c r="BV96" s="107" t="s">
        <v>77</v>
      </c>
      <c r="BW96" s="107" t="s">
        <v>87</v>
      </c>
      <c r="BX96" s="107" t="s">
        <v>5</v>
      </c>
      <c r="CL96" s="107" t="s">
        <v>1</v>
      </c>
      <c r="CM96" s="107" t="s">
        <v>75</v>
      </c>
    </row>
    <row r="97" spans="1:91" s="7" customFormat="1" ht="14.4" customHeight="1">
      <c r="A97" s="97" t="s">
        <v>79</v>
      </c>
      <c r="B97" s="98"/>
      <c r="C97" s="99"/>
      <c r="D97" s="276" t="s">
        <v>88</v>
      </c>
      <c r="E97" s="276"/>
      <c r="F97" s="276"/>
      <c r="G97" s="276"/>
      <c r="H97" s="276"/>
      <c r="I97" s="100"/>
      <c r="J97" s="276" t="s">
        <v>89</v>
      </c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7">
        <f>'1395-3 - Ústredné kúrenie'!J30</f>
        <v>0</v>
      </c>
      <c r="AH97" s="278"/>
      <c r="AI97" s="278"/>
      <c r="AJ97" s="278"/>
      <c r="AK97" s="278"/>
      <c r="AL97" s="278"/>
      <c r="AM97" s="278"/>
      <c r="AN97" s="277">
        <f>SUM(AG97,AT97)</f>
        <v>0</v>
      </c>
      <c r="AO97" s="278"/>
      <c r="AP97" s="278"/>
      <c r="AQ97" s="101" t="s">
        <v>82</v>
      </c>
      <c r="AR97" s="102"/>
      <c r="AS97" s="103">
        <v>0</v>
      </c>
      <c r="AT97" s="104">
        <f>ROUND(SUM(AV97:AW97),2)</f>
        <v>0</v>
      </c>
      <c r="AU97" s="105">
        <f>'1395-3 - Ústredné kúrenie'!P123</f>
        <v>0</v>
      </c>
      <c r="AV97" s="104">
        <f>'1395-3 - Ústredné kúrenie'!J33</f>
        <v>0</v>
      </c>
      <c r="AW97" s="104">
        <f>'1395-3 - Ústredné kúrenie'!J34</f>
        <v>0</v>
      </c>
      <c r="AX97" s="104">
        <f>'1395-3 - Ústredné kúrenie'!J35</f>
        <v>0</v>
      </c>
      <c r="AY97" s="104">
        <f>'1395-3 - Ústredné kúrenie'!J36</f>
        <v>0</v>
      </c>
      <c r="AZ97" s="104">
        <f>'1395-3 - Ústredné kúrenie'!F33</f>
        <v>0</v>
      </c>
      <c r="BA97" s="104">
        <f>'1395-3 - Ústredné kúrenie'!F34</f>
        <v>0</v>
      </c>
      <c r="BB97" s="104">
        <f>'1395-3 - Ústredné kúrenie'!F35</f>
        <v>0</v>
      </c>
      <c r="BC97" s="104">
        <f>'1395-3 - Ústredné kúrenie'!F36</f>
        <v>0</v>
      </c>
      <c r="BD97" s="106">
        <f>'1395-3 - Ústredné kúrenie'!F37</f>
        <v>0</v>
      </c>
      <c r="BT97" s="107" t="s">
        <v>83</v>
      </c>
      <c r="BV97" s="107" t="s">
        <v>77</v>
      </c>
      <c r="BW97" s="107" t="s">
        <v>90</v>
      </c>
      <c r="BX97" s="107" t="s">
        <v>5</v>
      </c>
      <c r="CL97" s="107" t="s">
        <v>1</v>
      </c>
      <c r="CM97" s="107" t="s">
        <v>75</v>
      </c>
    </row>
    <row r="98" spans="1:91" s="7" customFormat="1" ht="14.4" customHeight="1">
      <c r="A98" s="97" t="s">
        <v>79</v>
      </c>
      <c r="B98" s="98"/>
      <c r="C98" s="99"/>
      <c r="D98" s="276" t="s">
        <v>91</v>
      </c>
      <c r="E98" s="276"/>
      <c r="F98" s="276"/>
      <c r="G98" s="276"/>
      <c r="H98" s="276"/>
      <c r="I98" s="100"/>
      <c r="J98" s="276" t="s">
        <v>92</v>
      </c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77">
        <f>'1395-4 - Elektroinštalácia'!J30</f>
        <v>0</v>
      </c>
      <c r="AH98" s="278"/>
      <c r="AI98" s="278"/>
      <c r="AJ98" s="278"/>
      <c r="AK98" s="278"/>
      <c r="AL98" s="278"/>
      <c r="AM98" s="278"/>
      <c r="AN98" s="277">
        <f>SUM(AG98,AT98)</f>
        <v>0</v>
      </c>
      <c r="AO98" s="278"/>
      <c r="AP98" s="278"/>
      <c r="AQ98" s="101" t="s">
        <v>82</v>
      </c>
      <c r="AR98" s="102"/>
      <c r="AS98" s="108">
        <v>0</v>
      </c>
      <c r="AT98" s="109">
        <f>ROUND(SUM(AV98:AW98),2)</f>
        <v>0</v>
      </c>
      <c r="AU98" s="110">
        <f>'1395-4 - Elektroinštalácia'!P118</f>
        <v>0</v>
      </c>
      <c r="AV98" s="109">
        <f>'1395-4 - Elektroinštalácia'!J33</f>
        <v>0</v>
      </c>
      <c r="AW98" s="109">
        <f>'1395-4 - Elektroinštalácia'!J34</f>
        <v>0</v>
      </c>
      <c r="AX98" s="109">
        <f>'1395-4 - Elektroinštalácia'!J35</f>
        <v>0</v>
      </c>
      <c r="AY98" s="109">
        <f>'1395-4 - Elektroinštalácia'!J36</f>
        <v>0</v>
      </c>
      <c r="AZ98" s="109">
        <f>'1395-4 - Elektroinštalácia'!F33</f>
        <v>0</v>
      </c>
      <c r="BA98" s="109">
        <f>'1395-4 - Elektroinštalácia'!F34</f>
        <v>0</v>
      </c>
      <c r="BB98" s="109">
        <f>'1395-4 - Elektroinštalácia'!F35</f>
        <v>0</v>
      </c>
      <c r="BC98" s="109">
        <f>'1395-4 - Elektroinštalácia'!F36</f>
        <v>0</v>
      </c>
      <c r="BD98" s="111">
        <f>'1395-4 - Elektroinštalácia'!F37</f>
        <v>0</v>
      </c>
      <c r="BT98" s="107" t="s">
        <v>83</v>
      </c>
      <c r="BV98" s="107" t="s">
        <v>77</v>
      </c>
      <c r="BW98" s="107" t="s">
        <v>93</v>
      </c>
      <c r="BX98" s="107" t="s">
        <v>5</v>
      </c>
      <c r="CL98" s="107" t="s">
        <v>1</v>
      </c>
      <c r="CM98" s="107" t="s">
        <v>75</v>
      </c>
    </row>
    <row r="99" spans="1:91" s="2" customFormat="1" ht="30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91" s="2" customFormat="1" ht="6.9" customHeight="1">
      <c r="A100" s="34"/>
      <c r="B100" s="58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39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</sheetData>
  <sheetProtection password="CC35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1395-1 - Stavebná časť'!C2" display="/"/>
    <hyperlink ref="A96" location="'1395-2 - Zdravotechnika'!C2" display="/"/>
    <hyperlink ref="A97" location="'1395-3 - Ústredné kúrenie'!C2" display="/"/>
    <hyperlink ref="A98" location="'1395-4 - Elektroinštaláci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57"/>
  <sheetViews>
    <sheetView showGridLines="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0" width="23.85546875" style="1" customWidth="1"/>
    <col min="11" max="11" width="23.85546875" style="1" hidden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7" t="s">
        <v>84</v>
      </c>
    </row>
    <row r="3" spans="1:46" s="1" customFormat="1" ht="6.9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20"/>
      <c r="AT3" s="17" t="s">
        <v>75</v>
      </c>
    </row>
    <row r="4" spans="1:46" s="1" customFormat="1" ht="24.9" customHeight="1">
      <c r="B4" s="20"/>
      <c r="D4" s="114" t="s">
        <v>94</v>
      </c>
      <c r="L4" s="20"/>
      <c r="M4" s="115" t="s">
        <v>9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6" t="s">
        <v>14</v>
      </c>
      <c r="L6" s="20"/>
    </row>
    <row r="7" spans="1:46" s="1" customFormat="1" ht="14.4" customHeight="1">
      <c r="B7" s="20"/>
      <c r="E7" s="304" t="str">
        <f>'Rekapitulácia stavby'!K6</f>
        <v>Zvýšenie kapacity MŠ Šusteková 33, Bratislava</v>
      </c>
      <c r="F7" s="305"/>
      <c r="G7" s="305"/>
      <c r="H7" s="305"/>
      <c r="L7" s="20"/>
    </row>
    <row r="8" spans="1:46" s="2" customFormat="1" ht="12" customHeight="1">
      <c r="A8" s="34"/>
      <c r="B8" s="39"/>
      <c r="C8" s="34"/>
      <c r="D8" s="116" t="s">
        <v>95</v>
      </c>
      <c r="E8" s="34"/>
      <c r="F8" s="34"/>
      <c r="G8" s="34"/>
      <c r="H8" s="34"/>
      <c r="I8" s="34"/>
      <c r="J8" s="34"/>
      <c r="K8" s="34"/>
      <c r="L8" s="55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06" t="s">
        <v>96</v>
      </c>
      <c r="F9" s="307"/>
      <c r="G9" s="307"/>
      <c r="H9" s="307"/>
      <c r="I9" s="34"/>
      <c r="J9" s="34"/>
      <c r="K9" s="34"/>
      <c r="L9" s="55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5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6" t="s">
        <v>16</v>
      </c>
      <c r="E11" s="34"/>
      <c r="F11" s="117" t="s">
        <v>1</v>
      </c>
      <c r="G11" s="34"/>
      <c r="H11" s="34"/>
      <c r="I11" s="116" t="s">
        <v>17</v>
      </c>
      <c r="J11" s="117" t="s">
        <v>1</v>
      </c>
      <c r="K11" s="34"/>
      <c r="L11" s="55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6" t="s">
        <v>18</v>
      </c>
      <c r="E12" s="34"/>
      <c r="F12" s="117" t="s">
        <v>19</v>
      </c>
      <c r="G12" s="34"/>
      <c r="H12" s="34"/>
      <c r="I12" s="116" t="s">
        <v>20</v>
      </c>
      <c r="J12" s="118" t="str">
        <f>'Rekapitulácia stavby'!AN8</f>
        <v>18. 5. 2022</v>
      </c>
      <c r="K12" s="34"/>
      <c r="L12" s="55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5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6" t="s">
        <v>22</v>
      </c>
      <c r="E14" s="34"/>
      <c r="F14" s="34"/>
      <c r="G14" s="34"/>
      <c r="H14" s="34"/>
      <c r="I14" s="116" t="s">
        <v>23</v>
      </c>
      <c r="J14" s="117" t="s">
        <v>1</v>
      </c>
      <c r="K14" s="34"/>
      <c r="L14" s="55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7" t="s">
        <v>24</v>
      </c>
      <c r="F15" s="34"/>
      <c r="G15" s="34"/>
      <c r="H15" s="34"/>
      <c r="I15" s="116" t="s">
        <v>25</v>
      </c>
      <c r="J15" s="117" t="s">
        <v>1</v>
      </c>
      <c r="K15" s="34"/>
      <c r="L15" s="55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5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6" t="s">
        <v>26</v>
      </c>
      <c r="E17" s="34"/>
      <c r="F17" s="34"/>
      <c r="G17" s="34"/>
      <c r="H17" s="34"/>
      <c r="I17" s="116" t="s">
        <v>23</v>
      </c>
      <c r="J17" s="30" t="str">
        <f>'Rekapitulácia stavby'!AN13</f>
        <v>Vyplň údaj</v>
      </c>
      <c r="K17" s="34"/>
      <c r="L17" s="55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8" t="str">
        <f>'Rekapitulácia stavby'!E14</f>
        <v>Vyplň údaj</v>
      </c>
      <c r="F18" s="309"/>
      <c r="G18" s="309"/>
      <c r="H18" s="309"/>
      <c r="I18" s="116" t="s">
        <v>25</v>
      </c>
      <c r="J18" s="30" t="str">
        <f>'Rekapitulácia stavby'!AN14</f>
        <v>Vyplň údaj</v>
      </c>
      <c r="K18" s="34"/>
      <c r="L18" s="55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5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6" t="s">
        <v>28</v>
      </c>
      <c r="E20" s="34"/>
      <c r="F20" s="34"/>
      <c r="G20" s="34"/>
      <c r="H20" s="34"/>
      <c r="I20" s="116" t="s">
        <v>23</v>
      </c>
      <c r="J20" s="117" t="s">
        <v>1</v>
      </c>
      <c r="K20" s="34"/>
      <c r="L20" s="55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7" t="s">
        <v>29</v>
      </c>
      <c r="F21" s="34"/>
      <c r="G21" s="34"/>
      <c r="H21" s="34"/>
      <c r="I21" s="116" t="s">
        <v>25</v>
      </c>
      <c r="J21" s="117" t="s">
        <v>1</v>
      </c>
      <c r="K21" s="34"/>
      <c r="L21" s="55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5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6" t="s">
        <v>32</v>
      </c>
      <c r="E23" s="34"/>
      <c r="F23" s="34"/>
      <c r="G23" s="34"/>
      <c r="H23" s="34"/>
      <c r="I23" s="116" t="s">
        <v>23</v>
      </c>
      <c r="J23" s="117" t="str">
        <f>IF('Rekapitulácia stavby'!AN19="","",'Rekapitulácia stavby'!AN19)</f>
        <v/>
      </c>
      <c r="K23" s="34"/>
      <c r="L23" s="55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7" t="str">
        <f>IF('Rekapitulácia stavby'!E20="","",'Rekapitulácia stavby'!E20)</f>
        <v xml:space="preserve"> </v>
      </c>
      <c r="F24" s="34"/>
      <c r="G24" s="34"/>
      <c r="H24" s="34"/>
      <c r="I24" s="116" t="s">
        <v>25</v>
      </c>
      <c r="J24" s="117" t="str">
        <f>IF('Rekapitulácia stavby'!AN20="","",'Rekapitulácia stavby'!AN20)</f>
        <v/>
      </c>
      <c r="K24" s="34"/>
      <c r="L24" s="55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5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6" t="s">
        <v>34</v>
      </c>
      <c r="E26" s="34"/>
      <c r="F26" s="34"/>
      <c r="G26" s="34"/>
      <c r="H26" s="34"/>
      <c r="I26" s="34"/>
      <c r="J26" s="34"/>
      <c r="K26" s="34"/>
      <c r="L26" s="55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" customHeight="1">
      <c r="A27" s="119"/>
      <c r="B27" s="120"/>
      <c r="C27" s="119"/>
      <c r="D27" s="119"/>
      <c r="E27" s="310" t="s">
        <v>1</v>
      </c>
      <c r="F27" s="310"/>
      <c r="G27" s="310"/>
      <c r="H27" s="310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5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22"/>
      <c r="E29" s="122"/>
      <c r="F29" s="122"/>
      <c r="G29" s="122"/>
      <c r="H29" s="122"/>
      <c r="I29" s="122"/>
      <c r="J29" s="122"/>
      <c r="K29" s="122"/>
      <c r="L29" s="55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3" t="s">
        <v>35</v>
      </c>
      <c r="E30" s="34"/>
      <c r="F30" s="34"/>
      <c r="G30" s="34"/>
      <c r="H30" s="34"/>
      <c r="I30" s="34"/>
      <c r="J30" s="124">
        <f>ROUND(J136, 2)</f>
        <v>0</v>
      </c>
      <c r="K30" s="34"/>
      <c r="L30" s="55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22"/>
      <c r="E31" s="122"/>
      <c r="F31" s="122"/>
      <c r="G31" s="122"/>
      <c r="H31" s="122"/>
      <c r="I31" s="122"/>
      <c r="J31" s="122"/>
      <c r="K31" s="122"/>
      <c r="L31" s="55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5" t="s">
        <v>37</v>
      </c>
      <c r="G32" s="34"/>
      <c r="H32" s="34"/>
      <c r="I32" s="125" t="s">
        <v>36</v>
      </c>
      <c r="J32" s="125" t="s">
        <v>38</v>
      </c>
      <c r="K32" s="34"/>
      <c r="L32" s="55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6" t="s">
        <v>39</v>
      </c>
      <c r="E33" s="127" t="s">
        <v>40</v>
      </c>
      <c r="F33" s="128">
        <f>ROUND((SUM(BE136:BE456)),  2)</f>
        <v>0</v>
      </c>
      <c r="G33" s="129"/>
      <c r="H33" s="129"/>
      <c r="I33" s="130">
        <v>0.2</v>
      </c>
      <c r="J33" s="128">
        <f>ROUND(((SUM(BE136:BE456))*I33),  2)</f>
        <v>0</v>
      </c>
      <c r="K33" s="34"/>
      <c r="L33" s="55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27" t="s">
        <v>41</v>
      </c>
      <c r="F34" s="128">
        <f>ROUND((SUM(BF136:BF456)),  2)</f>
        <v>0</v>
      </c>
      <c r="G34" s="129"/>
      <c r="H34" s="129"/>
      <c r="I34" s="130">
        <v>0.2</v>
      </c>
      <c r="J34" s="128">
        <f>ROUND(((SUM(BF136:BF456))*I34),  2)</f>
        <v>0</v>
      </c>
      <c r="K34" s="34"/>
      <c r="L34" s="55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6" t="s">
        <v>42</v>
      </c>
      <c r="F35" s="131">
        <f>ROUND((SUM(BG136:BG456)),  2)</f>
        <v>0</v>
      </c>
      <c r="G35" s="34"/>
      <c r="H35" s="34"/>
      <c r="I35" s="132">
        <v>0.2</v>
      </c>
      <c r="J35" s="131">
        <f>0</f>
        <v>0</v>
      </c>
      <c r="K35" s="34"/>
      <c r="L35" s="55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6" t="s">
        <v>43</v>
      </c>
      <c r="F36" s="131">
        <f>ROUND((SUM(BH136:BH456)),  2)</f>
        <v>0</v>
      </c>
      <c r="G36" s="34"/>
      <c r="H36" s="34"/>
      <c r="I36" s="132">
        <v>0.2</v>
      </c>
      <c r="J36" s="131">
        <f>0</f>
        <v>0</v>
      </c>
      <c r="K36" s="34"/>
      <c r="L36" s="55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27" t="s">
        <v>44</v>
      </c>
      <c r="F37" s="128">
        <f>ROUND((SUM(BI136:BI456)),  2)</f>
        <v>0</v>
      </c>
      <c r="G37" s="129"/>
      <c r="H37" s="129"/>
      <c r="I37" s="130">
        <v>0</v>
      </c>
      <c r="J37" s="128">
        <f>0</f>
        <v>0</v>
      </c>
      <c r="K37" s="34"/>
      <c r="L37" s="55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5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33"/>
      <c r="D39" s="134" t="s">
        <v>45</v>
      </c>
      <c r="E39" s="135"/>
      <c r="F39" s="135"/>
      <c r="G39" s="136" t="s">
        <v>46</v>
      </c>
      <c r="H39" s="137" t="s">
        <v>47</v>
      </c>
      <c r="I39" s="135"/>
      <c r="J39" s="138">
        <f>SUM(J30:J37)</f>
        <v>0</v>
      </c>
      <c r="K39" s="139"/>
      <c r="L39" s="55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5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5"/>
      <c r="D50" s="140" t="s">
        <v>48</v>
      </c>
      <c r="E50" s="141"/>
      <c r="F50" s="141"/>
      <c r="G50" s="140" t="s">
        <v>49</v>
      </c>
      <c r="H50" s="141"/>
      <c r="I50" s="141"/>
      <c r="J50" s="141"/>
      <c r="K50" s="141"/>
      <c r="L50" s="55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42" t="s">
        <v>50</v>
      </c>
      <c r="E61" s="143"/>
      <c r="F61" s="144" t="s">
        <v>51</v>
      </c>
      <c r="G61" s="142" t="s">
        <v>50</v>
      </c>
      <c r="H61" s="143"/>
      <c r="I61" s="143"/>
      <c r="J61" s="145" t="s">
        <v>51</v>
      </c>
      <c r="K61" s="143"/>
      <c r="L61" s="55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40" t="s">
        <v>52</v>
      </c>
      <c r="E65" s="146"/>
      <c r="F65" s="146"/>
      <c r="G65" s="140" t="s">
        <v>53</v>
      </c>
      <c r="H65" s="146"/>
      <c r="I65" s="146"/>
      <c r="J65" s="146"/>
      <c r="K65" s="146"/>
      <c r="L65" s="55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42" t="s">
        <v>50</v>
      </c>
      <c r="E76" s="143"/>
      <c r="F76" s="144" t="s">
        <v>51</v>
      </c>
      <c r="G76" s="142" t="s">
        <v>50</v>
      </c>
      <c r="H76" s="143"/>
      <c r="I76" s="143"/>
      <c r="J76" s="145" t="s">
        <v>51</v>
      </c>
      <c r="K76" s="143"/>
      <c r="L76" s="55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5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5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97</v>
      </c>
      <c r="D82" s="36"/>
      <c r="E82" s="36"/>
      <c r="F82" s="36"/>
      <c r="G82" s="36"/>
      <c r="H82" s="36"/>
      <c r="I82" s="36"/>
      <c r="J82" s="36"/>
      <c r="K82" s="36"/>
      <c r="L82" s="55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5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14</v>
      </c>
      <c r="D84" s="36"/>
      <c r="E84" s="36"/>
      <c r="F84" s="36"/>
      <c r="G84" s="36"/>
      <c r="H84" s="36"/>
      <c r="I84" s="36"/>
      <c r="J84" s="36"/>
      <c r="K84" s="36"/>
      <c r="L84" s="55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4.4" customHeight="1">
      <c r="A85" s="34"/>
      <c r="B85" s="35"/>
      <c r="C85" s="36"/>
      <c r="D85" s="36"/>
      <c r="E85" s="311" t="str">
        <f>E7</f>
        <v>Zvýšenie kapacity MŠ Šusteková 33, Bratislava</v>
      </c>
      <c r="F85" s="312"/>
      <c r="G85" s="312"/>
      <c r="H85" s="312"/>
      <c r="I85" s="36"/>
      <c r="J85" s="36"/>
      <c r="K85" s="36"/>
      <c r="L85" s="55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95</v>
      </c>
      <c r="D86" s="36"/>
      <c r="E86" s="36"/>
      <c r="F86" s="36"/>
      <c r="G86" s="36"/>
      <c r="H86" s="36"/>
      <c r="I86" s="36"/>
      <c r="J86" s="36"/>
      <c r="K86" s="36"/>
      <c r="L86" s="55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5.6" customHeight="1">
      <c r="A87" s="34"/>
      <c r="B87" s="35"/>
      <c r="C87" s="36"/>
      <c r="D87" s="36"/>
      <c r="E87" s="260" t="str">
        <f>E9</f>
        <v>1395-1 - Stavebná časť</v>
      </c>
      <c r="F87" s="313"/>
      <c r="G87" s="313"/>
      <c r="H87" s="313"/>
      <c r="I87" s="36"/>
      <c r="J87" s="36"/>
      <c r="K87" s="36"/>
      <c r="L87" s="55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5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18</v>
      </c>
      <c r="D89" s="36"/>
      <c r="E89" s="36"/>
      <c r="F89" s="27" t="str">
        <f>F12</f>
        <v>Bratislava -Petržalka, parc.č. 5460</v>
      </c>
      <c r="G89" s="36"/>
      <c r="H89" s="36"/>
      <c r="I89" s="29" t="s">
        <v>20</v>
      </c>
      <c r="J89" s="70" t="str">
        <f>IF(J12="","",J12)</f>
        <v>18. 5. 2022</v>
      </c>
      <c r="K89" s="36"/>
      <c r="L89" s="55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5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6" customHeight="1">
      <c r="A91" s="34"/>
      <c r="B91" s="35"/>
      <c r="C91" s="29" t="s">
        <v>22</v>
      </c>
      <c r="D91" s="36"/>
      <c r="E91" s="36"/>
      <c r="F91" s="27" t="str">
        <f>E15</f>
        <v>Mestská časť Bratislava -Petržalka , Kulíková17</v>
      </c>
      <c r="G91" s="36"/>
      <c r="H91" s="36"/>
      <c r="I91" s="29" t="s">
        <v>28</v>
      </c>
      <c r="J91" s="32" t="str">
        <f>E21</f>
        <v>NV-Project s.r.o.</v>
      </c>
      <c r="K91" s="36"/>
      <c r="L91" s="55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6" customHeight="1">
      <c r="A92" s="34"/>
      <c r="B92" s="35"/>
      <c r="C92" s="29" t="s">
        <v>26</v>
      </c>
      <c r="D92" s="36"/>
      <c r="E92" s="36"/>
      <c r="F92" s="27" t="str">
        <f>IF(E18="","",E18)</f>
        <v>Vyplň údaj</v>
      </c>
      <c r="G92" s="36"/>
      <c r="H92" s="36"/>
      <c r="I92" s="29" t="s">
        <v>32</v>
      </c>
      <c r="J92" s="32" t="str">
        <f>E24</f>
        <v xml:space="preserve"> </v>
      </c>
      <c r="K92" s="36"/>
      <c r="L92" s="55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5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51" t="s">
        <v>98</v>
      </c>
      <c r="D94" s="152"/>
      <c r="E94" s="152"/>
      <c r="F94" s="152"/>
      <c r="G94" s="152"/>
      <c r="H94" s="152"/>
      <c r="I94" s="152"/>
      <c r="J94" s="153" t="s">
        <v>99</v>
      </c>
      <c r="K94" s="152"/>
      <c r="L94" s="55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5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54" t="s">
        <v>100</v>
      </c>
      <c r="D96" s="36"/>
      <c r="E96" s="36"/>
      <c r="F96" s="36"/>
      <c r="G96" s="36"/>
      <c r="H96" s="36"/>
      <c r="I96" s="36"/>
      <c r="J96" s="88">
        <f>J136</f>
        <v>0</v>
      </c>
      <c r="K96" s="36"/>
      <c r="L96" s="55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101</v>
      </c>
    </row>
    <row r="97" spans="2:12" s="9" customFormat="1" ht="24.9" customHeight="1">
      <c r="B97" s="155"/>
      <c r="C97" s="156"/>
      <c r="D97" s="157" t="s">
        <v>102</v>
      </c>
      <c r="E97" s="158"/>
      <c r="F97" s="158"/>
      <c r="G97" s="158"/>
      <c r="H97" s="158"/>
      <c r="I97" s="158"/>
      <c r="J97" s="159">
        <f>J137</f>
        <v>0</v>
      </c>
      <c r="K97" s="156"/>
      <c r="L97" s="160"/>
    </row>
    <row r="98" spans="2:12" s="10" customFormat="1" ht="19.95" customHeight="1">
      <c r="B98" s="161"/>
      <c r="C98" s="162"/>
      <c r="D98" s="163" t="s">
        <v>103</v>
      </c>
      <c r="E98" s="164"/>
      <c r="F98" s="164"/>
      <c r="G98" s="164"/>
      <c r="H98" s="164"/>
      <c r="I98" s="164"/>
      <c r="J98" s="165">
        <f>J138</f>
        <v>0</v>
      </c>
      <c r="K98" s="162"/>
      <c r="L98" s="166"/>
    </row>
    <row r="99" spans="2:12" s="10" customFormat="1" ht="19.95" customHeight="1">
      <c r="B99" s="161"/>
      <c r="C99" s="162"/>
      <c r="D99" s="163" t="s">
        <v>104</v>
      </c>
      <c r="E99" s="164"/>
      <c r="F99" s="164"/>
      <c r="G99" s="164"/>
      <c r="H99" s="164"/>
      <c r="I99" s="164"/>
      <c r="J99" s="165">
        <f>J149</f>
        <v>0</v>
      </c>
      <c r="K99" s="162"/>
      <c r="L99" s="166"/>
    </row>
    <row r="100" spans="2:12" s="10" customFormat="1" ht="19.95" customHeight="1">
      <c r="B100" s="161"/>
      <c r="C100" s="162"/>
      <c r="D100" s="163" t="s">
        <v>105</v>
      </c>
      <c r="E100" s="164"/>
      <c r="F100" s="164"/>
      <c r="G100" s="164"/>
      <c r="H100" s="164"/>
      <c r="I100" s="164"/>
      <c r="J100" s="165">
        <f>J155</f>
        <v>0</v>
      </c>
      <c r="K100" s="162"/>
      <c r="L100" s="166"/>
    </row>
    <row r="101" spans="2:12" s="10" customFormat="1" ht="19.95" customHeight="1">
      <c r="B101" s="161"/>
      <c r="C101" s="162"/>
      <c r="D101" s="163" t="s">
        <v>106</v>
      </c>
      <c r="E101" s="164"/>
      <c r="F101" s="164"/>
      <c r="G101" s="164"/>
      <c r="H101" s="164"/>
      <c r="I101" s="164"/>
      <c r="J101" s="165">
        <f>J178</f>
        <v>0</v>
      </c>
      <c r="K101" s="162"/>
      <c r="L101" s="166"/>
    </row>
    <row r="102" spans="2:12" s="10" customFormat="1" ht="19.95" customHeight="1">
      <c r="B102" s="161"/>
      <c r="C102" s="162"/>
      <c r="D102" s="163" t="s">
        <v>107</v>
      </c>
      <c r="E102" s="164"/>
      <c r="F102" s="164"/>
      <c r="G102" s="164"/>
      <c r="H102" s="164"/>
      <c r="I102" s="164"/>
      <c r="J102" s="165">
        <f>J191</f>
        <v>0</v>
      </c>
      <c r="K102" s="162"/>
      <c r="L102" s="166"/>
    </row>
    <row r="103" spans="2:12" s="10" customFormat="1" ht="19.95" customHeight="1">
      <c r="B103" s="161"/>
      <c r="C103" s="162"/>
      <c r="D103" s="163" t="s">
        <v>108</v>
      </c>
      <c r="E103" s="164"/>
      <c r="F103" s="164"/>
      <c r="G103" s="164"/>
      <c r="H103" s="164"/>
      <c r="I103" s="164"/>
      <c r="J103" s="165">
        <f>J233</f>
        <v>0</v>
      </c>
      <c r="K103" s="162"/>
      <c r="L103" s="166"/>
    </row>
    <row r="104" spans="2:12" s="10" customFormat="1" ht="19.95" customHeight="1">
      <c r="B104" s="161"/>
      <c r="C104" s="162"/>
      <c r="D104" s="163" t="s">
        <v>109</v>
      </c>
      <c r="E104" s="164"/>
      <c r="F104" s="164"/>
      <c r="G104" s="164"/>
      <c r="H104" s="164"/>
      <c r="I104" s="164"/>
      <c r="J104" s="165">
        <f>J305</f>
        <v>0</v>
      </c>
      <c r="K104" s="162"/>
      <c r="L104" s="166"/>
    </row>
    <row r="105" spans="2:12" s="9" customFormat="1" ht="24.9" customHeight="1">
      <c r="B105" s="155"/>
      <c r="C105" s="156"/>
      <c r="D105" s="157" t="s">
        <v>110</v>
      </c>
      <c r="E105" s="158"/>
      <c r="F105" s="158"/>
      <c r="G105" s="158"/>
      <c r="H105" s="158"/>
      <c r="I105" s="158"/>
      <c r="J105" s="159">
        <f>J307</f>
        <v>0</v>
      </c>
      <c r="K105" s="156"/>
      <c r="L105" s="160"/>
    </row>
    <row r="106" spans="2:12" s="10" customFormat="1" ht="19.95" customHeight="1">
      <c r="B106" s="161"/>
      <c r="C106" s="162"/>
      <c r="D106" s="163" t="s">
        <v>111</v>
      </c>
      <c r="E106" s="164"/>
      <c r="F106" s="164"/>
      <c r="G106" s="164"/>
      <c r="H106" s="164"/>
      <c r="I106" s="164"/>
      <c r="J106" s="165">
        <f>J308</f>
        <v>0</v>
      </c>
      <c r="K106" s="162"/>
      <c r="L106" s="166"/>
    </row>
    <row r="107" spans="2:12" s="10" customFormat="1" ht="19.95" customHeight="1">
      <c r="B107" s="161"/>
      <c r="C107" s="162"/>
      <c r="D107" s="163" t="s">
        <v>112</v>
      </c>
      <c r="E107" s="164"/>
      <c r="F107" s="164"/>
      <c r="G107" s="164"/>
      <c r="H107" s="164"/>
      <c r="I107" s="164"/>
      <c r="J107" s="165">
        <f>J315</f>
        <v>0</v>
      </c>
      <c r="K107" s="162"/>
      <c r="L107" s="166"/>
    </row>
    <row r="108" spans="2:12" s="10" customFormat="1" ht="19.95" customHeight="1">
      <c r="B108" s="161"/>
      <c r="C108" s="162"/>
      <c r="D108" s="163" t="s">
        <v>113</v>
      </c>
      <c r="E108" s="164"/>
      <c r="F108" s="164"/>
      <c r="G108" s="164"/>
      <c r="H108" s="164"/>
      <c r="I108" s="164"/>
      <c r="J108" s="165">
        <f>J319</f>
        <v>0</v>
      </c>
      <c r="K108" s="162"/>
      <c r="L108" s="166"/>
    </row>
    <row r="109" spans="2:12" s="10" customFormat="1" ht="19.95" customHeight="1">
      <c r="B109" s="161"/>
      <c r="C109" s="162"/>
      <c r="D109" s="163" t="s">
        <v>114</v>
      </c>
      <c r="E109" s="164"/>
      <c r="F109" s="164"/>
      <c r="G109" s="164"/>
      <c r="H109" s="164"/>
      <c r="I109" s="164"/>
      <c r="J109" s="165">
        <f>J326</f>
        <v>0</v>
      </c>
      <c r="K109" s="162"/>
      <c r="L109" s="166"/>
    </row>
    <row r="110" spans="2:12" s="10" customFormat="1" ht="19.95" customHeight="1">
      <c r="B110" s="161"/>
      <c r="C110" s="162"/>
      <c r="D110" s="163" t="s">
        <v>115</v>
      </c>
      <c r="E110" s="164"/>
      <c r="F110" s="164"/>
      <c r="G110" s="164"/>
      <c r="H110" s="164"/>
      <c r="I110" s="164"/>
      <c r="J110" s="165">
        <f>J337</f>
        <v>0</v>
      </c>
      <c r="K110" s="162"/>
      <c r="L110" s="166"/>
    </row>
    <row r="111" spans="2:12" s="10" customFormat="1" ht="19.95" customHeight="1">
      <c r="B111" s="161"/>
      <c r="C111" s="162"/>
      <c r="D111" s="163" t="s">
        <v>116</v>
      </c>
      <c r="E111" s="164"/>
      <c r="F111" s="164"/>
      <c r="G111" s="164"/>
      <c r="H111" s="164"/>
      <c r="I111" s="164"/>
      <c r="J111" s="165">
        <f>J349</f>
        <v>0</v>
      </c>
      <c r="K111" s="162"/>
      <c r="L111" s="166"/>
    </row>
    <row r="112" spans="2:12" s="10" customFormat="1" ht="19.95" customHeight="1">
      <c r="B112" s="161"/>
      <c r="C112" s="162"/>
      <c r="D112" s="163" t="s">
        <v>117</v>
      </c>
      <c r="E112" s="164"/>
      <c r="F112" s="164"/>
      <c r="G112" s="164"/>
      <c r="H112" s="164"/>
      <c r="I112" s="164"/>
      <c r="J112" s="165">
        <f>J364</f>
        <v>0</v>
      </c>
      <c r="K112" s="162"/>
      <c r="L112" s="166"/>
    </row>
    <row r="113" spans="1:31" s="10" customFormat="1" ht="19.95" customHeight="1">
      <c r="B113" s="161"/>
      <c r="C113" s="162"/>
      <c r="D113" s="163" t="s">
        <v>118</v>
      </c>
      <c r="E113" s="164"/>
      <c r="F113" s="164"/>
      <c r="G113" s="164"/>
      <c r="H113" s="164"/>
      <c r="I113" s="164"/>
      <c r="J113" s="165">
        <f>J429</f>
        <v>0</v>
      </c>
      <c r="K113" s="162"/>
      <c r="L113" s="166"/>
    </row>
    <row r="114" spans="1:31" s="10" customFormat="1" ht="19.95" customHeight="1">
      <c r="B114" s="161"/>
      <c r="C114" s="162"/>
      <c r="D114" s="163" t="s">
        <v>119</v>
      </c>
      <c r="E114" s="164"/>
      <c r="F114" s="164"/>
      <c r="G114" s="164"/>
      <c r="H114" s="164"/>
      <c r="I114" s="164"/>
      <c r="J114" s="165">
        <f>J441</f>
        <v>0</v>
      </c>
      <c r="K114" s="162"/>
      <c r="L114" s="166"/>
    </row>
    <row r="115" spans="1:31" s="9" customFormat="1" ht="24.9" customHeight="1">
      <c r="B115" s="155"/>
      <c r="C115" s="156"/>
      <c r="D115" s="157" t="s">
        <v>120</v>
      </c>
      <c r="E115" s="158"/>
      <c r="F115" s="158"/>
      <c r="G115" s="158"/>
      <c r="H115" s="158"/>
      <c r="I115" s="158"/>
      <c r="J115" s="159">
        <f>J452</f>
        <v>0</v>
      </c>
      <c r="K115" s="156"/>
      <c r="L115" s="160"/>
    </row>
    <row r="116" spans="1:31" s="10" customFormat="1" ht="19.95" customHeight="1">
      <c r="B116" s="161"/>
      <c r="C116" s="162"/>
      <c r="D116" s="163" t="s">
        <v>121</v>
      </c>
      <c r="E116" s="164"/>
      <c r="F116" s="164"/>
      <c r="G116" s="164"/>
      <c r="H116" s="164"/>
      <c r="I116" s="164"/>
      <c r="J116" s="165">
        <f>J453</f>
        <v>0</v>
      </c>
      <c r="K116" s="162"/>
      <c r="L116" s="166"/>
    </row>
    <row r="117" spans="1:31" s="2" customFormat="1" ht="21.7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5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6.9" customHeight="1">
      <c r="A118" s="34"/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5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22" spans="1:31" s="2" customFormat="1" ht="6.9" customHeight="1">
      <c r="A122" s="34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55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24.9" customHeight="1">
      <c r="A123" s="34"/>
      <c r="B123" s="35"/>
      <c r="C123" s="23" t="s">
        <v>122</v>
      </c>
      <c r="D123" s="36"/>
      <c r="E123" s="36"/>
      <c r="F123" s="36"/>
      <c r="G123" s="36"/>
      <c r="H123" s="36"/>
      <c r="I123" s="36"/>
      <c r="J123" s="36"/>
      <c r="K123" s="36"/>
      <c r="L123" s="55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6.9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5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2" customHeight="1">
      <c r="A125" s="34"/>
      <c r="B125" s="35"/>
      <c r="C125" s="29" t="s">
        <v>14</v>
      </c>
      <c r="D125" s="36"/>
      <c r="E125" s="36"/>
      <c r="F125" s="36"/>
      <c r="G125" s="36"/>
      <c r="H125" s="36"/>
      <c r="I125" s="36"/>
      <c r="J125" s="36"/>
      <c r="K125" s="36"/>
      <c r="L125" s="55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4.4" customHeight="1">
      <c r="A126" s="34"/>
      <c r="B126" s="35"/>
      <c r="C126" s="36"/>
      <c r="D126" s="36"/>
      <c r="E126" s="311" t="str">
        <f>E7</f>
        <v>Zvýšenie kapacity MŠ Šusteková 33, Bratislava</v>
      </c>
      <c r="F126" s="312"/>
      <c r="G126" s="312"/>
      <c r="H126" s="312"/>
      <c r="I126" s="36"/>
      <c r="J126" s="36"/>
      <c r="K126" s="36"/>
      <c r="L126" s="55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2" customHeight="1">
      <c r="A127" s="34"/>
      <c r="B127" s="35"/>
      <c r="C127" s="29" t="s">
        <v>95</v>
      </c>
      <c r="D127" s="36"/>
      <c r="E127" s="36"/>
      <c r="F127" s="36"/>
      <c r="G127" s="36"/>
      <c r="H127" s="36"/>
      <c r="I127" s="36"/>
      <c r="J127" s="36"/>
      <c r="K127" s="36"/>
      <c r="L127" s="55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5.6" customHeight="1">
      <c r="A128" s="34"/>
      <c r="B128" s="35"/>
      <c r="C128" s="36"/>
      <c r="D128" s="36"/>
      <c r="E128" s="260" t="str">
        <f>E9</f>
        <v>1395-1 - Stavebná časť</v>
      </c>
      <c r="F128" s="313"/>
      <c r="G128" s="313"/>
      <c r="H128" s="313"/>
      <c r="I128" s="36"/>
      <c r="J128" s="36"/>
      <c r="K128" s="36"/>
      <c r="L128" s="55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6.9" customHeight="1">
      <c r="A129" s="34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55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2" customFormat="1" ht="12" customHeight="1">
      <c r="A130" s="34"/>
      <c r="B130" s="35"/>
      <c r="C130" s="29" t="s">
        <v>18</v>
      </c>
      <c r="D130" s="36"/>
      <c r="E130" s="36"/>
      <c r="F130" s="27" t="str">
        <f>F12</f>
        <v>Bratislava -Petržalka, parc.č. 5460</v>
      </c>
      <c r="G130" s="36"/>
      <c r="H130" s="36"/>
      <c r="I130" s="29" t="s">
        <v>20</v>
      </c>
      <c r="J130" s="70" t="str">
        <f>IF(J12="","",J12)</f>
        <v>18. 5. 2022</v>
      </c>
      <c r="K130" s="36"/>
      <c r="L130" s="55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5" s="2" customFormat="1" ht="6.9" customHeight="1">
      <c r="A131" s="34"/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55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65" s="2" customFormat="1" ht="15.6" customHeight="1">
      <c r="A132" s="34"/>
      <c r="B132" s="35"/>
      <c r="C132" s="29" t="s">
        <v>22</v>
      </c>
      <c r="D132" s="36"/>
      <c r="E132" s="36"/>
      <c r="F132" s="27" t="str">
        <f>E15</f>
        <v>Mestská časť Bratislava -Petržalka , Kulíková17</v>
      </c>
      <c r="G132" s="36"/>
      <c r="H132" s="36"/>
      <c r="I132" s="29" t="s">
        <v>28</v>
      </c>
      <c r="J132" s="32" t="str">
        <f>E21</f>
        <v>NV-Project s.r.o.</v>
      </c>
      <c r="K132" s="36"/>
      <c r="L132" s="55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65" s="2" customFormat="1" ht="15.6" customHeight="1">
      <c r="A133" s="34"/>
      <c r="B133" s="35"/>
      <c r="C133" s="29" t="s">
        <v>26</v>
      </c>
      <c r="D133" s="36"/>
      <c r="E133" s="36"/>
      <c r="F133" s="27" t="str">
        <f>IF(E18="","",E18)</f>
        <v>Vyplň údaj</v>
      </c>
      <c r="G133" s="36"/>
      <c r="H133" s="36"/>
      <c r="I133" s="29" t="s">
        <v>32</v>
      </c>
      <c r="J133" s="32" t="str">
        <f>E24</f>
        <v xml:space="preserve"> </v>
      </c>
      <c r="K133" s="36"/>
      <c r="L133" s="55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65" s="2" customFormat="1" ht="10.35" customHeight="1">
      <c r="A134" s="34"/>
      <c r="B134" s="35"/>
      <c r="C134" s="36"/>
      <c r="D134" s="36"/>
      <c r="E134" s="36"/>
      <c r="F134" s="36"/>
      <c r="G134" s="36"/>
      <c r="H134" s="36"/>
      <c r="I134" s="36"/>
      <c r="J134" s="36"/>
      <c r="K134" s="36"/>
      <c r="L134" s="55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65" s="11" customFormat="1" ht="29.25" customHeight="1">
      <c r="A135" s="167"/>
      <c r="B135" s="168"/>
      <c r="C135" s="169" t="s">
        <v>123</v>
      </c>
      <c r="D135" s="170" t="s">
        <v>60</v>
      </c>
      <c r="E135" s="170" t="s">
        <v>56</v>
      </c>
      <c r="F135" s="170" t="s">
        <v>57</v>
      </c>
      <c r="G135" s="170" t="s">
        <v>124</v>
      </c>
      <c r="H135" s="170" t="s">
        <v>125</v>
      </c>
      <c r="I135" s="170" t="s">
        <v>126</v>
      </c>
      <c r="J135" s="171" t="s">
        <v>99</v>
      </c>
      <c r="K135" s="172" t="s">
        <v>127</v>
      </c>
      <c r="L135" s="173"/>
      <c r="M135" s="79" t="s">
        <v>1</v>
      </c>
      <c r="N135" s="80" t="s">
        <v>39</v>
      </c>
      <c r="O135" s="80" t="s">
        <v>128</v>
      </c>
      <c r="P135" s="80" t="s">
        <v>129</v>
      </c>
      <c r="Q135" s="80" t="s">
        <v>130</v>
      </c>
      <c r="R135" s="80" t="s">
        <v>131</v>
      </c>
      <c r="S135" s="80" t="s">
        <v>132</v>
      </c>
      <c r="T135" s="81" t="s">
        <v>133</v>
      </c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</row>
    <row r="136" spans="1:65" s="2" customFormat="1" ht="22.8" customHeight="1">
      <c r="A136" s="34"/>
      <c r="B136" s="35"/>
      <c r="C136" s="86" t="s">
        <v>100</v>
      </c>
      <c r="D136" s="36"/>
      <c r="E136" s="36"/>
      <c r="F136" s="36"/>
      <c r="G136" s="36"/>
      <c r="H136" s="36"/>
      <c r="I136" s="36"/>
      <c r="J136" s="174">
        <f>BK136</f>
        <v>0</v>
      </c>
      <c r="K136" s="36"/>
      <c r="L136" s="39"/>
      <c r="M136" s="82"/>
      <c r="N136" s="175"/>
      <c r="O136" s="83"/>
      <c r="P136" s="176">
        <f>P137+P307+P452</f>
        <v>0</v>
      </c>
      <c r="Q136" s="83"/>
      <c r="R136" s="176">
        <f>R137+R307+R452</f>
        <v>40.052246120000007</v>
      </c>
      <c r="S136" s="83"/>
      <c r="T136" s="177">
        <f>T137+T307+T452</f>
        <v>16.287330000000001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74</v>
      </c>
      <c r="AU136" s="17" t="s">
        <v>101</v>
      </c>
      <c r="BK136" s="178">
        <f>BK137+BK307+BK452</f>
        <v>0</v>
      </c>
    </row>
    <row r="137" spans="1:65" s="12" customFormat="1" ht="25.95" customHeight="1">
      <c r="B137" s="179"/>
      <c r="C137" s="180"/>
      <c r="D137" s="181" t="s">
        <v>74</v>
      </c>
      <c r="E137" s="182" t="s">
        <v>134</v>
      </c>
      <c r="F137" s="182" t="s">
        <v>135</v>
      </c>
      <c r="G137" s="180"/>
      <c r="H137" s="180"/>
      <c r="I137" s="183"/>
      <c r="J137" s="184">
        <f>BK137</f>
        <v>0</v>
      </c>
      <c r="K137" s="180"/>
      <c r="L137" s="185"/>
      <c r="M137" s="186"/>
      <c r="N137" s="187"/>
      <c r="O137" s="187"/>
      <c r="P137" s="188">
        <f>P138+P149+P155+P178+P191+P233+P305</f>
        <v>0</v>
      </c>
      <c r="Q137" s="187"/>
      <c r="R137" s="188">
        <f>R138+R149+R155+R178+R191+R233+R305</f>
        <v>36.512967020000005</v>
      </c>
      <c r="S137" s="187"/>
      <c r="T137" s="189">
        <f>T138+T149+T155+T178+T191+T233+T305</f>
        <v>16.103954999999999</v>
      </c>
      <c r="AR137" s="190" t="s">
        <v>83</v>
      </c>
      <c r="AT137" s="191" t="s">
        <v>74</v>
      </c>
      <c r="AU137" s="191" t="s">
        <v>75</v>
      </c>
      <c r="AY137" s="190" t="s">
        <v>136</v>
      </c>
      <c r="BK137" s="192">
        <f>BK138+BK149+BK155+BK178+BK191+BK233+BK305</f>
        <v>0</v>
      </c>
    </row>
    <row r="138" spans="1:65" s="12" customFormat="1" ht="22.8" customHeight="1">
      <c r="B138" s="179"/>
      <c r="C138" s="180"/>
      <c r="D138" s="181" t="s">
        <v>74</v>
      </c>
      <c r="E138" s="193" t="s">
        <v>83</v>
      </c>
      <c r="F138" s="193" t="s">
        <v>137</v>
      </c>
      <c r="G138" s="180"/>
      <c r="H138" s="180"/>
      <c r="I138" s="183"/>
      <c r="J138" s="194">
        <f>BK138</f>
        <v>0</v>
      </c>
      <c r="K138" s="180"/>
      <c r="L138" s="185"/>
      <c r="M138" s="186"/>
      <c r="N138" s="187"/>
      <c r="O138" s="187"/>
      <c r="P138" s="188">
        <f>SUM(P139:P148)</f>
        <v>0</v>
      </c>
      <c r="Q138" s="187"/>
      <c r="R138" s="188">
        <f>SUM(R139:R148)</f>
        <v>0</v>
      </c>
      <c r="S138" s="187"/>
      <c r="T138" s="189">
        <f>SUM(T139:T148)</f>
        <v>0.43559999999999999</v>
      </c>
      <c r="AR138" s="190" t="s">
        <v>83</v>
      </c>
      <c r="AT138" s="191" t="s">
        <v>74</v>
      </c>
      <c r="AU138" s="191" t="s">
        <v>83</v>
      </c>
      <c r="AY138" s="190" t="s">
        <v>136</v>
      </c>
      <c r="BK138" s="192">
        <f>SUM(BK139:BK148)</f>
        <v>0</v>
      </c>
    </row>
    <row r="139" spans="1:65" s="2" customFormat="1" ht="22.2" customHeight="1">
      <c r="A139" s="34"/>
      <c r="B139" s="35"/>
      <c r="C139" s="195" t="s">
        <v>83</v>
      </c>
      <c r="D139" s="195" t="s">
        <v>138</v>
      </c>
      <c r="E139" s="196" t="s">
        <v>139</v>
      </c>
      <c r="F139" s="197" t="s">
        <v>140</v>
      </c>
      <c r="G139" s="198" t="s">
        <v>141</v>
      </c>
      <c r="H139" s="199">
        <v>1.2</v>
      </c>
      <c r="I139" s="200"/>
      <c r="J139" s="199">
        <f>ROUND(I139*H139,3)</f>
        <v>0</v>
      </c>
      <c r="K139" s="201"/>
      <c r="L139" s="39"/>
      <c r="M139" s="202" t="s">
        <v>1</v>
      </c>
      <c r="N139" s="203" t="s">
        <v>41</v>
      </c>
      <c r="O139" s="75"/>
      <c r="P139" s="204">
        <f>O139*H139</f>
        <v>0</v>
      </c>
      <c r="Q139" s="204">
        <v>0</v>
      </c>
      <c r="R139" s="204">
        <f>Q139*H139</f>
        <v>0</v>
      </c>
      <c r="S139" s="204">
        <v>0.13800000000000001</v>
      </c>
      <c r="T139" s="205">
        <f>S139*H139</f>
        <v>0.1656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6" t="s">
        <v>142</v>
      </c>
      <c r="AT139" s="206" t="s">
        <v>138</v>
      </c>
      <c r="AU139" s="206" t="s">
        <v>143</v>
      </c>
      <c r="AY139" s="17" t="s">
        <v>136</v>
      </c>
      <c r="BE139" s="207">
        <f>IF(N139="základná",J139,0)</f>
        <v>0</v>
      </c>
      <c r="BF139" s="207">
        <f>IF(N139="znížená",J139,0)</f>
        <v>0</v>
      </c>
      <c r="BG139" s="207">
        <f>IF(N139="zákl. prenesená",J139,0)</f>
        <v>0</v>
      </c>
      <c r="BH139" s="207">
        <f>IF(N139="zníž. prenesená",J139,0)</f>
        <v>0</v>
      </c>
      <c r="BI139" s="207">
        <f>IF(N139="nulová",J139,0)</f>
        <v>0</v>
      </c>
      <c r="BJ139" s="17" t="s">
        <v>143</v>
      </c>
      <c r="BK139" s="208">
        <f>ROUND(I139*H139,3)</f>
        <v>0</v>
      </c>
      <c r="BL139" s="17" t="s">
        <v>142</v>
      </c>
      <c r="BM139" s="206" t="s">
        <v>144</v>
      </c>
    </row>
    <row r="140" spans="1:65" s="13" customFormat="1" ht="10.199999999999999">
      <c r="B140" s="209"/>
      <c r="C140" s="210"/>
      <c r="D140" s="211" t="s">
        <v>145</v>
      </c>
      <c r="E140" s="212" t="s">
        <v>1</v>
      </c>
      <c r="F140" s="213" t="s">
        <v>146</v>
      </c>
      <c r="G140" s="210"/>
      <c r="H140" s="212" t="s">
        <v>1</v>
      </c>
      <c r="I140" s="214"/>
      <c r="J140" s="210"/>
      <c r="K140" s="210"/>
      <c r="L140" s="215"/>
      <c r="M140" s="216"/>
      <c r="N140" s="217"/>
      <c r="O140" s="217"/>
      <c r="P140" s="217"/>
      <c r="Q140" s="217"/>
      <c r="R140" s="217"/>
      <c r="S140" s="217"/>
      <c r="T140" s="218"/>
      <c r="AT140" s="219" t="s">
        <v>145</v>
      </c>
      <c r="AU140" s="219" t="s">
        <v>143</v>
      </c>
      <c r="AV140" s="13" t="s">
        <v>83</v>
      </c>
      <c r="AW140" s="13" t="s">
        <v>30</v>
      </c>
      <c r="AX140" s="13" t="s">
        <v>75</v>
      </c>
      <c r="AY140" s="219" t="s">
        <v>136</v>
      </c>
    </row>
    <row r="141" spans="1:65" s="14" customFormat="1" ht="10.199999999999999">
      <c r="B141" s="220"/>
      <c r="C141" s="221"/>
      <c r="D141" s="211" t="s">
        <v>145</v>
      </c>
      <c r="E141" s="222" t="s">
        <v>1</v>
      </c>
      <c r="F141" s="223" t="s">
        <v>147</v>
      </c>
      <c r="G141" s="221"/>
      <c r="H141" s="224">
        <v>1.2</v>
      </c>
      <c r="I141" s="225"/>
      <c r="J141" s="221"/>
      <c r="K141" s="221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145</v>
      </c>
      <c r="AU141" s="230" t="s">
        <v>143</v>
      </c>
      <c r="AV141" s="14" t="s">
        <v>143</v>
      </c>
      <c r="AW141" s="14" t="s">
        <v>30</v>
      </c>
      <c r="AX141" s="14" t="s">
        <v>83</v>
      </c>
      <c r="AY141" s="230" t="s">
        <v>136</v>
      </c>
    </row>
    <row r="142" spans="1:65" s="2" customFormat="1" ht="22.2" customHeight="1">
      <c r="A142" s="34"/>
      <c r="B142" s="35"/>
      <c r="C142" s="195" t="s">
        <v>143</v>
      </c>
      <c r="D142" s="195" t="s">
        <v>138</v>
      </c>
      <c r="E142" s="196" t="s">
        <v>148</v>
      </c>
      <c r="F142" s="197" t="s">
        <v>149</v>
      </c>
      <c r="G142" s="198" t="s">
        <v>141</v>
      </c>
      <c r="H142" s="199">
        <v>1.2</v>
      </c>
      <c r="I142" s="200"/>
      <c r="J142" s="199">
        <f>ROUND(I142*H142,3)</f>
        <v>0</v>
      </c>
      <c r="K142" s="201"/>
      <c r="L142" s="39"/>
      <c r="M142" s="202" t="s">
        <v>1</v>
      </c>
      <c r="N142" s="203" t="s">
        <v>41</v>
      </c>
      <c r="O142" s="75"/>
      <c r="P142" s="204">
        <f>O142*H142</f>
        <v>0</v>
      </c>
      <c r="Q142" s="204">
        <v>0</v>
      </c>
      <c r="R142" s="204">
        <f>Q142*H142</f>
        <v>0</v>
      </c>
      <c r="S142" s="204">
        <v>0.22500000000000001</v>
      </c>
      <c r="T142" s="205">
        <f>S142*H142</f>
        <v>0.27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6" t="s">
        <v>142</v>
      </c>
      <c r="AT142" s="206" t="s">
        <v>138</v>
      </c>
      <c r="AU142" s="206" t="s">
        <v>143</v>
      </c>
      <c r="AY142" s="17" t="s">
        <v>136</v>
      </c>
      <c r="BE142" s="207">
        <f>IF(N142="základná",J142,0)</f>
        <v>0</v>
      </c>
      <c r="BF142" s="207">
        <f>IF(N142="znížená",J142,0)</f>
        <v>0</v>
      </c>
      <c r="BG142" s="207">
        <f>IF(N142="zákl. prenesená",J142,0)</f>
        <v>0</v>
      </c>
      <c r="BH142" s="207">
        <f>IF(N142="zníž. prenesená",J142,0)</f>
        <v>0</v>
      </c>
      <c r="BI142" s="207">
        <f>IF(N142="nulová",J142,0)</f>
        <v>0</v>
      </c>
      <c r="BJ142" s="17" t="s">
        <v>143</v>
      </c>
      <c r="BK142" s="208">
        <f>ROUND(I142*H142,3)</f>
        <v>0</v>
      </c>
      <c r="BL142" s="17" t="s">
        <v>142</v>
      </c>
      <c r="BM142" s="206" t="s">
        <v>150</v>
      </c>
    </row>
    <row r="143" spans="1:65" s="13" customFormat="1" ht="10.199999999999999">
      <c r="B143" s="209"/>
      <c r="C143" s="210"/>
      <c r="D143" s="211" t="s">
        <v>145</v>
      </c>
      <c r="E143" s="212" t="s">
        <v>1</v>
      </c>
      <c r="F143" s="213" t="s">
        <v>146</v>
      </c>
      <c r="G143" s="210"/>
      <c r="H143" s="212" t="s">
        <v>1</v>
      </c>
      <c r="I143" s="214"/>
      <c r="J143" s="210"/>
      <c r="K143" s="210"/>
      <c r="L143" s="215"/>
      <c r="M143" s="216"/>
      <c r="N143" s="217"/>
      <c r="O143" s="217"/>
      <c r="P143" s="217"/>
      <c r="Q143" s="217"/>
      <c r="R143" s="217"/>
      <c r="S143" s="217"/>
      <c r="T143" s="218"/>
      <c r="AT143" s="219" t="s">
        <v>145</v>
      </c>
      <c r="AU143" s="219" t="s">
        <v>143</v>
      </c>
      <c r="AV143" s="13" t="s">
        <v>83</v>
      </c>
      <c r="AW143" s="13" t="s">
        <v>30</v>
      </c>
      <c r="AX143" s="13" t="s">
        <v>75</v>
      </c>
      <c r="AY143" s="219" t="s">
        <v>136</v>
      </c>
    </row>
    <row r="144" spans="1:65" s="14" customFormat="1" ht="10.199999999999999">
      <c r="B144" s="220"/>
      <c r="C144" s="221"/>
      <c r="D144" s="211" t="s">
        <v>145</v>
      </c>
      <c r="E144" s="222" t="s">
        <v>1</v>
      </c>
      <c r="F144" s="223" t="s">
        <v>147</v>
      </c>
      <c r="G144" s="221"/>
      <c r="H144" s="224">
        <v>1.2</v>
      </c>
      <c r="I144" s="225"/>
      <c r="J144" s="221"/>
      <c r="K144" s="221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145</v>
      </c>
      <c r="AU144" s="230" t="s">
        <v>143</v>
      </c>
      <c r="AV144" s="14" t="s">
        <v>143</v>
      </c>
      <c r="AW144" s="14" t="s">
        <v>30</v>
      </c>
      <c r="AX144" s="14" t="s">
        <v>83</v>
      </c>
      <c r="AY144" s="230" t="s">
        <v>136</v>
      </c>
    </row>
    <row r="145" spans="1:65" s="2" customFormat="1" ht="22.2" customHeight="1">
      <c r="A145" s="34"/>
      <c r="B145" s="35"/>
      <c r="C145" s="195" t="s">
        <v>151</v>
      </c>
      <c r="D145" s="195" t="s">
        <v>138</v>
      </c>
      <c r="E145" s="196" t="s">
        <v>152</v>
      </c>
      <c r="F145" s="197" t="s">
        <v>153</v>
      </c>
      <c r="G145" s="198" t="s">
        <v>154</v>
      </c>
      <c r="H145" s="199">
        <v>1.2</v>
      </c>
      <c r="I145" s="200"/>
      <c r="J145" s="199">
        <f>ROUND(I145*H145,3)</f>
        <v>0</v>
      </c>
      <c r="K145" s="201"/>
      <c r="L145" s="39"/>
      <c r="M145" s="202" t="s">
        <v>1</v>
      </c>
      <c r="N145" s="203" t="s">
        <v>41</v>
      </c>
      <c r="O145" s="75"/>
      <c r="P145" s="204">
        <f>O145*H145</f>
        <v>0</v>
      </c>
      <c r="Q145" s="204">
        <v>0</v>
      </c>
      <c r="R145" s="204">
        <f>Q145*H145</f>
        <v>0</v>
      </c>
      <c r="S145" s="204">
        <v>0</v>
      </c>
      <c r="T145" s="205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6" t="s">
        <v>142</v>
      </c>
      <c r="AT145" s="206" t="s">
        <v>138</v>
      </c>
      <c r="AU145" s="206" t="s">
        <v>143</v>
      </c>
      <c r="AY145" s="17" t="s">
        <v>136</v>
      </c>
      <c r="BE145" s="207">
        <f>IF(N145="základná",J145,0)</f>
        <v>0</v>
      </c>
      <c r="BF145" s="207">
        <f>IF(N145="znížená",J145,0)</f>
        <v>0</v>
      </c>
      <c r="BG145" s="207">
        <f>IF(N145="zákl. prenesená",J145,0)</f>
        <v>0</v>
      </c>
      <c r="BH145" s="207">
        <f>IF(N145="zníž. prenesená",J145,0)</f>
        <v>0</v>
      </c>
      <c r="BI145" s="207">
        <f>IF(N145="nulová",J145,0)</f>
        <v>0</v>
      </c>
      <c r="BJ145" s="17" t="s">
        <v>143</v>
      </c>
      <c r="BK145" s="208">
        <f>ROUND(I145*H145,3)</f>
        <v>0</v>
      </c>
      <c r="BL145" s="17" t="s">
        <v>142</v>
      </c>
      <c r="BM145" s="206" t="s">
        <v>155</v>
      </c>
    </row>
    <row r="146" spans="1:65" s="13" customFormat="1" ht="10.199999999999999">
      <c r="B146" s="209"/>
      <c r="C146" s="210"/>
      <c r="D146" s="211" t="s">
        <v>145</v>
      </c>
      <c r="E146" s="212" t="s">
        <v>1</v>
      </c>
      <c r="F146" s="213" t="s">
        <v>156</v>
      </c>
      <c r="G146" s="210"/>
      <c r="H146" s="212" t="s">
        <v>1</v>
      </c>
      <c r="I146" s="214"/>
      <c r="J146" s="210"/>
      <c r="K146" s="210"/>
      <c r="L146" s="215"/>
      <c r="M146" s="216"/>
      <c r="N146" s="217"/>
      <c r="O146" s="217"/>
      <c r="P146" s="217"/>
      <c r="Q146" s="217"/>
      <c r="R146" s="217"/>
      <c r="S146" s="217"/>
      <c r="T146" s="218"/>
      <c r="AT146" s="219" t="s">
        <v>145</v>
      </c>
      <c r="AU146" s="219" t="s">
        <v>143</v>
      </c>
      <c r="AV146" s="13" t="s">
        <v>83</v>
      </c>
      <c r="AW146" s="13" t="s">
        <v>30</v>
      </c>
      <c r="AX146" s="13" t="s">
        <v>75</v>
      </c>
      <c r="AY146" s="219" t="s">
        <v>136</v>
      </c>
    </row>
    <row r="147" spans="1:65" s="14" customFormat="1" ht="10.199999999999999">
      <c r="B147" s="220"/>
      <c r="C147" s="221"/>
      <c r="D147" s="211" t="s">
        <v>145</v>
      </c>
      <c r="E147" s="222" t="s">
        <v>1</v>
      </c>
      <c r="F147" s="223" t="s">
        <v>157</v>
      </c>
      <c r="G147" s="221"/>
      <c r="H147" s="224">
        <v>1.2</v>
      </c>
      <c r="I147" s="225"/>
      <c r="J147" s="221"/>
      <c r="K147" s="221"/>
      <c r="L147" s="226"/>
      <c r="M147" s="227"/>
      <c r="N147" s="228"/>
      <c r="O147" s="228"/>
      <c r="P147" s="228"/>
      <c r="Q147" s="228"/>
      <c r="R147" s="228"/>
      <c r="S147" s="228"/>
      <c r="T147" s="229"/>
      <c r="AT147" s="230" t="s">
        <v>145</v>
      </c>
      <c r="AU147" s="230" t="s">
        <v>143</v>
      </c>
      <c r="AV147" s="14" t="s">
        <v>143</v>
      </c>
      <c r="AW147" s="14" t="s">
        <v>30</v>
      </c>
      <c r="AX147" s="14" t="s">
        <v>83</v>
      </c>
      <c r="AY147" s="230" t="s">
        <v>136</v>
      </c>
    </row>
    <row r="148" spans="1:65" s="2" customFormat="1" ht="22.2" customHeight="1">
      <c r="A148" s="34"/>
      <c r="B148" s="35"/>
      <c r="C148" s="195" t="s">
        <v>142</v>
      </c>
      <c r="D148" s="195" t="s">
        <v>138</v>
      </c>
      <c r="E148" s="196" t="s">
        <v>158</v>
      </c>
      <c r="F148" s="197" t="s">
        <v>159</v>
      </c>
      <c r="G148" s="198" t="s">
        <v>154</v>
      </c>
      <c r="H148" s="199">
        <v>1.2</v>
      </c>
      <c r="I148" s="200"/>
      <c r="J148" s="199">
        <f>ROUND(I148*H148,3)</f>
        <v>0</v>
      </c>
      <c r="K148" s="201"/>
      <c r="L148" s="39"/>
      <c r="M148" s="202" t="s">
        <v>1</v>
      </c>
      <c r="N148" s="203" t="s">
        <v>41</v>
      </c>
      <c r="O148" s="75"/>
      <c r="P148" s="204">
        <f>O148*H148</f>
        <v>0</v>
      </c>
      <c r="Q148" s="204">
        <v>0</v>
      </c>
      <c r="R148" s="204">
        <f>Q148*H148</f>
        <v>0</v>
      </c>
      <c r="S148" s="204">
        <v>0</v>
      </c>
      <c r="T148" s="205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6" t="s">
        <v>142</v>
      </c>
      <c r="AT148" s="206" t="s">
        <v>138</v>
      </c>
      <c r="AU148" s="206" t="s">
        <v>143</v>
      </c>
      <c r="AY148" s="17" t="s">
        <v>136</v>
      </c>
      <c r="BE148" s="207">
        <f>IF(N148="základná",J148,0)</f>
        <v>0</v>
      </c>
      <c r="BF148" s="207">
        <f>IF(N148="znížená",J148,0)</f>
        <v>0</v>
      </c>
      <c r="BG148" s="207">
        <f>IF(N148="zákl. prenesená",J148,0)</f>
        <v>0</v>
      </c>
      <c r="BH148" s="207">
        <f>IF(N148="zníž. prenesená",J148,0)</f>
        <v>0</v>
      </c>
      <c r="BI148" s="207">
        <f>IF(N148="nulová",J148,0)</f>
        <v>0</v>
      </c>
      <c r="BJ148" s="17" t="s">
        <v>143</v>
      </c>
      <c r="BK148" s="208">
        <f>ROUND(I148*H148,3)</f>
        <v>0</v>
      </c>
      <c r="BL148" s="17" t="s">
        <v>142</v>
      </c>
      <c r="BM148" s="206" t="s">
        <v>160</v>
      </c>
    </row>
    <row r="149" spans="1:65" s="12" customFormat="1" ht="22.8" customHeight="1">
      <c r="B149" s="179"/>
      <c r="C149" s="180"/>
      <c r="D149" s="181" t="s">
        <v>74</v>
      </c>
      <c r="E149" s="193" t="s">
        <v>143</v>
      </c>
      <c r="F149" s="193" t="s">
        <v>161</v>
      </c>
      <c r="G149" s="180"/>
      <c r="H149" s="180"/>
      <c r="I149" s="183"/>
      <c r="J149" s="194">
        <f>BK149</f>
        <v>0</v>
      </c>
      <c r="K149" s="180"/>
      <c r="L149" s="185"/>
      <c r="M149" s="186"/>
      <c r="N149" s="187"/>
      <c r="O149" s="187"/>
      <c r="P149" s="188">
        <f>SUM(P150:P154)</f>
        <v>0</v>
      </c>
      <c r="Q149" s="187"/>
      <c r="R149" s="188">
        <f>SUM(R150:R154)</f>
        <v>2.7804299999999995</v>
      </c>
      <c r="S149" s="187"/>
      <c r="T149" s="189">
        <f>SUM(T150:T154)</f>
        <v>0</v>
      </c>
      <c r="AR149" s="190" t="s">
        <v>83</v>
      </c>
      <c r="AT149" s="191" t="s">
        <v>74</v>
      </c>
      <c r="AU149" s="191" t="s">
        <v>83</v>
      </c>
      <c r="AY149" s="190" t="s">
        <v>136</v>
      </c>
      <c r="BK149" s="192">
        <f>SUM(BK150:BK154)</f>
        <v>0</v>
      </c>
    </row>
    <row r="150" spans="1:65" s="2" customFormat="1" ht="22.2" customHeight="1">
      <c r="A150" s="34"/>
      <c r="B150" s="35"/>
      <c r="C150" s="195" t="s">
        <v>162</v>
      </c>
      <c r="D150" s="195" t="s">
        <v>138</v>
      </c>
      <c r="E150" s="196" t="s">
        <v>163</v>
      </c>
      <c r="F150" s="197" t="s">
        <v>164</v>
      </c>
      <c r="G150" s="198" t="s">
        <v>154</v>
      </c>
      <c r="H150" s="199">
        <v>1.2</v>
      </c>
      <c r="I150" s="200"/>
      <c r="J150" s="199">
        <f>ROUND(I150*H150,3)</f>
        <v>0</v>
      </c>
      <c r="K150" s="201"/>
      <c r="L150" s="39"/>
      <c r="M150" s="202" t="s">
        <v>1</v>
      </c>
      <c r="N150" s="203" t="s">
        <v>41</v>
      </c>
      <c r="O150" s="75"/>
      <c r="P150" s="204">
        <f>O150*H150</f>
        <v>0</v>
      </c>
      <c r="Q150" s="204">
        <v>2.2151299999999998</v>
      </c>
      <c r="R150" s="204">
        <f>Q150*H150</f>
        <v>2.6581559999999995</v>
      </c>
      <c r="S150" s="204">
        <v>0</v>
      </c>
      <c r="T150" s="205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6" t="s">
        <v>142</v>
      </c>
      <c r="AT150" s="206" t="s">
        <v>138</v>
      </c>
      <c r="AU150" s="206" t="s">
        <v>143</v>
      </c>
      <c r="AY150" s="17" t="s">
        <v>136</v>
      </c>
      <c r="BE150" s="207">
        <f>IF(N150="základná",J150,0)</f>
        <v>0</v>
      </c>
      <c r="BF150" s="207">
        <f>IF(N150="znížená",J150,0)</f>
        <v>0</v>
      </c>
      <c r="BG150" s="207">
        <f>IF(N150="zákl. prenesená",J150,0)</f>
        <v>0</v>
      </c>
      <c r="BH150" s="207">
        <f>IF(N150="zníž. prenesená",J150,0)</f>
        <v>0</v>
      </c>
      <c r="BI150" s="207">
        <f>IF(N150="nulová",J150,0)</f>
        <v>0</v>
      </c>
      <c r="BJ150" s="17" t="s">
        <v>143</v>
      </c>
      <c r="BK150" s="208">
        <f>ROUND(I150*H150,3)</f>
        <v>0</v>
      </c>
      <c r="BL150" s="17" t="s">
        <v>142</v>
      </c>
      <c r="BM150" s="206" t="s">
        <v>165</v>
      </c>
    </row>
    <row r="151" spans="1:65" s="13" customFormat="1" ht="10.199999999999999">
      <c r="B151" s="209"/>
      <c r="C151" s="210"/>
      <c r="D151" s="211" t="s">
        <v>145</v>
      </c>
      <c r="E151" s="212" t="s">
        <v>1</v>
      </c>
      <c r="F151" s="213" t="s">
        <v>166</v>
      </c>
      <c r="G151" s="210"/>
      <c r="H151" s="212" t="s">
        <v>1</v>
      </c>
      <c r="I151" s="214"/>
      <c r="J151" s="210"/>
      <c r="K151" s="210"/>
      <c r="L151" s="215"/>
      <c r="M151" s="216"/>
      <c r="N151" s="217"/>
      <c r="O151" s="217"/>
      <c r="P151" s="217"/>
      <c r="Q151" s="217"/>
      <c r="R151" s="217"/>
      <c r="S151" s="217"/>
      <c r="T151" s="218"/>
      <c r="AT151" s="219" t="s">
        <v>145</v>
      </c>
      <c r="AU151" s="219" t="s">
        <v>143</v>
      </c>
      <c r="AV151" s="13" t="s">
        <v>83</v>
      </c>
      <c r="AW151" s="13" t="s">
        <v>30</v>
      </c>
      <c r="AX151" s="13" t="s">
        <v>75</v>
      </c>
      <c r="AY151" s="219" t="s">
        <v>136</v>
      </c>
    </row>
    <row r="152" spans="1:65" s="14" customFormat="1" ht="10.199999999999999">
      <c r="B152" s="220"/>
      <c r="C152" s="221"/>
      <c r="D152" s="211" t="s">
        <v>145</v>
      </c>
      <c r="E152" s="222" t="s">
        <v>1</v>
      </c>
      <c r="F152" s="223" t="s">
        <v>157</v>
      </c>
      <c r="G152" s="221"/>
      <c r="H152" s="224">
        <v>1.2</v>
      </c>
      <c r="I152" s="225"/>
      <c r="J152" s="221"/>
      <c r="K152" s="221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145</v>
      </c>
      <c r="AU152" s="230" t="s">
        <v>143</v>
      </c>
      <c r="AV152" s="14" t="s">
        <v>143</v>
      </c>
      <c r="AW152" s="14" t="s">
        <v>30</v>
      </c>
      <c r="AX152" s="14" t="s">
        <v>83</v>
      </c>
      <c r="AY152" s="230" t="s">
        <v>136</v>
      </c>
    </row>
    <row r="153" spans="1:65" s="2" customFormat="1" ht="14.4" customHeight="1">
      <c r="A153" s="34"/>
      <c r="B153" s="35"/>
      <c r="C153" s="195" t="s">
        <v>167</v>
      </c>
      <c r="D153" s="195" t="s">
        <v>138</v>
      </c>
      <c r="E153" s="196" t="s">
        <v>168</v>
      </c>
      <c r="F153" s="197" t="s">
        <v>169</v>
      </c>
      <c r="G153" s="198" t="s">
        <v>170</v>
      </c>
      <c r="H153" s="199">
        <v>0.12</v>
      </c>
      <c r="I153" s="200"/>
      <c r="J153" s="199">
        <f>ROUND(I153*H153,3)</f>
        <v>0</v>
      </c>
      <c r="K153" s="201"/>
      <c r="L153" s="39"/>
      <c r="M153" s="202" t="s">
        <v>1</v>
      </c>
      <c r="N153" s="203" t="s">
        <v>41</v>
      </c>
      <c r="O153" s="75"/>
      <c r="P153" s="204">
        <f>O153*H153</f>
        <v>0</v>
      </c>
      <c r="Q153" s="204">
        <v>1.01895</v>
      </c>
      <c r="R153" s="204">
        <f>Q153*H153</f>
        <v>0.12227399999999999</v>
      </c>
      <c r="S153" s="204">
        <v>0</v>
      </c>
      <c r="T153" s="205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6" t="s">
        <v>142</v>
      </c>
      <c r="AT153" s="206" t="s">
        <v>138</v>
      </c>
      <c r="AU153" s="206" t="s">
        <v>143</v>
      </c>
      <c r="AY153" s="17" t="s">
        <v>136</v>
      </c>
      <c r="BE153" s="207">
        <f>IF(N153="základná",J153,0)</f>
        <v>0</v>
      </c>
      <c r="BF153" s="207">
        <f>IF(N153="znížená",J153,0)</f>
        <v>0</v>
      </c>
      <c r="BG153" s="207">
        <f>IF(N153="zákl. prenesená",J153,0)</f>
        <v>0</v>
      </c>
      <c r="BH153" s="207">
        <f>IF(N153="zníž. prenesená",J153,0)</f>
        <v>0</v>
      </c>
      <c r="BI153" s="207">
        <f>IF(N153="nulová",J153,0)</f>
        <v>0</v>
      </c>
      <c r="BJ153" s="17" t="s">
        <v>143</v>
      </c>
      <c r="BK153" s="208">
        <f>ROUND(I153*H153,3)</f>
        <v>0</v>
      </c>
      <c r="BL153" s="17" t="s">
        <v>142</v>
      </c>
      <c r="BM153" s="206" t="s">
        <v>171</v>
      </c>
    </row>
    <row r="154" spans="1:65" s="14" customFormat="1" ht="10.199999999999999">
      <c r="B154" s="220"/>
      <c r="C154" s="221"/>
      <c r="D154" s="211" t="s">
        <v>145</v>
      </c>
      <c r="E154" s="222" t="s">
        <v>1</v>
      </c>
      <c r="F154" s="223" t="s">
        <v>172</v>
      </c>
      <c r="G154" s="221"/>
      <c r="H154" s="224">
        <v>0.12</v>
      </c>
      <c r="I154" s="225"/>
      <c r="J154" s="221"/>
      <c r="K154" s="221"/>
      <c r="L154" s="226"/>
      <c r="M154" s="227"/>
      <c r="N154" s="228"/>
      <c r="O154" s="228"/>
      <c r="P154" s="228"/>
      <c r="Q154" s="228"/>
      <c r="R154" s="228"/>
      <c r="S154" s="228"/>
      <c r="T154" s="229"/>
      <c r="AT154" s="230" t="s">
        <v>145</v>
      </c>
      <c r="AU154" s="230" t="s">
        <v>143</v>
      </c>
      <c r="AV154" s="14" t="s">
        <v>143</v>
      </c>
      <c r="AW154" s="14" t="s">
        <v>30</v>
      </c>
      <c r="AX154" s="14" t="s">
        <v>83</v>
      </c>
      <c r="AY154" s="230" t="s">
        <v>136</v>
      </c>
    </row>
    <row r="155" spans="1:65" s="12" customFormat="1" ht="22.8" customHeight="1">
      <c r="B155" s="179"/>
      <c r="C155" s="180"/>
      <c r="D155" s="181" t="s">
        <v>74</v>
      </c>
      <c r="E155" s="193" t="s">
        <v>151</v>
      </c>
      <c r="F155" s="193" t="s">
        <v>173</v>
      </c>
      <c r="G155" s="180"/>
      <c r="H155" s="180"/>
      <c r="I155" s="183"/>
      <c r="J155" s="194">
        <f>BK155</f>
        <v>0</v>
      </c>
      <c r="K155" s="180"/>
      <c r="L155" s="185"/>
      <c r="M155" s="186"/>
      <c r="N155" s="187"/>
      <c r="O155" s="187"/>
      <c r="P155" s="188">
        <f>SUM(P156:P177)</f>
        <v>0</v>
      </c>
      <c r="Q155" s="187"/>
      <c r="R155" s="188">
        <f>SUM(R156:R177)</f>
        <v>7.1035082599999999</v>
      </c>
      <c r="S155" s="187"/>
      <c r="T155" s="189">
        <f>SUM(T156:T177)</f>
        <v>0</v>
      </c>
      <c r="AR155" s="190" t="s">
        <v>83</v>
      </c>
      <c r="AT155" s="191" t="s">
        <v>74</v>
      </c>
      <c r="AU155" s="191" t="s">
        <v>83</v>
      </c>
      <c r="AY155" s="190" t="s">
        <v>136</v>
      </c>
      <c r="BK155" s="192">
        <f>SUM(BK156:BK177)</f>
        <v>0</v>
      </c>
    </row>
    <row r="156" spans="1:65" s="2" customFormat="1" ht="14.4" customHeight="1">
      <c r="A156" s="34"/>
      <c r="B156" s="35"/>
      <c r="C156" s="195" t="s">
        <v>174</v>
      </c>
      <c r="D156" s="195" t="s">
        <v>138</v>
      </c>
      <c r="E156" s="196" t="s">
        <v>175</v>
      </c>
      <c r="F156" s="197" t="s">
        <v>176</v>
      </c>
      <c r="G156" s="198" t="s">
        <v>154</v>
      </c>
      <c r="H156" s="199">
        <v>2.1000000000000001E-2</v>
      </c>
      <c r="I156" s="200"/>
      <c r="J156" s="199">
        <f>ROUND(I156*H156,3)</f>
        <v>0</v>
      </c>
      <c r="K156" s="201"/>
      <c r="L156" s="39"/>
      <c r="M156" s="202" t="s">
        <v>1</v>
      </c>
      <c r="N156" s="203" t="s">
        <v>41</v>
      </c>
      <c r="O156" s="75"/>
      <c r="P156" s="204">
        <f>O156*H156</f>
        <v>0</v>
      </c>
      <c r="Q156" s="204">
        <v>2.21191</v>
      </c>
      <c r="R156" s="204">
        <f>Q156*H156</f>
        <v>4.6450110000000003E-2</v>
      </c>
      <c r="S156" s="204">
        <v>0</v>
      </c>
      <c r="T156" s="205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6" t="s">
        <v>142</v>
      </c>
      <c r="AT156" s="206" t="s">
        <v>138</v>
      </c>
      <c r="AU156" s="206" t="s">
        <v>143</v>
      </c>
      <c r="AY156" s="17" t="s">
        <v>136</v>
      </c>
      <c r="BE156" s="207">
        <f>IF(N156="základná",J156,0)</f>
        <v>0</v>
      </c>
      <c r="BF156" s="207">
        <f>IF(N156="znížená",J156,0)</f>
        <v>0</v>
      </c>
      <c r="BG156" s="207">
        <f>IF(N156="zákl. prenesená",J156,0)</f>
        <v>0</v>
      </c>
      <c r="BH156" s="207">
        <f>IF(N156="zníž. prenesená",J156,0)</f>
        <v>0</v>
      </c>
      <c r="BI156" s="207">
        <f>IF(N156="nulová",J156,0)</f>
        <v>0</v>
      </c>
      <c r="BJ156" s="17" t="s">
        <v>143</v>
      </c>
      <c r="BK156" s="208">
        <f>ROUND(I156*H156,3)</f>
        <v>0</v>
      </c>
      <c r="BL156" s="17" t="s">
        <v>142</v>
      </c>
      <c r="BM156" s="206" t="s">
        <v>177</v>
      </c>
    </row>
    <row r="157" spans="1:65" s="13" customFormat="1" ht="10.199999999999999">
      <c r="B157" s="209"/>
      <c r="C157" s="210"/>
      <c r="D157" s="211" t="s">
        <v>145</v>
      </c>
      <c r="E157" s="212" t="s">
        <v>1</v>
      </c>
      <c r="F157" s="213" t="s">
        <v>178</v>
      </c>
      <c r="G157" s="210"/>
      <c r="H157" s="212" t="s">
        <v>1</v>
      </c>
      <c r="I157" s="214"/>
      <c r="J157" s="210"/>
      <c r="K157" s="210"/>
      <c r="L157" s="215"/>
      <c r="M157" s="216"/>
      <c r="N157" s="217"/>
      <c r="O157" s="217"/>
      <c r="P157" s="217"/>
      <c r="Q157" s="217"/>
      <c r="R157" s="217"/>
      <c r="S157" s="217"/>
      <c r="T157" s="218"/>
      <c r="AT157" s="219" t="s">
        <v>145</v>
      </c>
      <c r="AU157" s="219" t="s">
        <v>143</v>
      </c>
      <c r="AV157" s="13" t="s">
        <v>83</v>
      </c>
      <c r="AW157" s="13" t="s">
        <v>30</v>
      </c>
      <c r="AX157" s="13" t="s">
        <v>75</v>
      </c>
      <c r="AY157" s="219" t="s">
        <v>136</v>
      </c>
    </row>
    <row r="158" spans="1:65" s="14" customFormat="1" ht="10.199999999999999">
      <c r="B158" s="220"/>
      <c r="C158" s="221"/>
      <c r="D158" s="211" t="s">
        <v>145</v>
      </c>
      <c r="E158" s="222" t="s">
        <v>1</v>
      </c>
      <c r="F158" s="223" t="s">
        <v>179</v>
      </c>
      <c r="G158" s="221"/>
      <c r="H158" s="224">
        <v>2.1000000000000001E-2</v>
      </c>
      <c r="I158" s="225"/>
      <c r="J158" s="221"/>
      <c r="K158" s="221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145</v>
      </c>
      <c r="AU158" s="230" t="s">
        <v>143</v>
      </c>
      <c r="AV158" s="14" t="s">
        <v>143</v>
      </c>
      <c r="AW158" s="14" t="s">
        <v>30</v>
      </c>
      <c r="AX158" s="14" t="s">
        <v>83</v>
      </c>
      <c r="AY158" s="230" t="s">
        <v>136</v>
      </c>
    </row>
    <row r="159" spans="1:65" s="2" customFormat="1" ht="22.2" customHeight="1">
      <c r="A159" s="34"/>
      <c r="B159" s="35"/>
      <c r="C159" s="195" t="s">
        <v>180</v>
      </c>
      <c r="D159" s="195" t="s">
        <v>138</v>
      </c>
      <c r="E159" s="196" t="s">
        <v>181</v>
      </c>
      <c r="F159" s="197" t="s">
        <v>182</v>
      </c>
      <c r="G159" s="198" t="s">
        <v>141</v>
      </c>
      <c r="H159" s="199">
        <v>0.42</v>
      </c>
      <c r="I159" s="200"/>
      <c r="J159" s="199">
        <f>ROUND(I159*H159,3)</f>
        <v>0</v>
      </c>
      <c r="K159" s="201"/>
      <c r="L159" s="39"/>
      <c r="M159" s="202" t="s">
        <v>1</v>
      </c>
      <c r="N159" s="203" t="s">
        <v>41</v>
      </c>
      <c r="O159" s="75"/>
      <c r="P159" s="204">
        <f>O159*H159</f>
        <v>0</v>
      </c>
      <c r="Q159" s="204">
        <v>3.3500000000000001E-3</v>
      </c>
      <c r="R159" s="204">
        <f>Q159*H159</f>
        <v>1.407E-3</v>
      </c>
      <c r="S159" s="204">
        <v>0</v>
      </c>
      <c r="T159" s="205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6" t="s">
        <v>142</v>
      </c>
      <c r="AT159" s="206" t="s">
        <v>138</v>
      </c>
      <c r="AU159" s="206" t="s">
        <v>143</v>
      </c>
      <c r="AY159" s="17" t="s">
        <v>136</v>
      </c>
      <c r="BE159" s="207">
        <f>IF(N159="základná",J159,0)</f>
        <v>0</v>
      </c>
      <c r="BF159" s="207">
        <f>IF(N159="znížená",J159,0)</f>
        <v>0</v>
      </c>
      <c r="BG159" s="207">
        <f>IF(N159="zákl. prenesená",J159,0)</f>
        <v>0</v>
      </c>
      <c r="BH159" s="207">
        <f>IF(N159="zníž. prenesená",J159,0)</f>
        <v>0</v>
      </c>
      <c r="BI159" s="207">
        <f>IF(N159="nulová",J159,0)</f>
        <v>0</v>
      </c>
      <c r="BJ159" s="17" t="s">
        <v>143</v>
      </c>
      <c r="BK159" s="208">
        <f>ROUND(I159*H159,3)</f>
        <v>0</v>
      </c>
      <c r="BL159" s="17" t="s">
        <v>142</v>
      </c>
      <c r="BM159" s="206" t="s">
        <v>183</v>
      </c>
    </row>
    <row r="160" spans="1:65" s="13" customFormat="1" ht="10.199999999999999">
      <c r="B160" s="209"/>
      <c r="C160" s="210"/>
      <c r="D160" s="211" t="s">
        <v>145</v>
      </c>
      <c r="E160" s="212" t="s">
        <v>1</v>
      </c>
      <c r="F160" s="213" t="s">
        <v>178</v>
      </c>
      <c r="G160" s="210"/>
      <c r="H160" s="212" t="s">
        <v>1</v>
      </c>
      <c r="I160" s="214"/>
      <c r="J160" s="210"/>
      <c r="K160" s="210"/>
      <c r="L160" s="215"/>
      <c r="M160" s="216"/>
      <c r="N160" s="217"/>
      <c r="O160" s="217"/>
      <c r="P160" s="217"/>
      <c r="Q160" s="217"/>
      <c r="R160" s="217"/>
      <c r="S160" s="217"/>
      <c r="T160" s="218"/>
      <c r="AT160" s="219" t="s">
        <v>145</v>
      </c>
      <c r="AU160" s="219" t="s">
        <v>143</v>
      </c>
      <c r="AV160" s="13" t="s">
        <v>83</v>
      </c>
      <c r="AW160" s="13" t="s">
        <v>30</v>
      </c>
      <c r="AX160" s="13" t="s">
        <v>75</v>
      </c>
      <c r="AY160" s="219" t="s">
        <v>136</v>
      </c>
    </row>
    <row r="161" spans="1:65" s="14" customFormat="1" ht="10.199999999999999">
      <c r="B161" s="220"/>
      <c r="C161" s="221"/>
      <c r="D161" s="211" t="s">
        <v>145</v>
      </c>
      <c r="E161" s="222" t="s">
        <v>1</v>
      </c>
      <c r="F161" s="223" t="s">
        <v>184</v>
      </c>
      <c r="G161" s="221"/>
      <c r="H161" s="224">
        <v>0.42</v>
      </c>
      <c r="I161" s="225"/>
      <c r="J161" s="221"/>
      <c r="K161" s="221"/>
      <c r="L161" s="226"/>
      <c r="M161" s="227"/>
      <c r="N161" s="228"/>
      <c r="O161" s="228"/>
      <c r="P161" s="228"/>
      <c r="Q161" s="228"/>
      <c r="R161" s="228"/>
      <c r="S161" s="228"/>
      <c r="T161" s="229"/>
      <c r="AT161" s="230" t="s">
        <v>145</v>
      </c>
      <c r="AU161" s="230" t="s">
        <v>143</v>
      </c>
      <c r="AV161" s="14" t="s">
        <v>143</v>
      </c>
      <c r="AW161" s="14" t="s">
        <v>30</v>
      </c>
      <c r="AX161" s="14" t="s">
        <v>83</v>
      </c>
      <c r="AY161" s="230" t="s">
        <v>136</v>
      </c>
    </row>
    <row r="162" spans="1:65" s="2" customFormat="1" ht="22.2" customHeight="1">
      <c r="A162" s="34"/>
      <c r="B162" s="35"/>
      <c r="C162" s="195" t="s">
        <v>185</v>
      </c>
      <c r="D162" s="195" t="s">
        <v>138</v>
      </c>
      <c r="E162" s="196" t="s">
        <v>186</v>
      </c>
      <c r="F162" s="197" t="s">
        <v>187</v>
      </c>
      <c r="G162" s="198" t="s">
        <v>141</v>
      </c>
      <c r="H162" s="199">
        <v>0.42</v>
      </c>
      <c r="I162" s="200"/>
      <c r="J162" s="199">
        <f>ROUND(I162*H162,3)</f>
        <v>0</v>
      </c>
      <c r="K162" s="201"/>
      <c r="L162" s="39"/>
      <c r="M162" s="202" t="s">
        <v>1</v>
      </c>
      <c r="N162" s="203" t="s">
        <v>41</v>
      </c>
      <c r="O162" s="75"/>
      <c r="P162" s="204">
        <f>O162*H162</f>
        <v>0</v>
      </c>
      <c r="Q162" s="204">
        <v>0</v>
      </c>
      <c r="R162" s="204">
        <f>Q162*H162</f>
        <v>0</v>
      </c>
      <c r="S162" s="204">
        <v>0</v>
      </c>
      <c r="T162" s="205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6" t="s">
        <v>142</v>
      </c>
      <c r="AT162" s="206" t="s">
        <v>138</v>
      </c>
      <c r="AU162" s="206" t="s">
        <v>143</v>
      </c>
      <c r="AY162" s="17" t="s">
        <v>136</v>
      </c>
      <c r="BE162" s="207">
        <f>IF(N162="základná",J162,0)</f>
        <v>0</v>
      </c>
      <c r="BF162" s="207">
        <f>IF(N162="znížená",J162,0)</f>
        <v>0</v>
      </c>
      <c r="BG162" s="207">
        <f>IF(N162="zákl. prenesená",J162,0)</f>
        <v>0</v>
      </c>
      <c r="BH162" s="207">
        <f>IF(N162="zníž. prenesená",J162,0)</f>
        <v>0</v>
      </c>
      <c r="BI162" s="207">
        <f>IF(N162="nulová",J162,0)</f>
        <v>0</v>
      </c>
      <c r="BJ162" s="17" t="s">
        <v>143</v>
      </c>
      <c r="BK162" s="208">
        <f>ROUND(I162*H162,3)</f>
        <v>0</v>
      </c>
      <c r="BL162" s="17" t="s">
        <v>142</v>
      </c>
      <c r="BM162" s="206" t="s">
        <v>188</v>
      </c>
    </row>
    <row r="163" spans="1:65" s="2" customFormat="1" ht="22.2" customHeight="1">
      <c r="A163" s="34"/>
      <c r="B163" s="35"/>
      <c r="C163" s="195" t="s">
        <v>189</v>
      </c>
      <c r="D163" s="195" t="s">
        <v>138</v>
      </c>
      <c r="E163" s="196" t="s">
        <v>190</v>
      </c>
      <c r="F163" s="197" t="s">
        <v>191</v>
      </c>
      <c r="G163" s="198" t="s">
        <v>141</v>
      </c>
      <c r="H163" s="199">
        <v>7.8170000000000002</v>
      </c>
      <c r="I163" s="200"/>
      <c r="J163" s="199">
        <f>ROUND(I163*H163,3)</f>
        <v>0</v>
      </c>
      <c r="K163" s="201"/>
      <c r="L163" s="39"/>
      <c r="M163" s="202" t="s">
        <v>1</v>
      </c>
      <c r="N163" s="203" t="s">
        <v>41</v>
      </c>
      <c r="O163" s="75"/>
      <c r="P163" s="204">
        <f>O163*H163</f>
        <v>0</v>
      </c>
      <c r="Q163" s="204">
        <v>7.177E-2</v>
      </c>
      <c r="R163" s="204">
        <f>Q163*H163</f>
        <v>0.56102609000000003</v>
      </c>
      <c r="S163" s="204">
        <v>0</v>
      </c>
      <c r="T163" s="205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6" t="s">
        <v>142</v>
      </c>
      <c r="AT163" s="206" t="s">
        <v>138</v>
      </c>
      <c r="AU163" s="206" t="s">
        <v>143</v>
      </c>
      <c r="AY163" s="17" t="s">
        <v>136</v>
      </c>
      <c r="BE163" s="207">
        <f>IF(N163="základná",J163,0)</f>
        <v>0</v>
      </c>
      <c r="BF163" s="207">
        <f>IF(N163="znížená",J163,0)</f>
        <v>0</v>
      </c>
      <c r="BG163" s="207">
        <f>IF(N163="zákl. prenesená",J163,0)</f>
        <v>0</v>
      </c>
      <c r="BH163" s="207">
        <f>IF(N163="zníž. prenesená",J163,0)</f>
        <v>0</v>
      </c>
      <c r="BI163" s="207">
        <f>IF(N163="nulová",J163,0)</f>
        <v>0</v>
      </c>
      <c r="BJ163" s="17" t="s">
        <v>143</v>
      </c>
      <c r="BK163" s="208">
        <f>ROUND(I163*H163,3)</f>
        <v>0</v>
      </c>
      <c r="BL163" s="17" t="s">
        <v>142</v>
      </c>
      <c r="BM163" s="206" t="s">
        <v>192</v>
      </c>
    </row>
    <row r="164" spans="1:65" s="14" customFormat="1" ht="10.199999999999999">
      <c r="B164" s="220"/>
      <c r="C164" s="221"/>
      <c r="D164" s="211" t="s">
        <v>145</v>
      </c>
      <c r="E164" s="222" t="s">
        <v>1</v>
      </c>
      <c r="F164" s="223" t="s">
        <v>193</v>
      </c>
      <c r="G164" s="221"/>
      <c r="H164" s="224">
        <v>1.6160000000000001</v>
      </c>
      <c r="I164" s="225"/>
      <c r="J164" s="221"/>
      <c r="K164" s="221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145</v>
      </c>
      <c r="AU164" s="230" t="s">
        <v>143</v>
      </c>
      <c r="AV164" s="14" t="s">
        <v>143</v>
      </c>
      <c r="AW164" s="14" t="s">
        <v>30</v>
      </c>
      <c r="AX164" s="14" t="s">
        <v>75</v>
      </c>
      <c r="AY164" s="230" t="s">
        <v>136</v>
      </c>
    </row>
    <row r="165" spans="1:65" s="14" customFormat="1" ht="10.199999999999999">
      <c r="B165" s="220"/>
      <c r="C165" s="221"/>
      <c r="D165" s="211" t="s">
        <v>145</v>
      </c>
      <c r="E165" s="222" t="s">
        <v>1</v>
      </c>
      <c r="F165" s="223" t="s">
        <v>194</v>
      </c>
      <c r="G165" s="221"/>
      <c r="H165" s="224">
        <v>3.6360000000000001</v>
      </c>
      <c r="I165" s="225"/>
      <c r="J165" s="221"/>
      <c r="K165" s="221"/>
      <c r="L165" s="226"/>
      <c r="M165" s="227"/>
      <c r="N165" s="228"/>
      <c r="O165" s="228"/>
      <c r="P165" s="228"/>
      <c r="Q165" s="228"/>
      <c r="R165" s="228"/>
      <c r="S165" s="228"/>
      <c r="T165" s="229"/>
      <c r="AT165" s="230" t="s">
        <v>145</v>
      </c>
      <c r="AU165" s="230" t="s">
        <v>143</v>
      </c>
      <c r="AV165" s="14" t="s">
        <v>143</v>
      </c>
      <c r="AW165" s="14" t="s">
        <v>30</v>
      </c>
      <c r="AX165" s="14" t="s">
        <v>75</v>
      </c>
      <c r="AY165" s="230" t="s">
        <v>136</v>
      </c>
    </row>
    <row r="166" spans="1:65" s="14" customFormat="1" ht="10.199999999999999">
      <c r="B166" s="220"/>
      <c r="C166" s="221"/>
      <c r="D166" s="211" t="s">
        <v>145</v>
      </c>
      <c r="E166" s="222" t="s">
        <v>1</v>
      </c>
      <c r="F166" s="223" t="s">
        <v>195</v>
      </c>
      <c r="G166" s="221"/>
      <c r="H166" s="224">
        <v>2.5649999999999999</v>
      </c>
      <c r="I166" s="225"/>
      <c r="J166" s="221"/>
      <c r="K166" s="221"/>
      <c r="L166" s="226"/>
      <c r="M166" s="227"/>
      <c r="N166" s="228"/>
      <c r="O166" s="228"/>
      <c r="P166" s="228"/>
      <c r="Q166" s="228"/>
      <c r="R166" s="228"/>
      <c r="S166" s="228"/>
      <c r="T166" s="229"/>
      <c r="AT166" s="230" t="s">
        <v>145</v>
      </c>
      <c r="AU166" s="230" t="s">
        <v>143</v>
      </c>
      <c r="AV166" s="14" t="s">
        <v>143</v>
      </c>
      <c r="AW166" s="14" t="s">
        <v>30</v>
      </c>
      <c r="AX166" s="14" t="s">
        <v>75</v>
      </c>
      <c r="AY166" s="230" t="s">
        <v>136</v>
      </c>
    </row>
    <row r="167" spans="1:65" s="15" customFormat="1" ht="10.199999999999999">
      <c r="B167" s="231"/>
      <c r="C167" s="232"/>
      <c r="D167" s="211" t="s">
        <v>145</v>
      </c>
      <c r="E167" s="233" t="s">
        <v>1</v>
      </c>
      <c r="F167" s="234" t="s">
        <v>196</v>
      </c>
      <c r="G167" s="232"/>
      <c r="H167" s="235">
        <v>7.8170000000000002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AT167" s="241" t="s">
        <v>145</v>
      </c>
      <c r="AU167" s="241" t="s">
        <v>143</v>
      </c>
      <c r="AV167" s="15" t="s">
        <v>142</v>
      </c>
      <c r="AW167" s="15" t="s">
        <v>30</v>
      </c>
      <c r="AX167" s="15" t="s">
        <v>83</v>
      </c>
      <c r="AY167" s="241" t="s">
        <v>136</v>
      </c>
    </row>
    <row r="168" spans="1:65" s="2" customFormat="1" ht="22.2" customHeight="1">
      <c r="A168" s="34"/>
      <c r="B168" s="35"/>
      <c r="C168" s="195" t="s">
        <v>197</v>
      </c>
      <c r="D168" s="195" t="s">
        <v>138</v>
      </c>
      <c r="E168" s="196" t="s">
        <v>198</v>
      </c>
      <c r="F168" s="197" t="s">
        <v>199</v>
      </c>
      <c r="G168" s="198" t="s">
        <v>141</v>
      </c>
      <c r="H168" s="199">
        <v>58.673999999999999</v>
      </c>
      <c r="I168" s="200"/>
      <c r="J168" s="199">
        <f>ROUND(I168*H168,3)</f>
        <v>0</v>
      </c>
      <c r="K168" s="201"/>
      <c r="L168" s="39"/>
      <c r="M168" s="202" t="s">
        <v>1</v>
      </c>
      <c r="N168" s="203" t="s">
        <v>41</v>
      </c>
      <c r="O168" s="75"/>
      <c r="P168" s="204">
        <f>O168*H168</f>
        <v>0</v>
      </c>
      <c r="Q168" s="204">
        <v>0.11069</v>
      </c>
      <c r="R168" s="204">
        <f>Q168*H168</f>
        <v>6.4946250599999997</v>
      </c>
      <c r="S168" s="204">
        <v>0</v>
      </c>
      <c r="T168" s="205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6" t="s">
        <v>142</v>
      </c>
      <c r="AT168" s="206" t="s">
        <v>138</v>
      </c>
      <c r="AU168" s="206" t="s">
        <v>143</v>
      </c>
      <c r="AY168" s="17" t="s">
        <v>136</v>
      </c>
      <c r="BE168" s="207">
        <f>IF(N168="základná",J168,0)</f>
        <v>0</v>
      </c>
      <c r="BF168" s="207">
        <f>IF(N168="znížená",J168,0)</f>
        <v>0</v>
      </c>
      <c r="BG168" s="207">
        <f>IF(N168="zákl. prenesená",J168,0)</f>
        <v>0</v>
      </c>
      <c r="BH168" s="207">
        <f>IF(N168="zníž. prenesená",J168,0)</f>
        <v>0</v>
      </c>
      <c r="BI168" s="207">
        <f>IF(N168="nulová",J168,0)</f>
        <v>0</v>
      </c>
      <c r="BJ168" s="17" t="s">
        <v>143</v>
      </c>
      <c r="BK168" s="208">
        <f>ROUND(I168*H168,3)</f>
        <v>0</v>
      </c>
      <c r="BL168" s="17" t="s">
        <v>142</v>
      </c>
      <c r="BM168" s="206" t="s">
        <v>200</v>
      </c>
    </row>
    <row r="169" spans="1:65" s="14" customFormat="1" ht="10.199999999999999">
      <c r="B169" s="220"/>
      <c r="C169" s="221"/>
      <c r="D169" s="211" t="s">
        <v>145</v>
      </c>
      <c r="E169" s="222" t="s">
        <v>1</v>
      </c>
      <c r="F169" s="223" t="s">
        <v>201</v>
      </c>
      <c r="G169" s="221"/>
      <c r="H169" s="224">
        <v>22.722999999999999</v>
      </c>
      <c r="I169" s="225"/>
      <c r="J169" s="221"/>
      <c r="K169" s="221"/>
      <c r="L169" s="226"/>
      <c r="M169" s="227"/>
      <c r="N169" s="228"/>
      <c r="O169" s="228"/>
      <c r="P169" s="228"/>
      <c r="Q169" s="228"/>
      <c r="R169" s="228"/>
      <c r="S169" s="228"/>
      <c r="T169" s="229"/>
      <c r="AT169" s="230" t="s">
        <v>145</v>
      </c>
      <c r="AU169" s="230" t="s">
        <v>143</v>
      </c>
      <c r="AV169" s="14" t="s">
        <v>143</v>
      </c>
      <c r="AW169" s="14" t="s">
        <v>30</v>
      </c>
      <c r="AX169" s="14" t="s">
        <v>75</v>
      </c>
      <c r="AY169" s="230" t="s">
        <v>136</v>
      </c>
    </row>
    <row r="170" spans="1:65" s="14" customFormat="1" ht="10.199999999999999">
      <c r="B170" s="220"/>
      <c r="C170" s="221"/>
      <c r="D170" s="211" t="s">
        <v>145</v>
      </c>
      <c r="E170" s="222" t="s">
        <v>1</v>
      </c>
      <c r="F170" s="223" t="s">
        <v>202</v>
      </c>
      <c r="G170" s="221"/>
      <c r="H170" s="224">
        <v>19.215</v>
      </c>
      <c r="I170" s="225"/>
      <c r="J170" s="221"/>
      <c r="K170" s="221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145</v>
      </c>
      <c r="AU170" s="230" t="s">
        <v>143</v>
      </c>
      <c r="AV170" s="14" t="s">
        <v>143</v>
      </c>
      <c r="AW170" s="14" t="s">
        <v>30</v>
      </c>
      <c r="AX170" s="14" t="s">
        <v>75</v>
      </c>
      <c r="AY170" s="230" t="s">
        <v>136</v>
      </c>
    </row>
    <row r="171" spans="1:65" s="14" customFormat="1" ht="10.199999999999999">
      <c r="B171" s="220"/>
      <c r="C171" s="221"/>
      <c r="D171" s="211" t="s">
        <v>145</v>
      </c>
      <c r="E171" s="222" t="s">
        <v>1</v>
      </c>
      <c r="F171" s="223" t="s">
        <v>203</v>
      </c>
      <c r="G171" s="221"/>
      <c r="H171" s="224">
        <v>-3.1520000000000001</v>
      </c>
      <c r="I171" s="225"/>
      <c r="J171" s="221"/>
      <c r="K171" s="221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145</v>
      </c>
      <c r="AU171" s="230" t="s">
        <v>143</v>
      </c>
      <c r="AV171" s="14" t="s">
        <v>143</v>
      </c>
      <c r="AW171" s="14" t="s">
        <v>30</v>
      </c>
      <c r="AX171" s="14" t="s">
        <v>75</v>
      </c>
      <c r="AY171" s="230" t="s">
        <v>136</v>
      </c>
    </row>
    <row r="172" spans="1:65" s="14" customFormat="1" ht="10.199999999999999">
      <c r="B172" s="220"/>
      <c r="C172" s="221"/>
      <c r="D172" s="211" t="s">
        <v>145</v>
      </c>
      <c r="E172" s="222" t="s">
        <v>1</v>
      </c>
      <c r="F172" s="223" t="s">
        <v>204</v>
      </c>
      <c r="G172" s="221"/>
      <c r="H172" s="224">
        <v>13.007999999999999</v>
      </c>
      <c r="I172" s="225"/>
      <c r="J172" s="221"/>
      <c r="K172" s="221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145</v>
      </c>
      <c r="AU172" s="230" t="s">
        <v>143</v>
      </c>
      <c r="AV172" s="14" t="s">
        <v>143</v>
      </c>
      <c r="AW172" s="14" t="s">
        <v>30</v>
      </c>
      <c r="AX172" s="14" t="s">
        <v>75</v>
      </c>
      <c r="AY172" s="230" t="s">
        <v>136</v>
      </c>
    </row>
    <row r="173" spans="1:65" s="14" customFormat="1" ht="10.199999999999999">
      <c r="B173" s="220"/>
      <c r="C173" s="221"/>
      <c r="D173" s="211" t="s">
        <v>145</v>
      </c>
      <c r="E173" s="222" t="s">
        <v>1</v>
      </c>
      <c r="F173" s="223" t="s">
        <v>205</v>
      </c>
      <c r="G173" s="221"/>
      <c r="H173" s="224">
        <v>-1.5</v>
      </c>
      <c r="I173" s="225"/>
      <c r="J173" s="221"/>
      <c r="K173" s="221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145</v>
      </c>
      <c r="AU173" s="230" t="s">
        <v>143</v>
      </c>
      <c r="AV173" s="14" t="s">
        <v>143</v>
      </c>
      <c r="AW173" s="14" t="s">
        <v>30</v>
      </c>
      <c r="AX173" s="14" t="s">
        <v>75</v>
      </c>
      <c r="AY173" s="230" t="s">
        <v>136</v>
      </c>
    </row>
    <row r="174" spans="1:65" s="14" customFormat="1" ht="10.199999999999999">
      <c r="B174" s="220"/>
      <c r="C174" s="221"/>
      <c r="D174" s="211" t="s">
        <v>145</v>
      </c>
      <c r="E174" s="222" t="s">
        <v>1</v>
      </c>
      <c r="F174" s="223" t="s">
        <v>206</v>
      </c>
      <c r="G174" s="221"/>
      <c r="H174" s="224">
        <v>3.66</v>
      </c>
      <c r="I174" s="225"/>
      <c r="J174" s="221"/>
      <c r="K174" s="221"/>
      <c r="L174" s="226"/>
      <c r="M174" s="227"/>
      <c r="N174" s="228"/>
      <c r="O174" s="228"/>
      <c r="P174" s="228"/>
      <c r="Q174" s="228"/>
      <c r="R174" s="228"/>
      <c r="S174" s="228"/>
      <c r="T174" s="229"/>
      <c r="AT174" s="230" t="s">
        <v>145</v>
      </c>
      <c r="AU174" s="230" t="s">
        <v>143</v>
      </c>
      <c r="AV174" s="14" t="s">
        <v>143</v>
      </c>
      <c r="AW174" s="14" t="s">
        <v>30</v>
      </c>
      <c r="AX174" s="14" t="s">
        <v>75</v>
      </c>
      <c r="AY174" s="230" t="s">
        <v>136</v>
      </c>
    </row>
    <row r="175" spans="1:65" s="14" customFormat="1" ht="10.199999999999999">
      <c r="B175" s="220"/>
      <c r="C175" s="221"/>
      <c r="D175" s="211" t="s">
        <v>145</v>
      </c>
      <c r="E175" s="222" t="s">
        <v>1</v>
      </c>
      <c r="F175" s="223" t="s">
        <v>207</v>
      </c>
      <c r="G175" s="221"/>
      <c r="H175" s="224">
        <v>2.44</v>
      </c>
      <c r="I175" s="225"/>
      <c r="J175" s="221"/>
      <c r="K175" s="221"/>
      <c r="L175" s="226"/>
      <c r="M175" s="227"/>
      <c r="N175" s="228"/>
      <c r="O175" s="228"/>
      <c r="P175" s="228"/>
      <c r="Q175" s="228"/>
      <c r="R175" s="228"/>
      <c r="S175" s="228"/>
      <c r="T175" s="229"/>
      <c r="AT175" s="230" t="s">
        <v>145</v>
      </c>
      <c r="AU175" s="230" t="s">
        <v>143</v>
      </c>
      <c r="AV175" s="14" t="s">
        <v>143</v>
      </c>
      <c r="AW175" s="14" t="s">
        <v>30</v>
      </c>
      <c r="AX175" s="14" t="s">
        <v>75</v>
      </c>
      <c r="AY175" s="230" t="s">
        <v>136</v>
      </c>
    </row>
    <row r="176" spans="1:65" s="14" customFormat="1" ht="10.199999999999999">
      <c r="B176" s="220"/>
      <c r="C176" s="221"/>
      <c r="D176" s="211" t="s">
        <v>145</v>
      </c>
      <c r="E176" s="222" t="s">
        <v>1</v>
      </c>
      <c r="F176" s="223" t="s">
        <v>208</v>
      </c>
      <c r="G176" s="221"/>
      <c r="H176" s="224">
        <v>2.2799999999999998</v>
      </c>
      <c r="I176" s="225"/>
      <c r="J176" s="221"/>
      <c r="K176" s="221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145</v>
      </c>
      <c r="AU176" s="230" t="s">
        <v>143</v>
      </c>
      <c r="AV176" s="14" t="s">
        <v>143</v>
      </c>
      <c r="AW176" s="14" t="s">
        <v>30</v>
      </c>
      <c r="AX176" s="14" t="s">
        <v>75</v>
      </c>
      <c r="AY176" s="230" t="s">
        <v>136</v>
      </c>
    </row>
    <row r="177" spans="1:65" s="15" customFormat="1" ht="10.199999999999999">
      <c r="B177" s="231"/>
      <c r="C177" s="232"/>
      <c r="D177" s="211" t="s">
        <v>145</v>
      </c>
      <c r="E177" s="233" t="s">
        <v>1</v>
      </c>
      <c r="F177" s="234" t="s">
        <v>196</v>
      </c>
      <c r="G177" s="232"/>
      <c r="H177" s="235">
        <v>58.673999999999992</v>
      </c>
      <c r="I177" s="236"/>
      <c r="J177" s="232"/>
      <c r="K177" s="232"/>
      <c r="L177" s="237"/>
      <c r="M177" s="238"/>
      <c r="N177" s="239"/>
      <c r="O177" s="239"/>
      <c r="P177" s="239"/>
      <c r="Q177" s="239"/>
      <c r="R177" s="239"/>
      <c r="S177" s="239"/>
      <c r="T177" s="240"/>
      <c r="AT177" s="241" t="s">
        <v>145</v>
      </c>
      <c r="AU177" s="241" t="s">
        <v>143</v>
      </c>
      <c r="AV177" s="15" t="s">
        <v>142</v>
      </c>
      <c r="AW177" s="15" t="s">
        <v>30</v>
      </c>
      <c r="AX177" s="15" t="s">
        <v>83</v>
      </c>
      <c r="AY177" s="241" t="s">
        <v>136</v>
      </c>
    </row>
    <row r="178" spans="1:65" s="12" customFormat="1" ht="22.8" customHeight="1">
      <c r="B178" s="179"/>
      <c r="C178" s="180"/>
      <c r="D178" s="181" t="s">
        <v>74</v>
      </c>
      <c r="E178" s="193" t="s">
        <v>162</v>
      </c>
      <c r="F178" s="193" t="s">
        <v>209</v>
      </c>
      <c r="G178" s="180"/>
      <c r="H178" s="180"/>
      <c r="I178" s="183"/>
      <c r="J178" s="194">
        <f>BK178</f>
        <v>0</v>
      </c>
      <c r="K178" s="180"/>
      <c r="L178" s="185"/>
      <c r="M178" s="186"/>
      <c r="N178" s="187"/>
      <c r="O178" s="187"/>
      <c r="P178" s="188">
        <f>SUM(P179:P190)</f>
        <v>0</v>
      </c>
      <c r="Q178" s="187"/>
      <c r="R178" s="188">
        <f>SUM(R179:R190)</f>
        <v>15.707662500000001</v>
      </c>
      <c r="S178" s="187"/>
      <c r="T178" s="189">
        <f>SUM(T179:T190)</f>
        <v>0</v>
      </c>
      <c r="AR178" s="190" t="s">
        <v>83</v>
      </c>
      <c r="AT178" s="191" t="s">
        <v>74</v>
      </c>
      <c r="AU178" s="191" t="s">
        <v>83</v>
      </c>
      <c r="AY178" s="190" t="s">
        <v>136</v>
      </c>
      <c r="BK178" s="192">
        <f>SUM(BK179:BK190)</f>
        <v>0</v>
      </c>
    </row>
    <row r="179" spans="1:65" s="2" customFormat="1" ht="30" customHeight="1">
      <c r="A179" s="34"/>
      <c r="B179" s="35"/>
      <c r="C179" s="195" t="s">
        <v>210</v>
      </c>
      <c r="D179" s="195" t="s">
        <v>138</v>
      </c>
      <c r="E179" s="196" t="s">
        <v>211</v>
      </c>
      <c r="F179" s="197" t="s">
        <v>212</v>
      </c>
      <c r="G179" s="198" t="s">
        <v>141</v>
      </c>
      <c r="H179" s="199">
        <v>16.815000000000001</v>
      </c>
      <c r="I179" s="200"/>
      <c r="J179" s="199">
        <f>ROUND(I179*H179,3)</f>
        <v>0</v>
      </c>
      <c r="K179" s="201"/>
      <c r="L179" s="39"/>
      <c r="M179" s="202" t="s">
        <v>1</v>
      </c>
      <c r="N179" s="203" t="s">
        <v>41</v>
      </c>
      <c r="O179" s="75"/>
      <c r="P179" s="204">
        <f>O179*H179</f>
        <v>0</v>
      </c>
      <c r="Q179" s="204">
        <v>0.29899999999999999</v>
      </c>
      <c r="R179" s="204">
        <f>Q179*H179</f>
        <v>5.027685</v>
      </c>
      <c r="S179" s="204">
        <v>0</v>
      </c>
      <c r="T179" s="205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6" t="s">
        <v>142</v>
      </c>
      <c r="AT179" s="206" t="s">
        <v>138</v>
      </c>
      <c r="AU179" s="206" t="s">
        <v>143</v>
      </c>
      <c r="AY179" s="17" t="s">
        <v>136</v>
      </c>
      <c r="BE179" s="207">
        <f>IF(N179="základná",J179,0)</f>
        <v>0</v>
      </c>
      <c r="BF179" s="207">
        <f>IF(N179="znížená",J179,0)</f>
        <v>0</v>
      </c>
      <c r="BG179" s="207">
        <f>IF(N179="zákl. prenesená",J179,0)</f>
        <v>0</v>
      </c>
      <c r="BH179" s="207">
        <f>IF(N179="zníž. prenesená",J179,0)</f>
        <v>0</v>
      </c>
      <c r="BI179" s="207">
        <f>IF(N179="nulová",J179,0)</f>
        <v>0</v>
      </c>
      <c r="BJ179" s="17" t="s">
        <v>143</v>
      </c>
      <c r="BK179" s="208">
        <f>ROUND(I179*H179,3)</f>
        <v>0</v>
      </c>
      <c r="BL179" s="17" t="s">
        <v>142</v>
      </c>
      <c r="BM179" s="206" t="s">
        <v>213</v>
      </c>
    </row>
    <row r="180" spans="1:65" s="2" customFormat="1" ht="30" customHeight="1">
      <c r="A180" s="34"/>
      <c r="B180" s="35"/>
      <c r="C180" s="195" t="s">
        <v>214</v>
      </c>
      <c r="D180" s="195" t="s">
        <v>138</v>
      </c>
      <c r="E180" s="196" t="s">
        <v>215</v>
      </c>
      <c r="F180" s="197" t="s">
        <v>216</v>
      </c>
      <c r="G180" s="198" t="s">
        <v>141</v>
      </c>
      <c r="H180" s="199">
        <v>16.815000000000001</v>
      </c>
      <c r="I180" s="200"/>
      <c r="J180" s="199">
        <f>ROUND(I180*H180,3)</f>
        <v>0</v>
      </c>
      <c r="K180" s="201"/>
      <c r="L180" s="39"/>
      <c r="M180" s="202" t="s">
        <v>1</v>
      </c>
      <c r="N180" s="203" t="s">
        <v>41</v>
      </c>
      <c r="O180" s="75"/>
      <c r="P180" s="204">
        <f>O180*H180</f>
        <v>0</v>
      </c>
      <c r="Q180" s="204">
        <v>0.39800000000000002</v>
      </c>
      <c r="R180" s="204">
        <f>Q180*H180</f>
        <v>6.6923700000000013</v>
      </c>
      <c r="S180" s="204">
        <v>0</v>
      </c>
      <c r="T180" s="205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6" t="s">
        <v>142</v>
      </c>
      <c r="AT180" s="206" t="s">
        <v>138</v>
      </c>
      <c r="AU180" s="206" t="s">
        <v>143</v>
      </c>
      <c r="AY180" s="17" t="s">
        <v>136</v>
      </c>
      <c r="BE180" s="207">
        <f>IF(N180="základná",J180,0)</f>
        <v>0</v>
      </c>
      <c r="BF180" s="207">
        <f>IF(N180="znížená",J180,0)</f>
        <v>0</v>
      </c>
      <c r="BG180" s="207">
        <f>IF(N180="zákl. prenesená",J180,0)</f>
        <v>0</v>
      </c>
      <c r="BH180" s="207">
        <f>IF(N180="zníž. prenesená",J180,0)</f>
        <v>0</v>
      </c>
      <c r="BI180" s="207">
        <f>IF(N180="nulová",J180,0)</f>
        <v>0</v>
      </c>
      <c r="BJ180" s="17" t="s">
        <v>143</v>
      </c>
      <c r="BK180" s="208">
        <f>ROUND(I180*H180,3)</f>
        <v>0</v>
      </c>
      <c r="BL180" s="17" t="s">
        <v>142</v>
      </c>
      <c r="BM180" s="206" t="s">
        <v>217</v>
      </c>
    </row>
    <row r="181" spans="1:65" s="13" customFormat="1" ht="10.199999999999999">
      <c r="B181" s="209"/>
      <c r="C181" s="210"/>
      <c r="D181" s="211" t="s">
        <v>145</v>
      </c>
      <c r="E181" s="212" t="s">
        <v>1</v>
      </c>
      <c r="F181" s="213" t="s">
        <v>218</v>
      </c>
      <c r="G181" s="210"/>
      <c r="H181" s="212" t="s">
        <v>1</v>
      </c>
      <c r="I181" s="214"/>
      <c r="J181" s="210"/>
      <c r="K181" s="210"/>
      <c r="L181" s="215"/>
      <c r="M181" s="216"/>
      <c r="N181" s="217"/>
      <c r="O181" s="217"/>
      <c r="P181" s="217"/>
      <c r="Q181" s="217"/>
      <c r="R181" s="217"/>
      <c r="S181" s="217"/>
      <c r="T181" s="218"/>
      <c r="AT181" s="219" t="s">
        <v>145</v>
      </c>
      <c r="AU181" s="219" t="s">
        <v>143</v>
      </c>
      <c r="AV181" s="13" t="s">
        <v>83</v>
      </c>
      <c r="AW181" s="13" t="s">
        <v>30</v>
      </c>
      <c r="AX181" s="13" t="s">
        <v>75</v>
      </c>
      <c r="AY181" s="219" t="s">
        <v>136</v>
      </c>
    </row>
    <row r="182" spans="1:65" s="14" customFormat="1" ht="10.199999999999999">
      <c r="B182" s="220"/>
      <c r="C182" s="221"/>
      <c r="D182" s="211" t="s">
        <v>145</v>
      </c>
      <c r="E182" s="222" t="s">
        <v>1</v>
      </c>
      <c r="F182" s="223" t="s">
        <v>219</v>
      </c>
      <c r="G182" s="221"/>
      <c r="H182" s="224">
        <v>3.6</v>
      </c>
      <c r="I182" s="225"/>
      <c r="J182" s="221"/>
      <c r="K182" s="221"/>
      <c r="L182" s="226"/>
      <c r="M182" s="227"/>
      <c r="N182" s="228"/>
      <c r="O182" s="228"/>
      <c r="P182" s="228"/>
      <c r="Q182" s="228"/>
      <c r="R182" s="228"/>
      <c r="S182" s="228"/>
      <c r="T182" s="229"/>
      <c r="AT182" s="230" t="s">
        <v>145</v>
      </c>
      <c r="AU182" s="230" t="s">
        <v>143</v>
      </c>
      <c r="AV182" s="14" t="s">
        <v>143</v>
      </c>
      <c r="AW182" s="14" t="s">
        <v>30</v>
      </c>
      <c r="AX182" s="14" t="s">
        <v>75</v>
      </c>
      <c r="AY182" s="230" t="s">
        <v>136</v>
      </c>
    </row>
    <row r="183" spans="1:65" s="14" customFormat="1" ht="10.199999999999999">
      <c r="B183" s="220"/>
      <c r="C183" s="221"/>
      <c r="D183" s="211" t="s">
        <v>145</v>
      </c>
      <c r="E183" s="222" t="s">
        <v>1</v>
      </c>
      <c r="F183" s="223" t="s">
        <v>220</v>
      </c>
      <c r="G183" s="221"/>
      <c r="H183" s="224">
        <v>13.215</v>
      </c>
      <c r="I183" s="225"/>
      <c r="J183" s="221"/>
      <c r="K183" s="221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145</v>
      </c>
      <c r="AU183" s="230" t="s">
        <v>143</v>
      </c>
      <c r="AV183" s="14" t="s">
        <v>143</v>
      </c>
      <c r="AW183" s="14" t="s">
        <v>30</v>
      </c>
      <c r="AX183" s="14" t="s">
        <v>75</v>
      </c>
      <c r="AY183" s="230" t="s">
        <v>136</v>
      </c>
    </row>
    <row r="184" spans="1:65" s="15" customFormat="1" ht="10.199999999999999">
      <c r="B184" s="231"/>
      <c r="C184" s="232"/>
      <c r="D184" s="211" t="s">
        <v>145</v>
      </c>
      <c r="E184" s="233" t="s">
        <v>1</v>
      </c>
      <c r="F184" s="234" t="s">
        <v>196</v>
      </c>
      <c r="G184" s="232"/>
      <c r="H184" s="235">
        <v>16.815000000000001</v>
      </c>
      <c r="I184" s="236"/>
      <c r="J184" s="232"/>
      <c r="K184" s="232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145</v>
      </c>
      <c r="AU184" s="241" t="s">
        <v>143</v>
      </c>
      <c r="AV184" s="15" t="s">
        <v>142</v>
      </c>
      <c r="AW184" s="15" t="s">
        <v>30</v>
      </c>
      <c r="AX184" s="15" t="s">
        <v>83</v>
      </c>
      <c r="AY184" s="241" t="s">
        <v>136</v>
      </c>
    </row>
    <row r="185" spans="1:65" s="2" customFormat="1" ht="34.799999999999997" customHeight="1">
      <c r="A185" s="34"/>
      <c r="B185" s="35"/>
      <c r="C185" s="195" t="s">
        <v>221</v>
      </c>
      <c r="D185" s="195" t="s">
        <v>138</v>
      </c>
      <c r="E185" s="196" t="s">
        <v>222</v>
      </c>
      <c r="F185" s="197" t="s">
        <v>223</v>
      </c>
      <c r="G185" s="198" t="s">
        <v>141</v>
      </c>
      <c r="H185" s="199">
        <v>17.715</v>
      </c>
      <c r="I185" s="200"/>
      <c r="J185" s="199">
        <f>ROUND(I185*H185,3)</f>
        <v>0</v>
      </c>
      <c r="K185" s="201"/>
      <c r="L185" s="39"/>
      <c r="M185" s="202" t="s">
        <v>1</v>
      </c>
      <c r="N185" s="203" t="s">
        <v>41</v>
      </c>
      <c r="O185" s="75"/>
      <c r="P185" s="204">
        <f>O185*H185</f>
        <v>0</v>
      </c>
      <c r="Q185" s="204">
        <v>9.2499999999999999E-2</v>
      </c>
      <c r="R185" s="204">
        <f>Q185*H185</f>
        <v>1.6386375</v>
      </c>
      <c r="S185" s="204">
        <v>0</v>
      </c>
      <c r="T185" s="205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6" t="s">
        <v>142</v>
      </c>
      <c r="AT185" s="206" t="s">
        <v>138</v>
      </c>
      <c r="AU185" s="206" t="s">
        <v>143</v>
      </c>
      <c r="AY185" s="17" t="s">
        <v>136</v>
      </c>
      <c r="BE185" s="207">
        <f>IF(N185="základná",J185,0)</f>
        <v>0</v>
      </c>
      <c r="BF185" s="207">
        <f>IF(N185="znížená",J185,0)</f>
        <v>0</v>
      </c>
      <c r="BG185" s="207">
        <f>IF(N185="zákl. prenesená",J185,0)</f>
        <v>0</v>
      </c>
      <c r="BH185" s="207">
        <f>IF(N185="zníž. prenesená",J185,0)</f>
        <v>0</v>
      </c>
      <c r="BI185" s="207">
        <f>IF(N185="nulová",J185,0)</f>
        <v>0</v>
      </c>
      <c r="BJ185" s="17" t="s">
        <v>143</v>
      </c>
      <c r="BK185" s="208">
        <f>ROUND(I185*H185,3)</f>
        <v>0</v>
      </c>
      <c r="BL185" s="17" t="s">
        <v>142</v>
      </c>
      <c r="BM185" s="206" t="s">
        <v>224</v>
      </c>
    </row>
    <row r="186" spans="1:65" s="14" customFormat="1" ht="10.199999999999999">
      <c r="B186" s="220"/>
      <c r="C186" s="221"/>
      <c r="D186" s="211" t="s">
        <v>145</v>
      </c>
      <c r="E186" s="222" t="s">
        <v>1</v>
      </c>
      <c r="F186" s="223" t="s">
        <v>225</v>
      </c>
      <c r="G186" s="221"/>
      <c r="H186" s="224">
        <v>4.5</v>
      </c>
      <c r="I186" s="225"/>
      <c r="J186" s="221"/>
      <c r="K186" s="221"/>
      <c r="L186" s="226"/>
      <c r="M186" s="227"/>
      <c r="N186" s="228"/>
      <c r="O186" s="228"/>
      <c r="P186" s="228"/>
      <c r="Q186" s="228"/>
      <c r="R186" s="228"/>
      <c r="S186" s="228"/>
      <c r="T186" s="229"/>
      <c r="AT186" s="230" t="s">
        <v>145</v>
      </c>
      <c r="AU186" s="230" t="s">
        <v>143</v>
      </c>
      <c r="AV186" s="14" t="s">
        <v>143</v>
      </c>
      <c r="AW186" s="14" t="s">
        <v>30</v>
      </c>
      <c r="AX186" s="14" t="s">
        <v>75</v>
      </c>
      <c r="AY186" s="230" t="s">
        <v>136</v>
      </c>
    </row>
    <row r="187" spans="1:65" s="14" customFormat="1" ht="10.199999999999999">
      <c r="B187" s="220"/>
      <c r="C187" s="221"/>
      <c r="D187" s="211" t="s">
        <v>145</v>
      </c>
      <c r="E187" s="222" t="s">
        <v>1</v>
      </c>
      <c r="F187" s="223" t="s">
        <v>220</v>
      </c>
      <c r="G187" s="221"/>
      <c r="H187" s="224">
        <v>13.215</v>
      </c>
      <c r="I187" s="225"/>
      <c r="J187" s="221"/>
      <c r="K187" s="221"/>
      <c r="L187" s="226"/>
      <c r="M187" s="227"/>
      <c r="N187" s="228"/>
      <c r="O187" s="228"/>
      <c r="P187" s="228"/>
      <c r="Q187" s="228"/>
      <c r="R187" s="228"/>
      <c r="S187" s="228"/>
      <c r="T187" s="229"/>
      <c r="AT187" s="230" t="s">
        <v>145</v>
      </c>
      <c r="AU187" s="230" t="s">
        <v>143</v>
      </c>
      <c r="AV187" s="14" t="s">
        <v>143</v>
      </c>
      <c r="AW187" s="14" t="s">
        <v>30</v>
      </c>
      <c r="AX187" s="14" t="s">
        <v>75</v>
      </c>
      <c r="AY187" s="230" t="s">
        <v>136</v>
      </c>
    </row>
    <row r="188" spans="1:65" s="15" customFormat="1" ht="10.199999999999999">
      <c r="B188" s="231"/>
      <c r="C188" s="232"/>
      <c r="D188" s="211" t="s">
        <v>145</v>
      </c>
      <c r="E188" s="233" t="s">
        <v>1</v>
      </c>
      <c r="F188" s="234" t="s">
        <v>196</v>
      </c>
      <c r="G188" s="232"/>
      <c r="H188" s="235">
        <v>17.715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AT188" s="241" t="s">
        <v>145</v>
      </c>
      <c r="AU188" s="241" t="s">
        <v>143</v>
      </c>
      <c r="AV188" s="15" t="s">
        <v>142</v>
      </c>
      <c r="AW188" s="15" t="s">
        <v>30</v>
      </c>
      <c r="AX188" s="15" t="s">
        <v>83</v>
      </c>
      <c r="AY188" s="241" t="s">
        <v>136</v>
      </c>
    </row>
    <row r="189" spans="1:65" s="2" customFormat="1" ht="14.4" customHeight="1">
      <c r="A189" s="34"/>
      <c r="B189" s="35"/>
      <c r="C189" s="242" t="s">
        <v>226</v>
      </c>
      <c r="D189" s="242" t="s">
        <v>227</v>
      </c>
      <c r="E189" s="243" t="s">
        <v>228</v>
      </c>
      <c r="F189" s="244" t="s">
        <v>229</v>
      </c>
      <c r="G189" s="245" t="s">
        <v>141</v>
      </c>
      <c r="H189" s="246">
        <v>18.068999999999999</v>
      </c>
      <c r="I189" s="247"/>
      <c r="J189" s="246">
        <f>ROUND(I189*H189,3)</f>
        <v>0</v>
      </c>
      <c r="K189" s="248"/>
      <c r="L189" s="249"/>
      <c r="M189" s="250" t="s">
        <v>1</v>
      </c>
      <c r="N189" s="251" t="s">
        <v>41</v>
      </c>
      <c r="O189" s="75"/>
      <c r="P189" s="204">
        <f>O189*H189</f>
        <v>0</v>
      </c>
      <c r="Q189" s="204">
        <v>0.13</v>
      </c>
      <c r="R189" s="204">
        <f>Q189*H189</f>
        <v>2.34897</v>
      </c>
      <c r="S189" s="204">
        <v>0</v>
      </c>
      <c r="T189" s="205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6" t="s">
        <v>180</v>
      </c>
      <c r="AT189" s="206" t="s">
        <v>227</v>
      </c>
      <c r="AU189" s="206" t="s">
        <v>143</v>
      </c>
      <c r="AY189" s="17" t="s">
        <v>136</v>
      </c>
      <c r="BE189" s="207">
        <f>IF(N189="základná",J189,0)</f>
        <v>0</v>
      </c>
      <c r="BF189" s="207">
        <f>IF(N189="znížená",J189,0)</f>
        <v>0</v>
      </c>
      <c r="BG189" s="207">
        <f>IF(N189="zákl. prenesená",J189,0)</f>
        <v>0</v>
      </c>
      <c r="BH189" s="207">
        <f>IF(N189="zníž. prenesená",J189,0)</f>
        <v>0</v>
      </c>
      <c r="BI189" s="207">
        <f>IF(N189="nulová",J189,0)</f>
        <v>0</v>
      </c>
      <c r="BJ189" s="17" t="s">
        <v>143</v>
      </c>
      <c r="BK189" s="208">
        <f>ROUND(I189*H189,3)</f>
        <v>0</v>
      </c>
      <c r="BL189" s="17" t="s">
        <v>142</v>
      </c>
      <c r="BM189" s="206" t="s">
        <v>230</v>
      </c>
    </row>
    <row r="190" spans="1:65" s="14" customFormat="1" ht="10.199999999999999">
      <c r="B190" s="220"/>
      <c r="C190" s="221"/>
      <c r="D190" s="211" t="s">
        <v>145</v>
      </c>
      <c r="E190" s="221"/>
      <c r="F190" s="223" t="s">
        <v>231</v>
      </c>
      <c r="G190" s="221"/>
      <c r="H190" s="224">
        <v>18.068999999999999</v>
      </c>
      <c r="I190" s="225"/>
      <c r="J190" s="221"/>
      <c r="K190" s="221"/>
      <c r="L190" s="226"/>
      <c r="M190" s="227"/>
      <c r="N190" s="228"/>
      <c r="O190" s="228"/>
      <c r="P190" s="228"/>
      <c r="Q190" s="228"/>
      <c r="R190" s="228"/>
      <c r="S190" s="228"/>
      <c r="T190" s="229"/>
      <c r="AT190" s="230" t="s">
        <v>145</v>
      </c>
      <c r="AU190" s="230" t="s">
        <v>143</v>
      </c>
      <c r="AV190" s="14" t="s">
        <v>143</v>
      </c>
      <c r="AW190" s="14" t="s">
        <v>4</v>
      </c>
      <c r="AX190" s="14" t="s">
        <v>83</v>
      </c>
      <c r="AY190" s="230" t="s">
        <v>136</v>
      </c>
    </row>
    <row r="191" spans="1:65" s="12" customFormat="1" ht="22.8" customHeight="1">
      <c r="B191" s="179"/>
      <c r="C191" s="180"/>
      <c r="D191" s="181" t="s">
        <v>74</v>
      </c>
      <c r="E191" s="193" t="s">
        <v>167</v>
      </c>
      <c r="F191" s="193" t="s">
        <v>232</v>
      </c>
      <c r="G191" s="180"/>
      <c r="H191" s="180"/>
      <c r="I191" s="183"/>
      <c r="J191" s="194">
        <f>BK191</f>
        <v>0</v>
      </c>
      <c r="K191" s="180"/>
      <c r="L191" s="185"/>
      <c r="M191" s="186"/>
      <c r="N191" s="187"/>
      <c r="O191" s="187"/>
      <c r="P191" s="188">
        <f>SUM(P192:P232)</f>
        <v>0</v>
      </c>
      <c r="Q191" s="187"/>
      <c r="R191" s="188">
        <f>SUM(R192:R232)</f>
        <v>6.7791421300000003</v>
      </c>
      <c r="S191" s="187"/>
      <c r="T191" s="189">
        <f>SUM(T192:T232)</f>
        <v>0</v>
      </c>
      <c r="AR191" s="190" t="s">
        <v>83</v>
      </c>
      <c r="AT191" s="191" t="s">
        <v>74</v>
      </c>
      <c r="AU191" s="191" t="s">
        <v>83</v>
      </c>
      <c r="AY191" s="190" t="s">
        <v>136</v>
      </c>
      <c r="BK191" s="192">
        <f>SUM(BK192:BK232)</f>
        <v>0</v>
      </c>
    </row>
    <row r="192" spans="1:65" s="2" customFormat="1" ht="34.799999999999997" customHeight="1">
      <c r="A192" s="34"/>
      <c r="B192" s="35"/>
      <c r="C192" s="195" t="s">
        <v>233</v>
      </c>
      <c r="D192" s="195" t="s">
        <v>138</v>
      </c>
      <c r="E192" s="196" t="s">
        <v>234</v>
      </c>
      <c r="F192" s="197" t="s">
        <v>235</v>
      </c>
      <c r="G192" s="198" t="s">
        <v>141</v>
      </c>
      <c r="H192" s="199">
        <v>139.66</v>
      </c>
      <c r="I192" s="200"/>
      <c r="J192" s="199">
        <f>ROUND(I192*H192,3)</f>
        <v>0</v>
      </c>
      <c r="K192" s="201"/>
      <c r="L192" s="39"/>
      <c r="M192" s="202" t="s">
        <v>1</v>
      </c>
      <c r="N192" s="203" t="s">
        <v>41</v>
      </c>
      <c r="O192" s="75"/>
      <c r="P192" s="204">
        <f>O192*H192</f>
        <v>0</v>
      </c>
      <c r="Q192" s="204">
        <v>1.9120000000000002E-2</v>
      </c>
      <c r="R192" s="204">
        <f>Q192*H192</f>
        <v>2.6702992000000001</v>
      </c>
      <c r="S192" s="204">
        <v>0</v>
      </c>
      <c r="T192" s="205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6" t="s">
        <v>142</v>
      </c>
      <c r="AT192" s="206" t="s">
        <v>138</v>
      </c>
      <c r="AU192" s="206" t="s">
        <v>143</v>
      </c>
      <c r="AY192" s="17" t="s">
        <v>136</v>
      </c>
      <c r="BE192" s="207">
        <f>IF(N192="základná",J192,0)</f>
        <v>0</v>
      </c>
      <c r="BF192" s="207">
        <f>IF(N192="znížená",J192,0)</f>
        <v>0</v>
      </c>
      <c r="BG192" s="207">
        <f>IF(N192="zákl. prenesená",J192,0)</f>
        <v>0</v>
      </c>
      <c r="BH192" s="207">
        <f>IF(N192="zníž. prenesená",J192,0)</f>
        <v>0</v>
      </c>
      <c r="BI192" s="207">
        <f>IF(N192="nulová",J192,0)</f>
        <v>0</v>
      </c>
      <c r="BJ192" s="17" t="s">
        <v>143</v>
      </c>
      <c r="BK192" s="208">
        <f>ROUND(I192*H192,3)</f>
        <v>0</v>
      </c>
      <c r="BL192" s="17" t="s">
        <v>142</v>
      </c>
      <c r="BM192" s="206" t="s">
        <v>236</v>
      </c>
    </row>
    <row r="193" spans="1:65" s="14" customFormat="1" ht="10.199999999999999">
      <c r="B193" s="220"/>
      <c r="C193" s="221"/>
      <c r="D193" s="211" t="s">
        <v>145</v>
      </c>
      <c r="E193" s="222" t="s">
        <v>1</v>
      </c>
      <c r="F193" s="223" t="s">
        <v>237</v>
      </c>
      <c r="G193" s="221"/>
      <c r="H193" s="224">
        <v>139.66</v>
      </c>
      <c r="I193" s="225"/>
      <c r="J193" s="221"/>
      <c r="K193" s="221"/>
      <c r="L193" s="226"/>
      <c r="M193" s="227"/>
      <c r="N193" s="228"/>
      <c r="O193" s="228"/>
      <c r="P193" s="228"/>
      <c r="Q193" s="228"/>
      <c r="R193" s="228"/>
      <c r="S193" s="228"/>
      <c r="T193" s="229"/>
      <c r="AT193" s="230" t="s">
        <v>145</v>
      </c>
      <c r="AU193" s="230" t="s">
        <v>143</v>
      </c>
      <c r="AV193" s="14" t="s">
        <v>143</v>
      </c>
      <c r="AW193" s="14" t="s">
        <v>30</v>
      </c>
      <c r="AX193" s="14" t="s">
        <v>83</v>
      </c>
      <c r="AY193" s="230" t="s">
        <v>136</v>
      </c>
    </row>
    <row r="194" spans="1:65" s="2" customFormat="1" ht="30" customHeight="1">
      <c r="A194" s="34"/>
      <c r="B194" s="35"/>
      <c r="C194" s="195" t="s">
        <v>238</v>
      </c>
      <c r="D194" s="195" t="s">
        <v>138</v>
      </c>
      <c r="E194" s="196" t="s">
        <v>239</v>
      </c>
      <c r="F194" s="197" t="s">
        <v>240</v>
      </c>
      <c r="G194" s="198" t="s">
        <v>141</v>
      </c>
      <c r="H194" s="199">
        <v>145.327</v>
      </c>
      <c r="I194" s="200"/>
      <c r="J194" s="199">
        <f>ROUND(I194*H194,3)</f>
        <v>0</v>
      </c>
      <c r="K194" s="201"/>
      <c r="L194" s="39"/>
      <c r="M194" s="202" t="s">
        <v>1</v>
      </c>
      <c r="N194" s="203" t="s">
        <v>41</v>
      </c>
      <c r="O194" s="75"/>
      <c r="P194" s="204">
        <f>O194*H194</f>
        <v>0</v>
      </c>
      <c r="Q194" s="204">
        <v>1.7239999999999998E-2</v>
      </c>
      <c r="R194" s="204">
        <f>Q194*H194</f>
        <v>2.5054374799999999</v>
      </c>
      <c r="S194" s="204">
        <v>0</v>
      </c>
      <c r="T194" s="205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6" t="s">
        <v>142</v>
      </c>
      <c r="AT194" s="206" t="s">
        <v>138</v>
      </c>
      <c r="AU194" s="206" t="s">
        <v>143</v>
      </c>
      <c r="AY194" s="17" t="s">
        <v>136</v>
      </c>
      <c r="BE194" s="207">
        <f>IF(N194="základná",J194,0)</f>
        <v>0</v>
      </c>
      <c r="BF194" s="207">
        <f>IF(N194="znížená",J194,0)</f>
        <v>0</v>
      </c>
      <c r="BG194" s="207">
        <f>IF(N194="zákl. prenesená",J194,0)</f>
        <v>0</v>
      </c>
      <c r="BH194" s="207">
        <f>IF(N194="zníž. prenesená",J194,0)</f>
        <v>0</v>
      </c>
      <c r="BI194" s="207">
        <f>IF(N194="nulová",J194,0)</f>
        <v>0</v>
      </c>
      <c r="BJ194" s="17" t="s">
        <v>143</v>
      </c>
      <c r="BK194" s="208">
        <f>ROUND(I194*H194,3)</f>
        <v>0</v>
      </c>
      <c r="BL194" s="17" t="s">
        <v>142</v>
      </c>
      <c r="BM194" s="206" t="s">
        <v>241</v>
      </c>
    </row>
    <row r="195" spans="1:65" s="13" customFormat="1" ht="10.199999999999999">
      <c r="B195" s="209"/>
      <c r="C195" s="210"/>
      <c r="D195" s="211" t="s">
        <v>145</v>
      </c>
      <c r="E195" s="212" t="s">
        <v>1</v>
      </c>
      <c r="F195" s="213" t="s">
        <v>242</v>
      </c>
      <c r="G195" s="210"/>
      <c r="H195" s="212" t="s">
        <v>1</v>
      </c>
      <c r="I195" s="214"/>
      <c r="J195" s="210"/>
      <c r="K195" s="210"/>
      <c r="L195" s="215"/>
      <c r="M195" s="216"/>
      <c r="N195" s="217"/>
      <c r="O195" s="217"/>
      <c r="P195" s="217"/>
      <c r="Q195" s="217"/>
      <c r="R195" s="217"/>
      <c r="S195" s="217"/>
      <c r="T195" s="218"/>
      <c r="AT195" s="219" t="s">
        <v>145</v>
      </c>
      <c r="AU195" s="219" t="s">
        <v>143</v>
      </c>
      <c r="AV195" s="13" t="s">
        <v>83</v>
      </c>
      <c r="AW195" s="13" t="s">
        <v>30</v>
      </c>
      <c r="AX195" s="13" t="s">
        <v>75</v>
      </c>
      <c r="AY195" s="219" t="s">
        <v>136</v>
      </c>
    </row>
    <row r="196" spans="1:65" s="14" customFormat="1" ht="10.199999999999999">
      <c r="B196" s="220"/>
      <c r="C196" s="221"/>
      <c r="D196" s="211" t="s">
        <v>145</v>
      </c>
      <c r="E196" s="222" t="s">
        <v>1</v>
      </c>
      <c r="F196" s="223" t="s">
        <v>243</v>
      </c>
      <c r="G196" s="221"/>
      <c r="H196" s="224">
        <v>21.547999999999998</v>
      </c>
      <c r="I196" s="225"/>
      <c r="J196" s="221"/>
      <c r="K196" s="221"/>
      <c r="L196" s="226"/>
      <c r="M196" s="227"/>
      <c r="N196" s="228"/>
      <c r="O196" s="228"/>
      <c r="P196" s="228"/>
      <c r="Q196" s="228"/>
      <c r="R196" s="228"/>
      <c r="S196" s="228"/>
      <c r="T196" s="229"/>
      <c r="AT196" s="230" t="s">
        <v>145</v>
      </c>
      <c r="AU196" s="230" t="s">
        <v>143</v>
      </c>
      <c r="AV196" s="14" t="s">
        <v>143</v>
      </c>
      <c r="AW196" s="14" t="s">
        <v>30</v>
      </c>
      <c r="AX196" s="14" t="s">
        <v>75</v>
      </c>
      <c r="AY196" s="230" t="s">
        <v>136</v>
      </c>
    </row>
    <row r="197" spans="1:65" s="14" customFormat="1" ht="10.199999999999999">
      <c r="B197" s="220"/>
      <c r="C197" s="221"/>
      <c r="D197" s="211" t="s">
        <v>145</v>
      </c>
      <c r="E197" s="222" t="s">
        <v>1</v>
      </c>
      <c r="F197" s="223" t="s">
        <v>244</v>
      </c>
      <c r="G197" s="221"/>
      <c r="H197" s="224">
        <v>-1.44</v>
      </c>
      <c r="I197" s="225"/>
      <c r="J197" s="221"/>
      <c r="K197" s="221"/>
      <c r="L197" s="226"/>
      <c r="M197" s="227"/>
      <c r="N197" s="228"/>
      <c r="O197" s="228"/>
      <c r="P197" s="228"/>
      <c r="Q197" s="228"/>
      <c r="R197" s="228"/>
      <c r="S197" s="228"/>
      <c r="T197" s="229"/>
      <c r="AT197" s="230" t="s">
        <v>145</v>
      </c>
      <c r="AU197" s="230" t="s">
        <v>143</v>
      </c>
      <c r="AV197" s="14" t="s">
        <v>143</v>
      </c>
      <c r="AW197" s="14" t="s">
        <v>30</v>
      </c>
      <c r="AX197" s="14" t="s">
        <v>75</v>
      </c>
      <c r="AY197" s="230" t="s">
        <v>136</v>
      </c>
    </row>
    <row r="198" spans="1:65" s="14" customFormat="1" ht="10.199999999999999">
      <c r="B198" s="220"/>
      <c r="C198" s="221"/>
      <c r="D198" s="211" t="s">
        <v>145</v>
      </c>
      <c r="E198" s="222" t="s">
        <v>1</v>
      </c>
      <c r="F198" s="223" t="s">
        <v>245</v>
      </c>
      <c r="G198" s="221"/>
      <c r="H198" s="224">
        <v>-1.5760000000000001</v>
      </c>
      <c r="I198" s="225"/>
      <c r="J198" s="221"/>
      <c r="K198" s="221"/>
      <c r="L198" s="226"/>
      <c r="M198" s="227"/>
      <c r="N198" s="228"/>
      <c r="O198" s="228"/>
      <c r="P198" s="228"/>
      <c r="Q198" s="228"/>
      <c r="R198" s="228"/>
      <c r="S198" s="228"/>
      <c r="T198" s="229"/>
      <c r="AT198" s="230" t="s">
        <v>145</v>
      </c>
      <c r="AU198" s="230" t="s">
        <v>143</v>
      </c>
      <c r="AV198" s="14" t="s">
        <v>143</v>
      </c>
      <c r="AW198" s="14" t="s">
        <v>30</v>
      </c>
      <c r="AX198" s="14" t="s">
        <v>75</v>
      </c>
      <c r="AY198" s="230" t="s">
        <v>136</v>
      </c>
    </row>
    <row r="199" spans="1:65" s="13" customFormat="1" ht="10.199999999999999">
      <c r="B199" s="209"/>
      <c r="C199" s="210"/>
      <c r="D199" s="211" t="s">
        <v>145</v>
      </c>
      <c r="E199" s="212" t="s">
        <v>1</v>
      </c>
      <c r="F199" s="213" t="s">
        <v>246</v>
      </c>
      <c r="G199" s="210"/>
      <c r="H199" s="212" t="s">
        <v>1</v>
      </c>
      <c r="I199" s="214"/>
      <c r="J199" s="210"/>
      <c r="K199" s="210"/>
      <c r="L199" s="215"/>
      <c r="M199" s="216"/>
      <c r="N199" s="217"/>
      <c r="O199" s="217"/>
      <c r="P199" s="217"/>
      <c r="Q199" s="217"/>
      <c r="R199" s="217"/>
      <c r="S199" s="217"/>
      <c r="T199" s="218"/>
      <c r="AT199" s="219" t="s">
        <v>145</v>
      </c>
      <c r="AU199" s="219" t="s">
        <v>143</v>
      </c>
      <c r="AV199" s="13" t="s">
        <v>83</v>
      </c>
      <c r="AW199" s="13" t="s">
        <v>30</v>
      </c>
      <c r="AX199" s="13" t="s">
        <v>75</v>
      </c>
      <c r="AY199" s="219" t="s">
        <v>136</v>
      </c>
    </row>
    <row r="200" spans="1:65" s="14" customFormat="1" ht="10.199999999999999">
      <c r="B200" s="220"/>
      <c r="C200" s="221"/>
      <c r="D200" s="211" t="s">
        <v>145</v>
      </c>
      <c r="E200" s="222" t="s">
        <v>1</v>
      </c>
      <c r="F200" s="223" t="s">
        <v>247</v>
      </c>
      <c r="G200" s="221"/>
      <c r="H200" s="224">
        <v>10.218</v>
      </c>
      <c r="I200" s="225"/>
      <c r="J200" s="221"/>
      <c r="K200" s="221"/>
      <c r="L200" s="226"/>
      <c r="M200" s="227"/>
      <c r="N200" s="228"/>
      <c r="O200" s="228"/>
      <c r="P200" s="228"/>
      <c r="Q200" s="228"/>
      <c r="R200" s="228"/>
      <c r="S200" s="228"/>
      <c r="T200" s="229"/>
      <c r="AT200" s="230" t="s">
        <v>145</v>
      </c>
      <c r="AU200" s="230" t="s">
        <v>143</v>
      </c>
      <c r="AV200" s="14" t="s">
        <v>143</v>
      </c>
      <c r="AW200" s="14" t="s">
        <v>30</v>
      </c>
      <c r="AX200" s="14" t="s">
        <v>75</v>
      </c>
      <c r="AY200" s="230" t="s">
        <v>136</v>
      </c>
    </row>
    <row r="201" spans="1:65" s="14" customFormat="1" ht="10.199999999999999">
      <c r="B201" s="220"/>
      <c r="C201" s="221"/>
      <c r="D201" s="211" t="s">
        <v>145</v>
      </c>
      <c r="E201" s="222" t="s">
        <v>1</v>
      </c>
      <c r="F201" s="223" t="s">
        <v>248</v>
      </c>
      <c r="G201" s="221"/>
      <c r="H201" s="224">
        <v>-2.6549999999999998</v>
      </c>
      <c r="I201" s="225"/>
      <c r="J201" s="221"/>
      <c r="K201" s="221"/>
      <c r="L201" s="226"/>
      <c r="M201" s="227"/>
      <c r="N201" s="228"/>
      <c r="O201" s="228"/>
      <c r="P201" s="228"/>
      <c r="Q201" s="228"/>
      <c r="R201" s="228"/>
      <c r="S201" s="228"/>
      <c r="T201" s="229"/>
      <c r="AT201" s="230" t="s">
        <v>145</v>
      </c>
      <c r="AU201" s="230" t="s">
        <v>143</v>
      </c>
      <c r="AV201" s="14" t="s">
        <v>143</v>
      </c>
      <c r="AW201" s="14" t="s">
        <v>30</v>
      </c>
      <c r="AX201" s="14" t="s">
        <v>75</v>
      </c>
      <c r="AY201" s="230" t="s">
        <v>136</v>
      </c>
    </row>
    <row r="202" spans="1:65" s="14" customFormat="1" ht="10.199999999999999">
      <c r="B202" s="220"/>
      <c r="C202" s="221"/>
      <c r="D202" s="211" t="s">
        <v>145</v>
      </c>
      <c r="E202" s="222" t="s">
        <v>1</v>
      </c>
      <c r="F202" s="223" t="s">
        <v>249</v>
      </c>
      <c r="G202" s="221"/>
      <c r="H202" s="224">
        <v>6.133</v>
      </c>
      <c r="I202" s="225"/>
      <c r="J202" s="221"/>
      <c r="K202" s="221"/>
      <c r="L202" s="226"/>
      <c r="M202" s="227"/>
      <c r="N202" s="228"/>
      <c r="O202" s="228"/>
      <c r="P202" s="228"/>
      <c r="Q202" s="228"/>
      <c r="R202" s="228"/>
      <c r="S202" s="228"/>
      <c r="T202" s="229"/>
      <c r="AT202" s="230" t="s">
        <v>145</v>
      </c>
      <c r="AU202" s="230" t="s">
        <v>143</v>
      </c>
      <c r="AV202" s="14" t="s">
        <v>143</v>
      </c>
      <c r="AW202" s="14" t="s">
        <v>30</v>
      </c>
      <c r="AX202" s="14" t="s">
        <v>75</v>
      </c>
      <c r="AY202" s="230" t="s">
        <v>136</v>
      </c>
    </row>
    <row r="203" spans="1:65" s="13" customFormat="1" ht="10.199999999999999">
      <c r="B203" s="209"/>
      <c r="C203" s="210"/>
      <c r="D203" s="211" t="s">
        <v>145</v>
      </c>
      <c r="E203" s="212" t="s">
        <v>1</v>
      </c>
      <c r="F203" s="213" t="s">
        <v>250</v>
      </c>
      <c r="G203" s="210"/>
      <c r="H203" s="212" t="s">
        <v>1</v>
      </c>
      <c r="I203" s="214"/>
      <c r="J203" s="210"/>
      <c r="K203" s="210"/>
      <c r="L203" s="215"/>
      <c r="M203" s="216"/>
      <c r="N203" s="217"/>
      <c r="O203" s="217"/>
      <c r="P203" s="217"/>
      <c r="Q203" s="217"/>
      <c r="R203" s="217"/>
      <c r="S203" s="217"/>
      <c r="T203" s="218"/>
      <c r="AT203" s="219" t="s">
        <v>145</v>
      </c>
      <c r="AU203" s="219" t="s">
        <v>143</v>
      </c>
      <c r="AV203" s="13" t="s">
        <v>83</v>
      </c>
      <c r="AW203" s="13" t="s">
        <v>30</v>
      </c>
      <c r="AX203" s="13" t="s">
        <v>75</v>
      </c>
      <c r="AY203" s="219" t="s">
        <v>136</v>
      </c>
    </row>
    <row r="204" spans="1:65" s="14" customFormat="1" ht="10.199999999999999">
      <c r="B204" s="220"/>
      <c r="C204" s="221"/>
      <c r="D204" s="211" t="s">
        <v>145</v>
      </c>
      <c r="E204" s="222" t="s">
        <v>1</v>
      </c>
      <c r="F204" s="223" t="s">
        <v>251</v>
      </c>
      <c r="G204" s="221"/>
      <c r="H204" s="224">
        <v>69.113</v>
      </c>
      <c r="I204" s="225"/>
      <c r="J204" s="221"/>
      <c r="K204" s="221"/>
      <c r="L204" s="226"/>
      <c r="M204" s="227"/>
      <c r="N204" s="228"/>
      <c r="O204" s="228"/>
      <c r="P204" s="228"/>
      <c r="Q204" s="228"/>
      <c r="R204" s="228"/>
      <c r="S204" s="228"/>
      <c r="T204" s="229"/>
      <c r="AT204" s="230" t="s">
        <v>145</v>
      </c>
      <c r="AU204" s="230" t="s">
        <v>143</v>
      </c>
      <c r="AV204" s="14" t="s">
        <v>143</v>
      </c>
      <c r="AW204" s="14" t="s">
        <v>30</v>
      </c>
      <c r="AX204" s="14" t="s">
        <v>75</v>
      </c>
      <c r="AY204" s="230" t="s">
        <v>136</v>
      </c>
    </row>
    <row r="205" spans="1:65" s="14" customFormat="1" ht="10.199999999999999">
      <c r="B205" s="220"/>
      <c r="C205" s="221"/>
      <c r="D205" s="211" t="s">
        <v>145</v>
      </c>
      <c r="E205" s="222" t="s">
        <v>1</v>
      </c>
      <c r="F205" s="223" t="s">
        <v>252</v>
      </c>
      <c r="G205" s="221"/>
      <c r="H205" s="224">
        <v>-13.2</v>
      </c>
      <c r="I205" s="225"/>
      <c r="J205" s="221"/>
      <c r="K205" s="221"/>
      <c r="L205" s="226"/>
      <c r="M205" s="227"/>
      <c r="N205" s="228"/>
      <c r="O205" s="228"/>
      <c r="P205" s="228"/>
      <c r="Q205" s="228"/>
      <c r="R205" s="228"/>
      <c r="S205" s="228"/>
      <c r="T205" s="229"/>
      <c r="AT205" s="230" t="s">
        <v>145</v>
      </c>
      <c r="AU205" s="230" t="s">
        <v>143</v>
      </c>
      <c r="AV205" s="14" t="s">
        <v>143</v>
      </c>
      <c r="AW205" s="14" t="s">
        <v>30</v>
      </c>
      <c r="AX205" s="14" t="s">
        <v>75</v>
      </c>
      <c r="AY205" s="230" t="s">
        <v>136</v>
      </c>
    </row>
    <row r="206" spans="1:65" s="14" customFormat="1" ht="10.199999999999999">
      <c r="B206" s="220"/>
      <c r="C206" s="221"/>
      <c r="D206" s="211" t="s">
        <v>145</v>
      </c>
      <c r="E206" s="222" t="s">
        <v>1</v>
      </c>
      <c r="F206" s="223" t="s">
        <v>253</v>
      </c>
      <c r="G206" s="221"/>
      <c r="H206" s="224">
        <v>-6.6</v>
      </c>
      <c r="I206" s="225"/>
      <c r="J206" s="221"/>
      <c r="K206" s="221"/>
      <c r="L206" s="226"/>
      <c r="M206" s="227"/>
      <c r="N206" s="228"/>
      <c r="O206" s="228"/>
      <c r="P206" s="228"/>
      <c r="Q206" s="228"/>
      <c r="R206" s="228"/>
      <c r="S206" s="228"/>
      <c r="T206" s="229"/>
      <c r="AT206" s="230" t="s">
        <v>145</v>
      </c>
      <c r="AU206" s="230" t="s">
        <v>143</v>
      </c>
      <c r="AV206" s="14" t="s">
        <v>143</v>
      </c>
      <c r="AW206" s="14" t="s">
        <v>30</v>
      </c>
      <c r="AX206" s="14" t="s">
        <v>75</v>
      </c>
      <c r="AY206" s="230" t="s">
        <v>136</v>
      </c>
    </row>
    <row r="207" spans="1:65" s="14" customFormat="1" ht="10.199999999999999">
      <c r="B207" s="220"/>
      <c r="C207" s="221"/>
      <c r="D207" s="211" t="s">
        <v>145</v>
      </c>
      <c r="E207" s="222" t="s">
        <v>1</v>
      </c>
      <c r="F207" s="223" t="s">
        <v>254</v>
      </c>
      <c r="G207" s="221"/>
      <c r="H207" s="224">
        <v>-2.4239999999999999</v>
      </c>
      <c r="I207" s="225"/>
      <c r="J207" s="221"/>
      <c r="K207" s="221"/>
      <c r="L207" s="226"/>
      <c r="M207" s="227"/>
      <c r="N207" s="228"/>
      <c r="O207" s="228"/>
      <c r="P207" s="228"/>
      <c r="Q207" s="228"/>
      <c r="R207" s="228"/>
      <c r="S207" s="228"/>
      <c r="T207" s="229"/>
      <c r="AT207" s="230" t="s">
        <v>145</v>
      </c>
      <c r="AU207" s="230" t="s">
        <v>143</v>
      </c>
      <c r="AV207" s="14" t="s">
        <v>143</v>
      </c>
      <c r="AW207" s="14" t="s">
        <v>30</v>
      </c>
      <c r="AX207" s="14" t="s">
        <v>75</v>
      </c>
      <c r="AY207" s="230" t="s">
        <v>136</v>
      </c>
    </row>
    <row r="208" spans="1:65" s="14" customFormat="1" ht="10.199999999999999">
      <c r="B208" s="220"/>
      <c r="C208" s="221"/>
      <c r="D208" s="211" t="s">
        <v>145</v>
      </c>
      <c r="E208" s="222" t="s">
        <v>1</v>
      </c>
      <c r="F208" s="223" t="s">
        <v>255</v>
      </c>
      <c r="G208" s="221"/>
      <c r="H208" s="224">
        <v>31.978999999999999</v>
      </c>
      <c r="I208" s="225"/>
      <c r="J208" s="221"/>
      <c r="K208" s="221"/>
      <c r="L208" s="226"/>
      <c r="M208" s="227"/>
      <c r="N208" s="228"/>
      <c r="O208" s="228"/>
      <c r="P208" s="228"/>
      <c r="Q208" s="228"/>
      <c r="R208" s="228"/>
      <c r="S208" s="228"/>
      <c r="T208" s="229"/>
      <c r="AT208" s="230" t="s">
        <v>145</v>
      </c>
      <c r="AU208" s="230" t="s">
        <v>143</v>
      </c>
      <c r="AV208" s="14" t="s">
        <v>143</v>
      </c>
      <c r="AW208" s="14" t="s">
        <v>30</v>
      </c>
      <c r="AX208" s="14" t="s">
        <v>75</v>
      </c>
      <c r="AY208" s="230" t="s">
        <v>136</v>
      </c>
    </row>
    <row r="209" spans="1:65" s="14" customFormat="1" ht="10.199999999999999">
      <c r="B209" s="220"/>
      <c r="C209" s="221"/>
      <c r="D209" s="211" t="s">
        <v>145</v>
      </c>
      <c r="E209" s="222" t="s">
        <v>1</v>
      </c>
      <c r="F209" s="223" t="s">
        <v>256</v>
      </c>
      <c r="G209" s="221"/>
      <c r="H209" s="224">
        <v>-1.8180000000000001</v>
      </c>
      <c r="I209" s="225"/>
      <c r="J209" s="221"/>
      <c r="K209" s="221"/>
      <c r="L209" s="226"/>
      <c r="M209" s="227"/>
      <c r="N209" s="228"/>
      <c r="O209" s="228"/>
      <c r="P209" s="228"/>
      <c r="Q209" s="228"/>
      <c r="R209" s="228"/>
      <c r="S209" s="228"/>
      <c r="T209" s="229"/>
      <c r="AT209" s="230" t="s">
        <v>145</v>
      </c>
      <c r="AU209" s="230" t="s">
        <v>143</v>
      </c>
      <c r="AV209" s="14" t="s">
        <v>143</v>
      </c>
      <c r="AW209" s="14" t="s">
        <v>30</v>
      </c>
      <c r="AX209" s="14" t="s">
        <v>75</v>
      </c>
      <c r="AY209" s="230" t="s">
        <v>136</v>
      </c>
    </row>
    <row r="210" spans="1:65" s="13" customFormat="1" ht="10.199999999999999">
      <c r="B210" s="209"/>
      <c r="C210" s="210"/>
      <c r="D210" s="211" t="s">
        <v>145</v>
      </c>
      <c r="E210" s="212" t="s">
        <v>1</v>
      </c>
      <c r="F210" s="213" t="s">
        <v>257</v>
      </c>
      <c r="G210" s="210"/>
      <c r="H210" s="212" t="s">
        <v>1</v>
      </c>
      <c r="I210" s="214"/>
      <c r="J210" s="210"/>
      <c r="K210" s="210"/>
      <c r="L210" s="215"/>
      <c r="M210" s="216"/>
      <c r="N210" s="217"/>
      <c r="O210" s="217"/>
      <c r="P210" s="217"/>
      <c r="Q210" s="217"/>
      <c r="R210" s="217"/>
      <c r="S210" s="217"/>
      <c r="T210" s="218"/>
      <c r="AT210" s="219" t="s">
        <v>145</v>
      </c>
      <c r="AU210" s="219" t="s">
        <v>143</v>
      </c>
      <c r="AV210" s="13" t="s">
        <v>83</v>
      </c>
      <c r="AW210" s="13" t="s">
        <v>30</v>
      </c>
      <c r="AX210" s="13" t="s">
        <v>75</v>
      </c>
      <c r="AY210" s="219" t="s">
        <v>136</v>
      </c>
    </row>
    <row r="211" spans="1:65" s="14" customFormat="1" ht="10.199999999999999">
      <c r="B211" s="220"/>
      <c r="C211" s="221"/>
      <c r="D211" s="211" t="s">
        <v>145</v>
      </c>
      <c r="E211" s="222" t="s">
        <v>1</v>
      </c>
      <c r="F211" s="223" t="s">
        <v>258</v>
      </c>
      <c r="G211" s="221"/>
      <c r="H211" s="224">
        <v>44.225000000000001</v>
      </c>
      <c r="I211" s="225"/>
      <c r="J211" s="221"/>
      <c r="K211" s="221"/>
      <c r="L211" s="226"/>
      <c r="M211" s="227"/>
      <c r="N211" s="228"/>
      <c r="O211" s="228"/>
      <c r="P211" s="228"/>
      <c r="Q211" s="228"/>
      <c r="R211" s="228"/>
      <c r="S211" s="228"/>
      <c r="T211" s="229"/>
      <c r="AT211" s="230" t="s">
        <v>145</v>
      </c>
      <c r="AU211" s="230" t="s">
        <v>143</v>
      </c>
      <c r="AV211" s="14" t="s">
        <v>143</v>
      </c>
      <c r="AW211" s="14" t="s">
        <v>30</v>
      </c>
      <c r="AX211" s="14" t="s">
        <v>75</v>
      </c>
      <c r="AY211" s="230" t="s">
        <v>136</v>
      </c>
    </row>
    <row r="212" spans="1:65" s="14" customFormat="1" ht="10.199999999999999">
      <c r="B212" s="220"/>
      <c r="C212" s="221"/>
      <c r="D212" s="211" t="s">
        <v>145</v>
      </c>
      <c r="E212" s="222" t="s">
        <v>1</v>
      </c>
      <c r="F212" s="223" t="s">
        <v>259</v>
      </c>
      <c r="G212" s="221"/>
      <c r="H212" s="224">
        <v>-6.6</v>
      </c>
      <c r="I212" s="225"/>
      <c r="J212" s="221"/>
      <c r="K212" s="221"/>
      <c r="L212" s="226"/>
      <c r="M212" s="227"/>
      <c r="N212" s="228"/>
      <c r="O212" s="228"/>
      <c r="P212" s="228"/>
      <c r="Q212" s="228"/>
      <c r="R212" s="228"/>
      <c r="S212" s="228"/>
      <c r="T212" s="229"/>
      <c r="AT212" s="230" t="s">
        <v>145</v>
      </c>
      <c r="AU212" s="230" t="s">
        <v>143</v>
      </c>
      <c r="AV212" s="14" t="s">
        <v>143</v>
      </c>
      <c r="AW212" s="14" t="s">
        <v>30</v>
      </c>
      <c r="AX212" s="14" t="s">
        <v>75</v>
      </c>
      <c r="AY212" s="230" t="s">
        <v>136</v>
      </c>
    </row>
    <row r="213" spans="1:65" s="14" customFormat="1" ht="10.199999999999999">
      <c r="B213" s="220"/>
      <c r="C213" s="221"/>
      <c r="D213" s="211" t="s">
        <v>145</v>
      </c>
      <c r="E213" s="222" t="s">
        <v>1</v>
      </c>
      <c r="F213" s="223" t="s">
        <v>245</v>
      </c>
      <c r="G213" s="221"/>
      <c r="H213" s="224">
        <v>-1.5760000000000001</v>
      </c>
      <c r="I213" s="225"/>
      <c r="J213" s="221"/>
      <c r="K213" s="221"/>
      <c r="L213" s="226"/>
      <c r="M213" s="227"/>
      <c r="N213" s="228"/>
      <c r="O213" s="228"/>
      <c r="P213" s="228"/>
      <c r="Q213" s="228"/>
      <c r="R213" s="228"/>
      <c r="S213" s="228"/>
      <c r="T213" s="229"/>
      <c r="AT213" s="230" t="s">
        <v>145</v>
      </c>
      <c r="AU213" s="230" t="s">
        <v>143</v>
      </c>
      <c r="AV213" s="14" t="s">
        <v>143</v>
      </c>
      <c r="AW213" s="14" t="s">
        <v>30</v>
      </c>
      <c r="AX213" s="14" t="s">
        <v>75</v>
      </c>
      <c r="AY213" s="230" t="s">
        <v>136</v>
      </c>
    </row>
    <row r="214" spans="1:65" s="15" customFormat="1" ht="10.199999999999999">
      <c r="B214" s="231"/>
      <c r="C214" s="232"/>
      <c r="D214" s="211" t="s">
        <v>145</v>
      </c>
      <c r="E214" s="233" t="s">
        <v>1</v>
      </c>
      <c r="F214" s="234" t="s">
        <v>196</v>
      </c>
      <c r="G214" s="232"/>
      <c r="H214" s="235">
        <v>145.327</v>
      </c>
      <c r="I214" s="236"/>
      <c r="J214" s="232"/>
      <c r="K214" s="232"/>
      <c r="L214" s="237"/>
      <c r="M214" s="238"/>
      <c r="N214" s="239"/>
      <c r="O214" s="239"/>
      <c r="P214" s="239"/>
      <c r="Q214" s="239"/>
      <c r="R214" s="239"/>
      <c r="S214" s="239"/>
      <c r="T214" s="240"/>
      <c r="AT214" s="241" t="s">
        <v>145</v>
      </c>
      <c r="AU214" s="241" t="s">
        <v>143</v>
      </c>
      <c r="AV214" s="15" t="s">
        <v>142</v>
      </c>
      <c r="AW214" s="15" t="s">
        <v>30</v>
      </c>
      <c r="AX214" s="15" t="s">
        <v>83</v>
      </c>
      <c r="AY214" s="241" t="s">
        <v>136</v>
      </c>
    </row>
    <row r="215" spans="1:65" s="2" customFormat="1" ht="22.2" customHeight="1">
      <c r="A215" s="34"/>
      <c r="B215" s="35"/>
      <c r="C215" s="195" t="s">
        <v>260</v>
      </c>
      <c r="D215" s="195" t="s">
        <v>138</v>
      </c>
      <c r="E215" s="196" t="s">
        <v>261</v>
      </c>
      <c r="F215" s="197" t="s">
        <v>262</v>
      </c>
      <c r="G215" s="198" t="s">
        <v>141</v>
      </c>
      <c r="H215" s="199">
        <v>63.823</v>
      </c>
      <c r="I215" s="200"/>
      <c r="J215" s="199">
        <f>ROUND(I215*H215,3)</f>
        <v>0</v>
      </c>
      <c r="K215" s="201"/>
      <c r="L215" s="39"/>
      <c r="M215" s="202" t="s">
        <v>1</v>
      </c>
      <c r="N215" s="203" t="s">
        <v>41</v>
      </c>
      <c r="O215" s="75"/>
      <c r="P215" s="204">
        <f>O215*H215</f>
        <v>0</v>
      </c>
      <c r="Q215" s="204">
        <v>2.3000000000000001E-4</v>
      </c>
      <c r="R215" s="204">
        <f>Q215*H215</f>
        <v>1.4679290000000001E-2</v>
      </c>
      <c r="S215" s="204">
        <v>0</v>
      </c>
      <c r="T215" s="205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6" t="s">
        <v>142</v>
      </c>
      <c r="AT215" s="206" t="s">
        <v>138</v>
      </c>
      <c r="AU215" s="206" t="s">
        <v>143</v>
      </c>
      <c r="AY215" s="17" t="s">
        <v>136</v>
      </c>
      <c r="BE215" s="207">
        <f>IF(N215="základná",J215,0)</f>
        <v>0</v>
      </c>
      <c r="BF215" s="207">
        <f>IF(N215="znížená",J215,0)</f>
        <v>0</v>
      </c>
      <c r="BG215" s="207">
        <f>IF(N215="zákl. prenesená",J215,0)</f>
        <v>0</v>
      </c>
      <c r="BH215" s="207">
        <f>IF(N215="zníž. prenesená",J215,0)</f>
        <v>0</v>
      </c>
      <c r="BI215" s="207">
        <f>IF(N215="nulová",J215,0)</f>
        <v>0</v>
      </c>
      <c r="BJ215" s="17" t="s">
        <v>143</v>
      </c>
      <c r="BK215" s="208">
        <f>ROUND(I215*H215,3)</f>
        <v>0</v>
      </c>
      <c r="BL215" s="17" t="s">
        <v>142</v>
      </c>
      <c r="BM215" s="206" t="s">
        <v>263</v>
      </c>
    </row>
    <row r="216" spans="1:65" s="14" customFormat="1" ht="10.199999999999999">
      <c r="B216" s="220"/>
      <c r="C216" s="221"/>
      <c r="D216" s="211" t="s">
        <v>145</v>
      </c>
      <c r="E216" s="222" t="s">
        <v>1</v>
      </c>
      <c r="F216" s="223" t="s">
        <v>264</v>
      </c>
      <c r="G216" s="221"/>
      <c r="H216" s="224">
        <v>22.417999999999999</v>
      </c>
      <c r="I216" s="225"/>
      <c r="J216" s="221"/>
      <c r="K216" s="221"/>
      <c r="L216" s="226"/>
      <c r="M216" s="227"/>
      <c r="N216" s="228"/>
      <c r="O216" s="228"/>
      <c r="P216" s="228"/>
      <c r="Q216" s="228"/>
      <c r="R216" s="228"/>
      <c r="S216" s="228"/>
      <c r="T216" s="229"/>
      <c r="AT216" s="230" t="s">
        <v>145</v>
      </c>
      <c r="AU216" s="230" t="s">
        <v>143</v>
      </c>
      <c r="AV216" s="14" t="s">
        <v>143</v>
      </c>
      <c r="AW216" s="14" t="s">
        <v>30</v>
      </c>
      <c r="AX216" s="14" t="s">
        <v>75</v>
      </c>
      <c r="AY216" s="230" t="s">
        <v>136</v>
      </c>
    </row>
    <row r="217" spans="1:65" s="14" customFormat="1" ht="10.199999999999999">
      <c r="B217" s="220"/>
      <c r="C217" s="221"/>
      <c r="D217" s="211" t="s">
        <v>145</v>
      </c>
      <c r="E217" s="222" t="s">
        <v>1</v>
      </c>
      <c r="F217" s="223" t="s">
        <v>202</v>
      </c>
      <c r="G217" s="221"/>
      <c r="H217" s="224">
        <v>19.215</v>
      </c>
      <c r="I217" s="225"/>
      <c r="J217" s="221"/>
      <c r="K217" s="221"/>
      <c r="L217" s="226"/>
      <c r="M217" s="227"/>
      <c r="N217" s="228"/>
      <c r="O217" s="228"/>
      <c r="P217" s="228"/>
      <c r="Q217" s="228"/>
      <c r="R217" s="228"/>
      <c r="S217" s="228"/>
      <c r="T217" s="229"/>
      <c r="AT217" s="230" t="s">
        <v>145</v>
      </c>
      <c r="AU217" s="230" t="s">
        <v>143</v>
      </c>
      <c r="AV217" s="14" t="s">
        <v>143</v>
      </c>
      <c r="AW217" s="14" t="s">
        <v>30</v>
      </c>
      <c r="AX217" s="14" t="s">
        <v>75</v>
      </c>
      <c r="AY217" s="230" t="s">
        <v>136</v>
      </c>
    </row>
    <row r="218" spans="1:65" s="14" customFormat="1" ht="10.199999999999999">
      <c r="B218" s="220"/>
      <c r="C218" s="221"/>
      <c r="D218" s="211" t="s">
        <v>145</v>
      </c>
      <c r="E218" s="222" t="s">
        <v>1</v>
      </c>
      <c r="F218" s="223" t="s">
        <v>203</v>
      </c>
      <c r="G218" s="221"/>
      <c r="H218" s="224">
        <v>-3.1520000000000001</v>
      </c>
      <c r="I218" s="225"/>
      <c r="J218" s="221"/>
      <c r="K218" s="221"/>
      <c r="L218" s="226"/>
      <c r="M218" s="227"/>
      <c r="N218" s="228"/>
      <c r="O218" s="228"/>
      <c r="P218" s="228"/>
      <c r="Q218" s="228"/>
      <c r="R218" s="228"/>
      <c r="S218" s="228"/>
      <c r="T218" s="229"/>
      <c r="AT218" s="230" t="s">
        <v>145</v>
      </c>
      <c r="AU218" s="230" t="s">
        <v>143</v>
      </c>
      <c r="AV218" s="14" t="s">
        <v>143</v>
      </c>
      <c r="AW218" s="14" t="s">
        <v>30</v>
      </c>
      <c r="AX218" s="14" t="s">
        <v>75</v>
      </c>
      <c r="AY218" s="230" t="s">
        <v>136</v>
      </c>
    </row>
    <row r="219" spans="1:65" s="14" customFormat="1" ht="10.199999999999999">
      <c r="B219" s="220"/>
      <c r="C219" s="221"/>
      <c r="D219" s="211" t="s">
        <v>145</v>
      </c>
      <c r="E219" s="222" t="s">
        <v>1</v>
      </c>
      <c r="F219" s="223" t="s">
        <v>204</v>
      </c>
      <c r="G219" s="221"/>
      <c r="H219" s="224">
        <v>13.007999999999999</v>
      </c>
      <c r="I219" s="225"/>
      <c r="J219" s="221"/>
      <c r="K219" s="221"/>
      <c r="L219" s="226"/>
      <c r="M219" s="227"/>
      <c r="N219" s="228"/>
      <c r="O219" s="228"/>
      <c r="P219" s="228"/>
      <c r="Q219" s="228"/>
      <c r="R219" s="228"/>
      <c r="S219" s="228"/>
      <c r="T219" s="229"/>
      <c r="AT219" s="230" t="s">
        <v>145</v>
      </c>
      <c r="AU219" s="230" t="s">
        <v>143</v>
      </c>
      <c r="AV219" s="14" t="s">
        <v>143</v>
      </c>
      <c r="AW219" s="14" t="s">
        <v>30</v>
      </c>
      <c r="AX219" s="14" t="s">
        <v>75</v>
      </c>
      <c r="AY219" s="230" t="s">
        <v>136</v>
      </c>
    </row>
    <row r="220" spans="1:65" s="14" customFormat="1" ht="10.199999999999999">
      <c r="B220" s="220"/>
      <c r="C220" s="221"/>
      <c r="D220" s="211" t="s">
        <v>145</v>
      </c>
      <c r="E220" s="222" t="s">
        <v>1</v>
      </c>
      <c r="F220" s="223" t="s">
        <v>205</v>
      </c>
      <c r="G220" s="221"/>
      <c r="H220" s="224">
        <v>-1.5</v>
      </c>
      <c r="I220" s="225"/>
      <c r="J220" s="221"/>
      <c r="K220" s="221"/>
      <c r="L220" s="226"/>
      <c r="M220" s="227"/>
      <c r="N220" s="228"/>
      <c r="O220" s="228"/>
      <c r="P220" s="228"/>
      <c r="Q220" s="228"/>
      <c r="R220" s="228"/>
      <c r="S220" s="228"/>
      <c r="T220" s="229"/>
      <c r="AT220" s="230" t="s">
        <v>145</v>
      </c>
      <c r="AU220" s="230" t="s">
        <v>143</v>
      </c>
      <c r="AV220" s="14" t="s">
        <v>143</v>
      </c>
      <c r="AW220" s="14" t="s">
        <v>30</v>
      </c>
      <c r="AX220" s="14" t="s">
        <v>75</v>
      </c>
      <c r="AY220" s="230" t="s">
        <v>136</v>
      </c>
    </row>
    <row r="221" spans="1:65" s="14" customFormat="1" ht="10.199999999999999">
      <c r="B221" s="220"/>
      <c r="C221" s="221"/>
      <c r="D221" s="211" t="s">
        <v>145</v>
      </c>
      <c r="E221" s="222" t="s">
        <v>1</v>
      </c>
      <c r="F221" s="223" t="s">
        <v>206</v>
      </c>
      <c r="G221" s="221"/>
      <c r="H221" s="224">
        <v>3.66</v>
      </c>
      <c r="I221" s="225"/>
      <c r="J221" s="221"/>
      <c r="K221" s="221"/>
      <c r="L221" s="226"/>
      <c r="M221" s="227"/>
      <c r="N221" s="228"/>
      <c r="O221" s="228"/>
      <c r="P221" s="228"/>
      <c r="Q221" s="228"/>
      <c r="R221" s="228"/>
      <c r="S221" s="228"/>
      <c r="T221" s="229"/>
      <c r="AT221" s="230" t="s">
        <v>145</v>
      </c>
      <c r="AU221" s="230" t="s">
        <v>143</v>
      </c>
      <c r="AV221" s="14" t="s">
        <v>143</v>
      </c>
      <c r="AW221" s="14" t="s">
        <v>30</v>
      </c>
      <c r="AX221" s="14" t="s">
        <v>75</v>
      </c>
      <c r="AY221" s="230" t="s">
        <v>136</v>
      </c>
    </row>
    <row r="222" spans="1:65" s="14" customFormat="1" ht="10.199999999999999">
      <c r="B222" s="220"/>
      <c r="C222" s="221"/>
      <c r="D222" s="211" t="s">
        <v>145</v>
      </c>
      <c r="E222" s="222" t="s">
        <v>1</v>
      </c>
      <c r="F222" s="223" t="s">
        <v>207</v>
      </c>
      <c r="G222" s="221"/>
      <c r="H222" s="224">
        <v>2.44</v>
      </c>
      <c r="I222" s="225"/>
      <c r="J222" s="221"/>
      <c r="K222" s="221"/>
      <c r="L222" s="226"/>
      <c r="M222" s="227"/>
      <c r="N222" s="228"/>
      <c r="O222" s="228"/>
      <c r="P222" s="228"/>
      <c r="Q222" s="228"/>
      <c r="R222" s="228"/>
      <c r="S222" s="228"/>
      <c r="T222" s="229"/>
      <c r="AT222" s="230" t="s">
        <v>145</v>
      </c>
      <c r="AU222" s="230" t="s">
        <v>143</v>
      </c>
      <c r="AV222" s="14" t="s">
        <v>143</v>
      </c>
      <c r="AW222" s="14" t="s">
        <v>30</v>
      </c>
      <c r="AX222" s="14" t="s">
        <v>75</v>
      </c>
      <c r="AY222" s="230" t="s">
        <v>136</v>
      </c>
    </row>
    <row r="223" spans="1:65" s="14" customFormat="1" ht="10.199999999999999">
      <c r="B223" s="220"/>
      <c r="C223" s="221"/>
      <c r="D223" s="211" t="s">
        <v>145</v>
      </c>
      <c r="E223" s="222" t="s">
        <v>1</v>
      </c>
      <c r="F223" s="223" t="s">
        <v>208</v>
      </c>
      <c r="G223" s="221"/>
      <c r="H223" s="224">
        <v>2.2799999999999998</v>
      </c>
      <c r="I223" s="225"/>
      <c r="J223" s="221"/>
      <c r="K223" s="221"/>
      <c r="L223" s="226"/>
      <c r="M223" s="227"/>
      <c r="N223" s="228"/>
      <c r="O223" s="228"/>
      <c r="P223" s="228"/>
      <c r="Q223" s="228"/>
      <c r="R223" s="228"/>
      <c r="S223" s="228"/>
      <c r="T223" s="229"/>
      <c r="AT223" s="230" t="s">
        <v>145</v>
      </c>
      <c r="AU223" s="230" t="s">
        <v>143</v>
      </c>
      <c r="AV223" s="14" t="s">
        <v>143</v>
      </c>
      <c r="AW223" s="14" t="s">
        <v>30</v>
      </c>
      <c r="AX223" s="14" t="s">
        <v>75</v>
      </c>
      <c r="AY223" s="230" t="s">
        <v>136</v>
      </c>
    </row>
    <row r="224" spans="1:65" s="14" customFormat="1" ht="10.199999999999999">
      <c r="B224" s="220"/>
      <c r="C224" s="221"/>
      <c r="D224" s="211" t="s">
        <v>145</v>
      </c>
      <c r="E224" s="222" t="s">
        <v>1</v>
      </c>
      <c r="F224" s="223" t="s">
        <v>265</v>
      </c>
      <c r="G224" s="221"/>
      <c r="H224" s="224">
        <v>5.4539999999999997</v>
      </c>
      <c r="I224" s="225"/>
      <c r="J224" s="221"/>
      <c r="K224" s="221"/>
      <c r="L224" s="226"/>
      <c r="M224" s="227"/>
      <c r="N224" s="228"/>
      <c r="O224" s="228"/>
      <c r="P224" s="228"/>
      <c r="Q224" s="228"/>
      <c r="R224" s="228"/>
      <c r="S224" s="228"/>
      <c r="T224" s="229"/>
      <c r="AT224" s="230" t="s">
        <v>145</v>
      </c>
      <c r="AU224" s="230" t="s">
        <v>143</v>
      </c>
      <c r="AV224" s="14" t="s">
        <v>143</v>
      </c>
      <c r="AW224" s="14" t="s">
        <v>30</v>
      </c>
      <c r="AX224" s="14" t="s">
        <v>75</v>
      </c>
      <c r="AY224" s="230" t="s">
        <v>136</v>
      </c>
    </row>
    <row r="225" spans="1:65" s="15" customFormat="1" ht="10.199999999999999">
      <c r="B225" s="231"/>
      <c r="C225" s="232"/>
      <c r="D225" s="211" t="s">
        <v>145</v>
      </c>
      <c r="E225" s="233" t="s">
        <v>1</v>
      </c>
      <c r="F225" s="234" t="s">
        <v>196</v>
      </c>
      <c r="G225" s="232"/>
      <c r="H225" s="235">
        <v>63.822999999999986</v>
      </c>
      <c r="I225" s="236"/>
      <c r="J225" s="232"/>
      <c r="K225" s="232"/>
      <c r="L225" s="237"/>
      <c r="M225" s="238"/>
      <c r="N225" s="239"/>
      <c r="O225" s="239"/>
      <c r="P225" s="239"/>
      <c r="Q225" s="239"/>
      <c r="R225" s="239"/>
      <c r="S225" s="239"/>
      <c r="T225" s="240"/>
      <c r="AT225" s="241" t="s">
        <v>145</v>
      </c>
      <c r="AU225" s="241" t="s">
        <v>143</v>
      </c>
      <c r="AV225" s="15" t="s">
        <v>142</v>
      </c>
      <c r="AW225" s="15" t="s">
        <v>30</v>
      </c>
      <c r="AX225" s="15" t="s">
        <v>83</v>
      </c>
      <c r="AY225" s="241" t="s">
        <v>136</v>
      </c>
    </row>
    <row r="226" spans="1:65" s="2" customFormat="1" ht="22.2" customHeight="1">
      <c r="A226" s="34"/>
      <c r="B226" s="35"/>
      <c r="C226" s="195" t="s">
        <v>266</v>
      </c>
      <c r="D226" s="195" t="s">
        <v>138</v>
      </c>
      <c r="E226" s="196" t="s">
        <v>267</v>
      </c>
      <c r="F226" s="197" t="s">
        <v>268</v>
      </c>
      <c r="G226" s="198" t="s">
        <v>141</v>
      </c>
      <c r="H226" s="199">
        <v>63.823</v>
      </c>
      <c r="I226" s="200"/>
      <c r="J226" s="199">
        <f>ROUND(I226*H226,3)</f>
        <v>0</v>
      </c>
      <c r="K226" s="201"/>
      <c r="L226" s="39"/>
      <c r="M226" s="202" t="s">
        <v>1</v>
      </c>
      <c r="N226" s="203" t="s">
        <v>41</v>
      </c>
      <c r="O226" s="75"/>
      <c r="P226" s="204">
        <f>O226*H226</f>
        <v>0</v>
      </c>
      <c r="Q226" s="204">
        <v>1.312E-2</v>
      </c>
      <c r="R226" s="204">
        <f>Q226*H226</f>
        <v>0.83735775999999995</v>
      </c>
      <c r="S226" s="204">
        <v>0</v>
      </c>
      <c r="T226" s="205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6" t="s">
        <v>142</v>
      </c>
      <c r="AT226" s="206" t="s">
        <v>138</v>
      </c>
      <c r="AU226" s="206" t="s">
        <v>143</v>
      </c>
      <c r="AY226" s="17" t="s">
        <v>136</v>
      </c>
      <c r="BE226" s="207">
        <f>IF(N226="základná",J226,0)</f>
        <v>0</v>
      </c>
      <c r="BF226" s="207">
        <f>IF(N226="znížená",J226,0)</f>
        <v>0</v>
      </c>
      <c r="BG226" s="207">
        <f>IF(N226="zákl. prenesená",J226,0)</f>
        <v>0</v>
      </c>
      <c r="BH226" s="207">
        <f>IF(N226="zníž. prenesená",J226,0)</f>
        <v>0</v>
      </c>
      <c r="BI226" s="207">
        <f>IF(N226="nulová",J226,0)</f>
        <v>0</v>
      </c>
      <c r="BJ226" s="17" t="s">
        <v>143</v>
      </c>
      <c r="BK226" s="208">
        <f>ROUND(I226*H226,3)</f>
        <v>0</v>
      </c>
      <c r="BL226" s="17" t="s">
        <v>142</v>
      </c>
      <c r="BM226" s="206" t="s">
        <v>269</v>
      </c>
    </row>
    <row r="227" spans="1:65" s="2" customFormat="1" ht="22.2" customHeight="1">
      <c r="A227" s="34"/>
      <c r="B227" s="35"/>
      <c r="C227" s="195" t="s">
        <v>7</v>
      </c>
      <c r="D227" s="195" t="s">
        <v>138</v>
      </c>
      <c r="E227" s="196" t="s">
        <v>270</v>
      </c>
      <c r="F227" s="197" t="s">
        <v>271</v>
      </c>
      <c r="G227" s="198" t="s">
        <v>141</v>
      </c>
      <c r="H227" s="199">
        <v>25.48</v>
      </c>
      <c r="I227" s="200"/>
      <c r="J227" s="199">
        <f>ROUND(I227*H227,3)</f>
        <v>0</v>
      </c>
      <c r="K227" s="201"/>
      <c r="L227" s="39"/>
      <c r="M227" s="202" t="s">
        <v>1</v>
      </c>
      <c r="N227" s="203" t="s">
        <v>41</v>
      </c>
      <c r="O227" s="75"/>
      <c r="P227" s="204">
        <f>O227*H227</f>
        <v>0</v>
      </c>
      <c r="Q227" s="204">
        <v>1.0330000000000001E-2</v>
      </c>
      <c r="R227" s="204">
        <f>Q227*H227</f>
        <v>0.26320840000000001</v>
      </c>
      <c r="S227" s="204">
        <v>0</v>
      </c>
      <c r="T227" s="205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6" t="s">
        <v>142</v>
      </c>
      <c r="AT227" s="206" t="s">
        <v>138</v>
      </c>
      <c r="AU227" s="206" t="s">
        <v>143</v>
      </c>
      <c r="AY227" s="17" t="s">
        <v>136</v>
      </c>
      <c r="BE227" s="207">
        <f>IF(N227="základná",J227,0)</f>
        <v>0</v>
      </c>
      <c r="BF227" s="207">
        <f>IF(N227="znížená",J227,0)</f>
        <v>0</v>
      </c>
      <c r="BG227" s="207">
        <f>IF(N227="zákl. prenesená",J227,0)</f>
        <v>0</v>
      </c>
      <c r="BH227" s="207">
        <f>IF(N227="zníž. prenesená",J227,0)</f>
        <v>0</v>
      </c>
      <c r="BI227" s="207">
        <f>IF(N227="nulová",J227,0)</f>
        <v>0</v>
      </c>
      <c r="BJ227" s="17" t="s">
        <v>143</v>
      </c>
      <c r="BK227" s="208">
        <f>ROUND(I227*H227,3)</f>
        <v>0</v>
      </c>
      <c r="BL227" s="17" t="s">
        <v>142</v>
      </c>
      <c r="BM227" s="206" t="s">
        <v>272</v>
      </c>
    </row>
    <row r="228" spans="1:65" s="14" customFormat="1" ht="10.199999999999999">
      <c r="B228" s="220"/>
      <c r="C228" s="221"/>
      <c r="D228" s="211" t="s">
        <v>145</v>
      </c>
      <c r="E228" s="222" t="s">
        <v>1</v>
      </c>
      <c r="F228" s="223" t="s">
        <v>273</v>
      </c>
      <c r="G228" s="221"/>
      <c r="H228" s="224">
        <v>11.74</v>
      </c>
      <c r="I228" s="225"/>
      <c r="J228" s="221"/>
      <c r="K228" s="221"/>
      <c r="L228" s="226"/>
      <c r="M228" s="227"/>
      <c r="N228" s="228"/>
      <c r="O228" s="228"/>
      <c r="P228" s="228"/>
      <c r="Q228" s="228"/>
      <c r="R228" s="228"/>
      <c r="S228" s="228"/>
      <c r="T228" s="229"/>
      <c r="AT228" s="230" t="s">
        <v>145</v>
      </c>
      <c r="AU228" s="230" t="s">
        <v>143</v>
      </c>
      <c r="AV228" s="14" t="s">
        <v>143</v>
      </c>
      <c r="AW228" s="14" t="s">
        <v>30</v>
      </c>
      <c r="AX228" s="14" t="s">
        <v>75</v>
      </c>
      <c r="AY228" s="230" t="s">
        <v>136</v>
      </c>
    </row>
    <row r="229" spans="1:65" s="14" customFormat="1" ht="10.199999999999999">
      <c r="B229" s="220"/>
      <c r="C229" s="221"/>
      <c r="D229" s="211" t="s">
        <v>145</v>
      </c>
      <c r="E229" s="222" t="s">
        <v>1</v>
      </c>
      <c r="F229" s="223" t="s">
        <v>274</v>
      </c>
      <c r="G229" s="221"/>
      <c r="H229" s="224">
        <v>13.74</v>
      </c>
      <c r="I229" s="225"/>
      <c r="J229" s="221"/>
      <c r="K229" s="221"/>
      <c r="L229" s="226"/>
      <c r="M229" s="227"/>
      <c r="N229" s="228"/>
      <c r="O229" s="228"/>
      <c r="P229" s="228"/>
      <c r="Q229" s="228"/>
      <c r="R229" s="228"/>
      <c r="S229" s="228"/>
      <c r="T229" s="229"/>
      <c r="AT229" s="230" t="s">
        <v>145</v>
      </c>
      <c r="AU229" s="230" t="s">
        <v>143</v>
      </c>
      <c r="AV229" s="14" t="s">
        <v>143</v>
      </c>
      <c r="AW229" s="14" t="s">
        <v>30</v>
      </c>
      <c r="AX229" s="14" t="s">
        <v>75</v>
      </c>
      <c r="AY229" s="230" t="s">
        <v>136</v>
      </c>
    </row>
    <row r="230" spans="1:65" s="15" customFormat="1" ht="10.199999999999999">
      <c r="B230" s="231"/>
      <c r="C230" s="232"/>
      <c r="D230" s="211" t="s">
        <v>145</v>
      </c>
      <c r="E230" s="233" t="s">
        <v>1</v>
      </c>
      <c r="F230" s="234" t="s">
        <v>196</v>
      </c>
      <c r="G230" s="232"/>
      <c r="H230" s="235">
        <v>25.48</v>
      </c>
      <c r="I230" s="236"/>
      <c r="J230" s="232"/>
      <c r="K230" s="232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145</v>
      </c>
      <c r="AU230" s="241" t="s">
        <v>143</v>
      </c>
      <c r="AV230" s="15" t="s">
        <v>142</v>
      </c>
      <c r="AW230" s="15" t="s">
        <v>30</v>
      </c>
      <c r="AX230" s="15" t="s">
        <v>83</v>
      </c>
      <c r="AY230" s="241" t="s">
        <v>136</v>
      </c>
    </row>
    <row r="231" spans="1:65" s="2" customFormat="1" ht="22.2" customHeight="1">
      <c r="A231" s="34"/>
      <c r="B231" s="35"/>
      <c r="C231" s="195" t="s">
        <v>275</v>
      </c>
      <c r="D231" s="195" t="s">
        <v>138</v>
      </c>
      <c r="E231" s="196" t="s">
        <v>276</v>
      </c>
      <c r="F231" s="197" t="s">
        <v>277</v>
      </c>
      <c r="G231" s="198" t="s">
        <v>278</v>
      </c>
      <c r="H231" s="199">
        <v>9</v>
      </c>
      <c r="I231" s="200"/>
      <c r="J231" s="199">
        <f>ROUND(I231*H231,3)</f>
        <v>0</v>
      </c>
      <c r="K231" s="201"/>
      <c r="L231" s="39"/>
      <c r="M231" s="202" t="s">
        <v>1</v>
      </c>
      <c r="N231" s="203" t="s">
        <v>41</v>
      </c>
      <c r="O231" s="75"/>
      <c r="P231" s="204">
        <f>O231*H231</f>
        <v>0</v>
      </c>
      <c r="Q231" s="204">
        <v>3.9640000000000002E-2</v>
      </c>
      <c r="R231" s="204">
        <f>Q231*H231</f>
        <v>0.35676000000000002</v>
      </c>
      <c r="S231" s="204">
        <v>0</v>
      </c>
      <c r="T231" s="205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6" t="s">
        <v>142</v>
      </c>
      <c r="AT231" s="206" t="s">
        <v>138</v>
      </c>
      <c r="AU231" s="206" t="s">
        <v>143</v>
      </c>
      <c r="AY231" s="17" t="s">
        <v>136</v>
      </c>
      <c r="BE231" s="207">
        <f>IF(N231="základná",J231,0)</f>
        <v>0</v>
      </c>
      <c r="BF231" s="207">
        <f>IF(N231="znížená",J231,0)</f>
        <v>0</v>
      </c>
      <c r="BG231" s="207">
        <f>IF(N231="zákl. prenesená",J231,0)</f>
        <v>0</v>
      </c>
      <c r="BH231" s="207">
        <f>IF(N231="zníž. prenesená",J231,0)</f>
        <v>0</v>
      </c>
      <c r="BI231" s="207">
        <f>IF(N231="nulová",J231,0)</f>
        <v>0</v>
      </c>
      <c r="BJ231" s="17" t="s">
        <v>143</v>
      </c>
      <c r="BK231" s="208">
        <f>ROUND(I231*H231,3)</f>
        <v>0</v>
      </c>
      <c r="BL231" s="17" t="s">
        <v>142</v>
      </c>
      <c r="BM231" s="206" t="s">
        <v>279</v>
      </c>
    </row>
    <row r="232" spans="1:65" s="2" customFormat="1" ht="14.4" customHeight="1">
      <c r="A232" s="34"/>
      <c r="B232" s="35"/>
      <c r="C232" s="242" t="s">
        <v>280</v>
      </c>
      <c r="D232" s="242" t="s">
        <v>227</v>
      </c>
      <c r="E232" s="243" t="s">
        <v>281</v>
      </c>
      <c r="F232" s="244" t="s">
        <v>282</v>
      </c>
      <c r="G232" s="245" t="s">
        <v>278</v>
      </c>
      <c r="H232" s="246">
        <v>9</v>
      </c>
      <c r="I232" s="247"/>
      <c r="J232" s="246">
        <f>ROUND(I232*H232,3)</f>
        <v>0</v>
      </c>
      <c r="K232" s="248"/>
      <c r="L232" s="249"/>
      <c r="M232" s="250" t="s">
        <v>1</v>
      </c>
      <c r="N232" s="251" t="s">
        <v>41</v>
      </c>
      <c r="O232" s="75"/>
      <c r="P232" s="204">
        <f>O232*H232</f>
        <v>0</v>
      </c>
      <c r="Q232" s="204">
        <v>1.46E-2</v>
      </c>
      <c r="R232" s="204">
        <f>Q232*H232</f>
        <v>0.13139999999999999</v>
      </c>
      <c r="S232" s="204">
        <v>0</v>
      </c>
      <c r="T232" s="205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6" t="s">
        <v>180</v>
      </c>
      <c r="AT232" s="206" t="s">
        <v>227</v>
      </c>
      <c r="AU232" s="206" t="s">
        <v>143</v>
      </c>
      <c r="AY232" s="17" t="s">
        <v>136</v>
      </c>
      <c r="BE232" s="207">
        <f>IF(N232="základná",J232,0)</f>
        <v>0</v>
      </c>
      <c r="BF232" s="207">
        <f>IF(N232="znížená",J232,0)</f>
        <v>0</v>
      </c>
      <c r="BG232" s="207">
        <f>IF(N232="zákl. prenesená",J232,0)</f>
        <v>0</v>
      </c>
      <c r="BH232" s="207">
        <f>IF(N232="zníž. prenesená",J232,0)</f>
        <v>0</v>
      </c>
      <c r="BI232" s="207">
        <f>IF(N232="nulová",J232,0)</f>
        <v>0</v>
      </c>
      <c r="BJ232" s="17" t="s">
        <v>143</v>
      </c>
      <c r="BK232" s="208">
        <f>ROUND(I232*H232,3)</f>
        <v>0</v>
      </c>
      <c r="BL232" s="17" t="s">
        <v>142</v>
      </c>
      <c r="BM232" s="206" t="s">
        <v>283</v>
      </c>
    </row>
    <row r="233" spans="1:65" s="12" customFormat="1" ht="22.8" customHeight="1">
      <c r="B233" s="179"/>
      <c r="C233" s="180"/>
      <c r="D233" s="181" t="s">
        <v>74</v>
      </c>
      <c r="E233" s="193" t="s">
        <v>185</v>
      </c>
      <c r="F233" s="193" t="s">
        <v>284</v>
      </c>
      <c r="G233" s="180"/>
      <c r="H233" s="180"/>
      <c r="I233" s="183"/>
      <c r="J233" s="194">
        <f>BK233</f>
        <v>0</v>
      </c>
      <c r="K233" s="180"/>
      <c r="L233" s="185"/>
      <c r="M233" s="186"/>
      <c r="N233" s="187"/>
      <c r="O233" s="187"/>
      <c r="P233" s="188">
        <f>SUM(P234:P304)</f>
        <v>0</v>
      </c>
      <c r="Q233" s="187"/>
      <c r="R233" s="188">
        <f>SUM(R234:R304)</f>
        <v>4.1422241299999998</v>
      </c>
      <c r="S233" s="187"/>
      <c r="T233" s="189">
        <f>SUM(T234:T304)</f>
        <v>15.668355</v>
      </c>
      <c r="AR233" s="190" t="s">
        <v>83</v>
      </c>
      <c r="AT233" s="191" t="s">
        <v>74</v>
      </c>
      <c r="AU233" s="191" t="s">
        <v>83</v>
      </c>
      <c r="AY233" s="190" t="s">
        <v>136</v>
      </c>
      <c r="BK233" s="192">
        <f>SUM(BK234:BK304)</f>
        <v>0</v>
      </c>
    </row>
    <row r="234" spans="1:65" s="2" customFormat="1" ht="30" customHeight="1">
      <c r="A234" s="34"/>
      <c r="B234" s="35"/>
      <c r="C234" s="195" t="s">
        <v>285</v>
      </c>
      <c r="D234" s="195" t="s">
        <v>138</v>
      </c>
      <c r="E234" s="196" t="s">
        <v>286</v>
      </c>
      <c r="F234" s="197" t="s">
        <v>287</v>
      </c>
      <c r="G234" s="198" t="s">
        <v>288</v>
      </c>
      <c r="H234" s="199">
        <v>17.809999999999999</v>
      </c>
      <c r="I234" s="200"/>
      <c r="J234" s="199">
        <f>ROUND(I234*H234,3)</f>
        <v>0</v>
      </c>
      <c r="K234" s="201"/>
      <c r="L234" s="39"/>
      <c r="M234" s="202" t="s">
        <v>1</v>
      </c>
      <c r="N234" s="203" t="s">
        <v>41</v>
      </c>
      <c r="O234" s="75"/>
      <c r="P234" s="204">
        <f>O234*H234</f>
        <v>0</v>
      </c>
      <c r="Q234" s="204">
        <v>9.8530000000000006E-2</v>
      </c>
      <c r="R234" s="204">
        <f>Q234*H234</f>
        <v>1.7548193000000001</v>
      </c>
      <c r="S234" s="204">
        <v>0</v>
      </c>
      <c r="T234" s="205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6" t="s">
        <v>142</v>
      </c>
      <c r="AT234" s="206" t="s">
        <v>138</v>
      </c>
      <c r="AU234" s="206" t="s">
        <v>143</v>
      </c>
      <c r="AY234" s="17" t="s">
        <v>136</v>
      </c>
      <c r="BE234" s="207">
        <f>IF(N234="základná",J234,0)</f>
        <v>0</v>
      </c>
      <c r="BF234" s="207">
        <f>IF(N234="znížená",J234,0)</f>
        <v>0</v>
      </c>
      <c r="BG234" s="207">
        <f>IF(N234="zákl. prenesená",J234,0)</f>
        <v>0</v>
      </c>
      <c r="BH234" s="207">
        <f>IF(N234="zníž. prenesená",J234,0)</f>
        <v>0</v>
      </c>
      <c r="BI234" s="207">
        <f>IF(N234="nulová",J234,0)</f>
        <v>0</v>
      </c>
      <c r="BJ234" s="17" t="s">
        <v>143</v>
      </c>
      <c r="BK234" s="208">
        <f>ROUND(I234*H234,3)</f>
        <v>0</v>
      </c>
      <c r="BL234" s="17" t="s">
        <v>142</v>
      </c>
      <c r="BM234" s="206" t="s">
        <v>289</v>
      </c>
    </row>
    <row r="235" spans="1:65" s="14" customFormat="1" ht="10.199999999999999">
      <c r="B235" s="220"/>
      <c r="C235" s="221"/>
      <c r="D235" s="211" t="s">
        <v>145</v>
      </c>
      <c r="E235" s="222" t="s">
        <v>1</v>
      </c>
      <c r="F235" s="223" t="s">
        <v>290</v>
      </c>
      <c r="G235" s="221"/>
      <c r="H235" s="224">
        <v>17.809999999999999</v>
      </c>
      <c r="I235" s="225"/>
      <c r="J235" s="221"/>
      <c r="K235" s="221"/>
      <c r="L235" s="226"/>
      <c r="M235" s="227"/>
      <c r="N235" s="228"/>
      <c r="O235" s="228"/>
      <c r="P235" s="228"/>
      <c r="Q235" s="228"/>
      <c r="R235" s="228"/>
      <c r="S235" s="228"/>
      <c r="T235" s="229"/>
      <c r="AT235" s="230" t="s">
        <v>145</v>
      </c>
      <c r="AU235" s="230" t="s">
        <v>143</v>
      </c>
      <c r="AV235" s="14" t="s">
        <v>143</v>
      </c>
      <c r="AW235" s="14" t="s">
        <v>30</v>
      </c>
      <c r="AX235" s="14" t="s">
        <v>83</v>
      </c>
      <c r="AY235" s="230" t="s">
        <v>136</v>
      </c>
    </row>
    <row r="236" spans="1:65" s="2" customFormat="1" ht="14.4" customHeight="1">
      <c r="A236" s="34"/>
      <c r="B236" s="35"/>
      <c r="C236" s="242" t="s">
        <v>291</v>
      </c>
      <c r="D236" s="242" t="s">
        <v>227</v>
      </c>
      <c r="E236" s="243" t="s">
        <v>292</v>
      </c>
      <c r="F236" s="244" t="s">
        <v>293</v>
      </c>
      <c r="G236" s="245" t="s">
        <v>278</v>
      </c>
      <c r="H236" s="246">
        <v>17.988</v>
      </c>
      <c r="I236" s="247"/>
      <c r="J236" s="246">
        <f>ROUND(I236*H236,3)</f>
        <v>0</v>
      </c>
      <c r="K236" s="248"/>
      <c r="L236" s="249"/>
      <c r="M236" s="250" t="s">
        <v>1</v>
      </c>
      <c r="N236" s="251" t="s">
        <v>41</v>
      </c>
      <c r="O236" s="75"/>
      <c r="P236" s="204">
        <f>O236*H236</f>
        <v>0</v>
      </c>
      <c r="Q236" s="204">
        <v>2.3E-2</v>
      </c>
      <c r="R236" s="204">
        <f>Q236*H236</f>
        <v>0.41372399999999998</v>
      </c>
      <c r="S236" s="204">
        <v>0</v>
      </c>
      <c r="T236" s="205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6" t="s">
        <v>180</v>
      </c>
      <c r="AT236" s="206" t="s">
        <v>227</v>
      </c>
      <c r="AU236" s="206" t="s">
        <v>143</v>
      </c>
      <c r="AY236" s="17" t="s">
        <v>136</v>
      </c>
      <c r="BE236" s="207">
        <f>IF(N236="základná",J236,0)</f>
        <v>0</v>
      </c>
      <c r="BF236" s="207">
        <f>IF(N236="znížená",J236,0)</f>
        <v>0</v>
      </c>
      <c r="BG236" s="207">
        <f>IF(N236="zákl. prenesená",J236,0)</f>
        <v>0</v>
      </c>
      <c r="BH236" s="207">
        <f>IF(N236="zníž. prenesená",J236,0)</f>
        <v>0</v>
      </c>
      <c r="BI236" s="207">
        <f>IF(N236="nulová",J236,0)</f>
        <v>0</v>
      </c>
      <c r="BJ236" s="17" t="s">
        <v>143</v>
      </c>
      <c r="BK236" s="208">
        <f>ROUND(I236*H236,3)</f>
        <v>0</v>
      </c>
      <c r="BL236" s="17" t="s">
        <v>142</v>
      </c>
      <c r="BM236" s="206" t="s">
        <v>294</v>
      </c>
    </row>
    <row r="237" spans="1:65" s="14" customFormat="1" ht="10.199999999999999">
      <c r="B237" s="220"/>
      <c r="C237" s="221"/>
      <c r="D237" s="211" t="s">
        <v>145</v>
      </c>
      <c r="E237" s="221"/>
      <c r="F237" s="223" t="s">
        <v>295</v>
      </c>
      <c r="G237" s="221"/>
      <c r="H237" s="224">
        <v>17.988</v>
      </c>
      <c r="I237" s="225"/>
      <c r="J237" s="221"/>
      <c r="K237" s="221"/>
      <c r="L237" s="226"/>
      <c r="M237" s="227"/>
      <c r="N237" s="228"/>
      <c r="O237" s="228"/>
      <c r="P237" s="228"/>
      <c r="Q237" s="228"/>
      <c r="R237" s="228"/>
      <c r="S237" s="228"/>
      <c r="T237" s="229"/>
      <c r="AT237" s="230" t="s">
        <v>145</v>
      </c>
      <c r="AU237" s="230" t="s">
        <v>143</v>
      </c>
      <c r="AV237" s="14" t="s">
        <v>143</v>
      </c>
      <c r="AW237" s="14" t="s">
        <v>4</v>
      </c>
      <c r="AX237" s="14" t="s">
        <v>83</v>
      </c>
      <c r="AY237" s="230" t="s">
        <v>136</v>
      </c>
    </row>
    <row r="238" spans="1:65" s="2" customFormat="1" ht="22.2" customHeight="1">
      <c r="A238" s="34"/>
      <c r="B238" s="35"/>
      <c r="C238" s="195" t="s">
        <v>296</v>
      </c>
      <c r="D238" s="195" t="s">
        <v>138</v>
      </c>
      <c r="E238" s="196" t="s">
        <v>297</v>
      </c>
      <c r="F238" s="197" t="s">
        <v>298</v>
      </c>
      <c r="G238" s="198" t="s">
        <v>154</v>
      </c>
      <c r="H238" s="199">
        <v>0.89100000000000001</v>
      </c>
      <c r="I238" s="200"/>
      <c r="J238" s="199">
        <f>ROUND(I238*H238,3)</f>
        <v>0</v>
      </c>
      <c r="K238" s="201"/>
      <c r="L238" s="39"/>
      <c r="M238" s="202" t="s">
        <v>1</v>
      </c>
      <c r="N238" s="203" t="s">
        <v>41</v>
      </c>
      <c r="O238" s="75"/>
      <c r="P238" s="204">
        <f>O238*H238</f>
        <v>0</v>
      </c>
      <c r="Q238" s="204">
        <v>2.2151299999999998</v>
      </c>
      <c r="R238" s="204">
        <f>Q238*H238</f>
        <v>1.9736808299999999</v>
      </c>
      <c r="S238" s="204">
        <v>0</v>
      </c>
      <c r="T238" s="205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6" t="s">
        <v>142</v>
      </c>
      <c r="AT238" s="206" t="s">
        <v>138</v>
      </c>
      <c r="AU238" s="206" t="s">
        <v>143</v>
      </c>
      <c r="AY238" s="17" t="s">
        <v>136</v>
      </c>
      <c r="BE238" s="207">
        <f>IF(N238="základná",J238,0)</f>
        <v>0</v>
      </c>
      <c r="BF238" s="207">
        <f>IF(N238="znížená",J238,0)</f>
        <v>0</v>
      </c>
      <c r="BG238" s="207">
        <f>IF(N238="zákl. prenesená",J238,0)</f>
        <v>0</v>
      </c>
      <c r="BH238" s="207">
        <f>IF(N238="zníž. prenesená",J238,0)</f>
        <v>0</v>
      </c>
      <c r="BI238" s="207">
        <f>IF(N238="nulová",J238,0)</f>
        <v>0</v>
      </c>
      <c r="BJ238" s="17" t="s">
        <v>143</v>
      </c>
      <c r="BK238" s="208">
        <f>ROUND(I238*H238,3)</f>
        <v>0</v>
      </c>
      <c r="BL238" s="17" t="s">
        <v>142</v>
      </c>
      <c r="BM238" s="206" t="s">
        <v>299</v>
      </c>
    </row>
    <row r="239" spans="1:65" s="14" customFormat="1" ht="10.199999999999999">
      <c r="B239" s="220"/>
      <c r="C239" s="221"/>
      <c r="D239" s="211" t="s">
        <v>145</v>
      </c>
      <c r="E239" s="222" t="s">
        <v>1</v>
      </c>
      <c r="F239" s="223" t="s">
        <v>300</v>
      </c>
      <c r="G239" s="221"/>
      <c r="H239" s="224">
        <v>0.89100000000000001</v>
      </c>
      <c r="I239" s="225"/>
      <c r="J239" s="221"/>
      <c r="K239" s="221"/>
      <c r="L239" s="226"/>
      <c r="M239" s="227"/>
      <c r="N239" s="228"/>
      <c r="O239" s="228"/>
      <c r="P239" s="228"/>
      <c r="Q239" s="228"/>
      <c r="R239" s="228"/>
      <c r="S239" s="228"/>
      <c r="T239" s="229"/>
      <c r="AT239" s="230" t="s">
        <v>145</v>
      </c>
      <c r="AU239" s="230" t="s">
        <v>143</v>
      </c>
      <c r="AV239" s="14" t="s">
        <v>143</v>
      </c>
      <c r="AW239" s="14" t="s">
        <v>30</v>
      </c>
      <c r="AX239" s="14" t="s">
        <v>83</v>
      </c>
      <c r="AY239" s="230" t="s">
        <v>136</v>
      </c>
    </row>
    <row r="240" spans="1:65" s="2" customFormat="1" ht="14.4" customHeight="1">
      <c r="A240" s="34"/>
      <c r="B240" s="35"/>
      <c r="C240" s="195" t="s">
        <v>301</v>
      </c>
      <c r="D240" s="195" t="s">
        <v>138</v>
      </c>
      <c r="E240" s="196" t="s">
        <v>302</v>
      </c>
      <c r="F240" s="197" t="s">
        <v>303</v>
      </c>
      <c r="G240" s="198" t="s">
        <v>154</v>
      </c>
      <c r="H240" s="199">
        <v>0.61799999999999999</v>
      </c>
      <c r="I240" s="200"/>
      <c r="J240" s="199">
        <f>ROUND(I240*H240,3)</f>
        <v>0</v>
      </c>
      <c r="K240" s="201"/>
      <c r="L240" s="39"/>
      <c r="M240" s="202" t="s">
        <v>1</v>
      </c>
      <c r="N240" s="203" t="s">
        <v>41</v>
      </c>
      <c r="O240" s="75"/>
      <c r="P240" s="204">
        <f>O240*H240</f>
        <v>0</v>
      </c>
      <c r="Q240" s="204">
        <v>0</v>
      </c>
      <c r="R240" s="204">
        <f>Q240*H240</f>
        <v>0</v>
      </c>
      <c r="S240" s="204">
        <v>1.633</v>
      </c>
      <c r="T240" s="205">
        <f>S240*H240</f>
        <v>1.0091939999999999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6" t="s">
        <v>142</v>
      </c>
      <c r="AT240" s="206" t="s">
        <v>138</v>
      </c>
      <c r="AU240" s="206" t="s">
        <v>143</v>
      </c>
      <c r="AY240" s="17" t="s">
        <v>136</v>
      </c>
      <c r="BE240" s="207">
        <f>IF(N240="základná",J240,0)</f>
        <v>0</v>
      </c>
      <c r="BF240" s="207">
        <f>IF(N240="znížená",J240,0)</f>
        <v>0</v>
      </c>
      <c r="BG240" s="207">
        <f>IF(N240="zákl. prenesená",J240,0)</f>
        <v>0</v>
      </c>
      <c r="BH240" s="207">
        <f>IF(N240="zníž. prenesená",J240,0)</f>
        <v>0</v>
      </c>
      <c r="BI240" s="207">
        <f>IF(N240="nulová",J240,0)</f>
        <v>0</v>
      </c>
      <c r="BJ240" s="17" t="s">
        <v>143</v>
      </c>
      <c r="BK240" s="208">
        <f>ROUND(I240*H240,3)</f>
        <v>0</v>
      </c>
      <c r="BL240" s="17" t="s">
        <v>142</v>
      </c>
      <c r="BM240" s="206" t="s">
        <v>304</v>
      </c>
    </row>
    <row r="241" spans="1:65" s="13" customFormat="1" ht="10.199999999999999">
      <c r="B241" s="209"/>
      <c r="C241" s="210"/>
      <c r="D241" s="211" t="s">
        <v>145</v>
      </c>
      <c r="E241" s="212" t="s">
        <v>1</v>
      </c>
      <c r="F241" s="213" t="s">
        <v>305</v>
      </c>
      <c r="G241" s="210"/>
      <c r="H241" s="212" t="s">
        <v>1</v>
      </c>
      <c r="I241" s="214"/>
      <c r="J241" s="210"/>
      <c r="K241" s="210"/>
      <c r="L241" s="215"/>
      <c r="M241" s="216"/>
      <c r="N241" s="217"/>
      <c r="O241" s="217"/>
      <c r="P241" s="217"/>
      <c r="Q241" s="217"/>
      <c r="R241" s="217"/>
      <c r="S241" s="217"/>
      <c r="T241" s="218"/>
      <c r="AT241" s="219" t="s">
        <v>145</v>
      </c>
      <c r="AU241" s="219" t="s">
        <v>143</v>
      </c>
      <c r="AV241" s="13" t="s">
        <v>83</v>
      </c>
      <c r="AW241" s="13" t="s">
        <v>30</v>
      </c>
      <c r="AX241" s="13" t="s">
        <v>75</v>
      </c>
      <c r="AY241" s="219" t="s">
        <v>136</v>
      </c>
    </row>
    <row r="242" spans="1:65" s="14" customFormat="1" ht="10.199999999999999">
      <c r="B242" s="220"/>
      <c r="C242" s="221"/>
      <c r="D242" s="211" t="s">
        <v>145</v>
      </c>
      <c r="E242" s="222" t="s">
        <v>1</v>
      </c>
      <c r="F242" s="223" t="s">
        <v>306</v>
      </c>
      <c r="G242" s="221"/>
      <c r="H242" s="224">
        <v>0.61799999999999999</v>
      </c>
      <c r="I242" s="225"/>
      <c r="J242" s="221"/>
      <c r="K242" s="221"/>
      <c r="L242" s="226"/>
      <c r="M242" s="227"/>
      <c r="N242" s="228"/>
      <c r="O242" s="228"/>
      <c r="P242" s="228"/>
      <c r="Q242" s="228"/>
      <c r="R242" s="228"/>
      <c r="S242" s="228"/>
      <c r="T242" s="229"/>
      <c r="AT242" s="230" t="s">
        <v>145</v>
      </c>
      <c r="AU242" s="230" t="s">
        <v>143</v>
      </c>
      <c r="AV242" s="14" t="s">
        <v>143</v>
      </c>
      <c r="AW242" s="14" t="s">
        <v>30</v>
      </c>
      <c r="AX242" s="14" t="s">
        <v>83</v>
      </c>
      <c r="AY242" s="230" t="s">
        <v>136</v>
      </c>
    </row>
    <row r="243" spans="1:65" s="2" customFormat="1" ht="19.8" customHeight="1">
      <c r="A243" s="34"/>
      <c r="B243" s="35"/>
      <c r="C243" s="195" t="s">
        <v>307</v>
      </c>
      <c r="D243" s="195" t="s">
        <v>138</v>
      </c>
      <c r="E243" s="196" t="s">
        <v>308</v>
      </c>
      <c r="F243" s="197" t="s">
        <v>309</v>
      </c>
      <c r="G243" s="198" t="s">
        <v>141</v>
      </c>
      <c r="H243" s="199">
        <v>19.215</v>
      </c>
      <c r="I243" s="200"/>
      <c r="J243" s="199">
        <f>ROUND(I243*H243,3)</f>
        <v>0</v>
      </c>
      <c r="K243" s="201"/>
      <c r="L243" s="39"/>
      <c r="M243" s="202" t="s">
        <v>1</v>
      </c>
      <c r="N243" s="203" t="s">
        <v>41</v>
      </c>
      <c r="O243" s="75"/>
      <c r="P243" s="204">
        <f>O243*H243</f>
        <v>0</v>
      </c>
      <c r="Q243" s="204">
        <v>0</v>
      </c>
      <c r="R243" s="204">
        <f>Q243*H243</f>
        <v>0</v>
      </c>
      <c r="S243" s="204">
        <v>7.4999999999999997E-2</v>
      </c>
      <c r="T243" s="205">
        <f>S243*H243</f>
        <v>1.441125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6" t="s">
        <v>142</v>
      </c>
      <c r="AT243" s="206" t="s">
        <v>138</v>
      </c>
      <c r="AU243" s="206" t="s">
        <v>143</v>
      </c>
      <c r="AY243" s="17" t="s">
        <v>136</v>
      </c>
      <c r="BE243" s="207">
        <f>IF(N243="základná",J243,0)</f>
        <v>0</v>
      </c>
      <c r="BF243" s="207">
        <f>IF(N243="znížená",J243,0)</f>
        <v>0</v>
      </c>
      <c r="BG243" s="207">
        <f>IF(N243="zákl. prenesená",J243,0)</f>
        <v>0</v>
      </c>
      <c r="BH243" s="207">
        <f>IF(N243="zníž. prenesená",J243,0)</f>
        <v>0</v>
      </c>
      <c r="BI243" s="207">
        <f>IF(N243="nulová",J243,0)</f>
        <v>0</v>
      </c>
      <c r="BJ243" s="17" t="s">
        <v>143</v>
      </c>
      <c r="BK243" s="208">
        <f>ROUND(I243*H243,3)</f>
        <v>0</v>
      </c>
      <c r="BL243" s="17" t="s">
        <v>142</v>
      </c>
      <c r="BM243" s="206" t="s">
        <v>310</v>
      </c>
    </row>
    <row r="244" spans="1:65" s="13" customFormat="1" ht="10.199999999999999">
      <c r="B244" s="209"/>
      <c r="C244" s="210"/>
      <c r="D244" s="211" t="s">
        <v>145</v>
      </c>
      <c r="E244" s="212" t="s">
        <v>1</v>
      </c>
      <c r="F244" s="213" t="s">
        <v>311</v>
      </c>
      <c r="G244" s="210"/>
      <c r="H244" s="212" t="s">
        <v>1</v>
      </c>
      <c r="I244" s="214"/>
      <c r="J244" s="210"/>
      <c r="K244" s="210"/>
      <c r="L244" s="215"/>
      <c r="M244" s="216"/>
      <c r="N244" s="217"/>
      <c r="O244" s="217"/>
      <c r="P244" s="217"/>
      <c r="Q244" s="217"/>
      <c r="R244" s="217"/>
      <c r="S244" s="217"/>
      <c r="T244" s="218"/>
      <c r="AT244" s="219" t="s">
        <v>145</v>
      </c>
      <c r="AU244" s="219" t="s">
        <v>143</v>
      </c>
      <c r="AV244" s="13" t="s">
        <v>83</v>
      </c>
      <c r="AW244" s="13" t="s">
        <v>30</v>
      </c>
      <c r="AX244" s="13" t="s">
        <v>75</v>
      </c>
      <c r="AY244" s="219" t="s">
        <v>136</v>
      </c>
    </row>
    <row r="245" spans="1:65" s="14" customFormat="1" ht="10.199999999999999">
      <c r="B245" s="220"/>
      <c r="C245" s="221"/>
      <c r="D245" s="211" t="s">
        <v>145</v>
      </c>
      <c r="E245" s="222" t="s">
        <v>1</v>
      </c>
      <c r="F245" s="223" t="s">
        <v>202</v>
      </c>
      <c r="G245" s="221"/>
      <c r="H245" s="224">
        <v>19.215</v>
      </c>
      <c r="I245" s="225"/>
      <c r="J245" s="221"/>
      <c r="K245" s="221"/>
      <c r="L245" s="226"/>
      <c r="M245" s="227"/>
      <c r="N245" s="228"/>
      <c r="O245" s="228"/>
      <c r="P245" s="228"/>
      <c r="Q245" s="228"/>
      <c r="R245" s="228"/>
      <c r="S245" s="228"/>
      <c r="T245" s="229"/>
      <c r="AT245" s="230" t="s">
        <v>145</v>
      </c>
      <c r="AU245" s="230" t="s">
        <v>143</v>
      </c>
      <c r="AV245" s="14" t="s">
        <v>143</v>
      </c>
      <c r="AW245" s="14" t="s">
        <v>30</v>
      </c>
      <c r="AX245" s="14" t="s">
        <v>83</v>
      </c>
      <c r="AY245" s="230" t="s">
        <v>136</v>
      </c>
    </row>
    <row r="246" spans="1:65" s="2" customFormat="1" ht="22.2" customHeight="1">
      <c r="A246" s="34"/>
      <c r="B246" s="35"/>
      <c r="C246" s="195" t="s">
        <v>312</v>
      </c>
      <c r="D246" s="195" t="s">
        <v>138</v>
      </c>
      <c r="E246" s="196" t="s">
        <v>313</v>
      </c>
      <c r="F246" s="197" t="s">
        <v>314</v>
      </c>
      <c r="G246" s="198" t="s">
        <v>141</v>
      </c>
      <c r="H246" s="199">
        <v>123.11199999999999</v>
      </c>
      <c r="I246" s="200"/>
      <c r="J246" s="199">
        <f>ROUND(I246*H246,3)</f>
        <v>0</v>
      </c>
      <c r="K246" s="201"/>
      <c r="L246" s="39"/>
      <c r="M246" s="202" t="s">
        <v>1</v>
      </c>
      <c r="N246" s="203" t="s">
        <v>41</v>
      </c>
      <c r="O246" s="75"/>
      <c r="P246" s="204">
        <f>O246*H246</f>
        <v>0</v>
      </c>
      <c r="Q246" s="204">
        <v>0</v>
      </c>
      <c r="R246" s="204">
        <f>Q246*H246</f>
        <v>0</v>
      </c>
      <c r="S246" s="204">
        <v>7.4999999999999997E-2</v>
      </c>
      <c r="T246" s="205">
        <f>S246*H246</f>
        <v>9.2333999999999996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6" t="s">
        <v>142</v>
      </c>
      <c r="AT246" s="206" t="s">
        <v>138</v>
      </c>
      <c r="AU246" s="206" t="s">
        <v>143</v>
      </c>
      <c r="AY246" s="17" t="s">
        <v>136</v>
      </c>
      <c r="BE246" s="207">
        <f>IF(N246="základná",J246,0)</f>
        <v>0</v>
      </c>
      <c r="BF246" s="207">
        <f>IF(N246="znížená",J246,0)</f>
        <v>0</v>
      </c>
      <c r="BG246" s="207">
        <f>IF(N246="zákl. prenesená",J246,0)</f>
        <v>0</v>
      </c>
      <c r="BH246" s="207">
        <f>IF(N246="zníž. prenesená",J246,0)</f>
        <v>0</v>
      </c>
      <c r="BI246" s="207">
        <f>IF(N246="nulová",J246,0)</f>
        <v>0</v>
      </c>
      <c r="BJ246" s="17" t="s">
        <v>143</v>
      </c>
      <c r="BK246" s="208">
        <f>ROUND(I246*H246,3)</f>
        <v>0</v>
      </c>
      <c r="BL246" s="17" t="s">
        <v>142</v>
      </c>
      <c r="BM246" s="206" t="s">
        <v>315</v>
      </c>
    </row>
    <row r="247" spans="1:65" s="13" customFormat="1" ht="10.199999999999999">
      <c r="B247" s="209"/>
      <c r="C247" s="210"/>
      <c r="D247" s="211" t="s">
        <v>145</v>
      </c>
      <c r="E247" s="212" t="s">
        <v>1</v>
      </c>
      <c r="F247" s="213" t="s">
        <v>305</v>
      </c>
      <c r="G247" s="210"/>
      <c r="H247" s="212" t="s">
        <v>1</v>
      </c>
      <c r="I247" s="214"/>
      <c r="J247" s="210"/>
      <c r="K247" s="210"/>
      <c r="L247" s="215"/>
      <c r="M247" s="216"/>
      <c r="N247" s="217"/>
      <c r="O247" s="217"/>
      <c r="P247" s="217"/>
      <c r="Q247" s="217"/>
      <c r="R247" s="217"/>
      <c r="S247" s="217"/>
      <c r="T247" s="218"/>
      <c r="AT247" s="219" t="s">
        <v>145</v>
      </c>
      <c r="AU247" s="219" t="s">
        <v>143</v>
      </c>
      <c r="AV247" s="13" t="s">
        <v>83</v>
      </c>
      <c r="AW247" s="13" t="s">
        <v>30</v>
      </c>
      <c r="AX247" s="13" t="s">
        <v>75</v>
      </c>
      <c r="AY247" s="219" t="s">
        <v>136</v>
      </c>
    </row>
    <row r="248" spans="1:65" s="14" customFormat="1" ht="10.199999999999999">
      <c r="B248" s="220"/>
      <c r="C248" s="221"/>
      <c r="D248" s="211" t="s">
        <v>145</v>
      </c>
      <c r="E248" s="222" t="s">
        <v>1</v>
      </c>
      <c r="F248" s="223" t="s">
        <v>316</v>
      </c>
      <c r="G248" s="221"/>
      <c r="H248" s="224">
        <v>22.417999999999999</v>
      </c>
      <c r="I248" s="225"/>
      <c r="J248" s="221"/>
      <c r="K248" s="221"/>
      <c r="L248" s="226"/>
      <c r="M248" s="227"/>
      <c r="N248" s="228"/>
      <c r="O248" s="228"/>
      <c r="P248" s="228"/>
      <c r="Q248" s="228"/>
      <c r="R248" s="228"/>
      <c r="S248" s="228"/>
      <c r="T248" s="229"/>
      <c r="AT248" s="230" t="s">
        <v>145</v>
      </c>
      <c r="AU248" s="230" t="s">
        <v>143</v>
      </c>
      <c r="AV248" s="14" t="s">
        <v>143</v>
      </c>
      <c r="AW248" s="14" t="s">
        <v>30</v>
      </c>
      <c r="AX248" s="14" t="s">
        <v>75</v>
      </c>
      <c r="AY248" s="230" t="s">
        <v>136</v>
      </c>
    </row>
    <row r="249" spans="1:65" s="14" customFormat="1" ht="10.199999999999999">
      <c r="B249" s="220"/>
      <c r="C249" s="221"/>
      <c r="D249" s="211" t="s">
        <v>145</v>
      </c>
      <c r="E249" s="222" t="s">
        <v>1</v>
      </c>
      <c r="F249" s="223" t="s">
        <v>245</v>
      </c>
      <c r="G249" s="221"/>
      <c r="H249" s="224">
        <v>-1.5760000000000001</v>
      </c>
      <c r="I249" s="225"/>
      <c r="J249" s="221"/>
      <c r="K249" s="221"/>
      <c r="L249" s="226"/>
      <c r="M249" s="227"/>
      <c r="N249" s="228"/>
      <c r="O249" s="228"/>
      <c r="P249" s="228"/>
      <c r="Q249" s="228"/>
      <c r="R249" s="228"/>
      <c r="S249" s="228"/>
      <c r="T249" s="229"/>
      <c r="AT249" s="230" t="s">
        <v>145</v>
      </c>
      <c r="AU249" s="230" t="s">
        <v>143</v>
      </c>
      <c r="AV249" s="14" t="s">
        <v>143</v>
      </c>
      <c r="AW249" s="14" t="s">
        <v>30</v>
      </c>
      <c r="AX249" s="14" t="s">
        <v>75</v>
      </c>
      <c r="AY249" s="230" t="s">
        <v>136</v>
      </c>
    </row>
    <row r="250" spans="1:65" s="14" customFormat="1" ht="10.199999999999999">
      <c r="B250" s="220"/>
      <c r="C250" s="221"/>
      <c r="D250" s="211" t="s">
        <v>145</v>
      </c>
      <c r="E250" s="222" t="s">
        <v>1</v>
      </c>
      <c r="F250" s="223" t="s">
        <v>317</v>
      </c>
      <c r="G250" s="221"/>
      <c r="H250" s="224">
        <v>10.065</v>
      </c>
      <c r="I250" s="225"/>
      <c r="J250" s="221"/>
      <c r="K250" s="221"/>
      <c r="L250" s="226"/>
      <c r="M250" s="227"/>
      <c r="N250" s="228"/>
      <c r="O250" s="228"/>
      <c r="P250" s="228"/>
      <c r="Q250" s="228"/>
      <c r="R250" s="228"/>
      <c r="S250" s="228"/>
      <c r="T250" s="229"/>
      <c r="AT250" s="230" t="s">
        <v>145</v>
      </c>
      <c r="AU250" s="230" t="s">
        <v>143</v>
      </c>
      <c r="AV250" s="14" t="s">
        <v>143</v>
      </c>
      <c r="AW250" s="14" t="s">
        <v>30</v>
      </c>
      <c r="AX250" s="14" t="s">
        <v>75</v>
      </c>
      <c r="AY250" s="230" t="s">
        <v>136</v>
      </c>
    </row>
    <row r="251" spans="1:65" s="14" customFormat="1" ht="10.199999999999999">
      <c r="B251" s="220"/>
      <c r="C251" s="221"/>
      <c r="D251" s="211" t="s">
        <v>145</v>
      </c>
      <c r="E251" s="222" t="s">
        <v>1</v>
      </c>
      <c r="F251" s="223" t="s">
        <v>318</v>
      </c>
      <c r="G251" s="221"/>
      <c r="H251" s="224">
        <v>0.99099999999999999</v>
      </c>
      <c r="I251" s="225"/>
      <c r="J251" s="221"/>
      <c r="K251" s="221"/>
      <c r="L251" s="226"/>
      <c r="M251" s="227"/>
      <c r="N251" s="228"/>
      <c r="O251" s="228"/>
      <c r="P251" s="228"/>
      <c r="Q251" s="228"/>
      <c r="R251" s="228"/>
      <c r="S251" s="228"/>
      <c r="T251" s="229"/>
      <c r="AT251" s="230" t="s">
        <v>145</v>
      </c>
      <c r="AU251" s="230" t="s">
        <v>143</v>
      </c>
      <c r="AV251" s="14" t="s">
        <v>143</v>
      </c>
      <c r="AW251" s="14" t="s">
        <v>30</v>
      </c>
      <c r="AX251" s="14" t="s">
        <v>75</v>
      </c>
      <c r="AY251" s="230" t="s">
        <v>136</v>
      </c>
    </row>
    <row r="252" spans="1:65" s="14" customFormat="1" ht="10.199999999999999">
      <c r="B252" s="220"/>
      <c r="C252" s="221"/>
      <c r="D252" s="211" t="s">
        <v>145</v>
      </c>
      <c r="E252" s="222" t="s">
        <v>1</v>
      </c>
      <c r="F252" s="223" t="s">
        <v>319</v>
      </c>
      <c r="G252" s="221"/>
      <c r="H252" s="224">
        <v>28.67</v>
      </c>
      <c r="I252" s="225"/>
      <c r="J252" s="221"/>
      <c r="K252" s="221"/>
      <c r="L252" s="226"/>
      <c r="M252" s="227"/>
      <c r="N252" s="228"/>
      <c r="O252" s="228"/>
      <c r="P252" s="228"/>
      <c r="Q252" s="228"/>
      <c r="R252" s="228"/>
      <c r="S252" s="228"/>
      <c r="T252" s="229"/>
      <c r="AT252" s="230" t="s">
        <v>145</v>
      </c>
      <c r="AU252" s="230" t="s">
        <v>143</v>
      </c>
      <c r="AV252" s="14" t="s">
        <v>143</v>
      </c>
      <c r="AW252" s="14" t="s">
        <v>30</v>
      </c>
      <c r="AX252" s="14" t="s">
        <v>75</v>
      </c>
      <c r="AY252" s="230" t="s">
        <v>136</v>
      </c>
    </row>
    <row r="253" spans="1:65" s="14" customFormat="1" ht="10.199999999999999">
      <c r="B253" s="220"/>
      <c r="C253" s="221"/>
      <c r="D253" s="211" t="s">
        <v>145</v>
      </c>
      <c r="E253" s="222" t="s">
        <v>1</v>
      </c>
      <c r="F253" s="223" t="s">
        <v>320</v>
      </c>
      <c r="G253" s="221"/>
      <c r="H253" s="224">
        <v>19.52</v>
      </c>
      <c r="I253" s="225"/>
      <c r="J253" s="221"/>
      <c r="K253" s="221"/>
      <c r="L253" s="226"/>
      <c r="M253" s="227"/>
      <c r="N253" s="228"/>
      <c r="O253" s="228"/>
      <c r="P253" s="228"/>
      <c r="Q253" s="228"/>
      <c r="R253" s="228"/>
      <c r="S253" s="228"/>
      <c r="T253" s="229"/>
      <c r="AT253" s="230" t="s">
        <v>145</v>
      </c>
      <c r="AU253" s="230" t="s">
        <v>143</v>
      </c>
      <c r="AV253" s="14" t="s">
        <v>143</v>
      </c>
      <c r="AW253" s="14" t="s">
        <v>30</v>
      </c>
      <c r="AX253" s="14" t="s">
        <v>75</v>
      </c>
      <c r="AY253" s="230" t="s">
        <v>136</v>
      </c>
    </row>
    <row r="254" spans="1:65" s="14" customFormat="1" ht="10.199999999999999">
      <c r="B254" s="220"/>
      <c r="C254" s="221"/>
      <c r="D254" s="211" t="s">
        <v>145</v>
      </c>
      <c r="E254" s="222" t="s">
        <v>1</v>
      </c>
      <c r="F254" s="223" t="s">
        <v>203</v>
      </c>
      <c r="G254" s="221"/>
      <c r="H254" s="224">
        <v>-3.1520000000000001</v>
      </c>
      <c r="I254" s="225"/>
      <c r="J254" s="221"/>
      <c r="K254" s="221"/>
      <c r="L254" s="226"/>
      <c r="M254" s="227"/>
      <c r="N254" s="228"/>
      <c r="O254" s="228"/>
      <c r="P254" s="228"/>
      <c r="Q254" s="228"/>
      <c r="R254" s="228"/>
      <c r="S254" s="228"/>
      <c r="T254" s="229"/>
      <c r="AT254" s="230" t="s">
        <v>145</v>
      </c>
      <c r="AU254" s="230" t="s">
        <v>143</v>
      </c>
      <c r="AV254" s="14" t="s">
        <v>143</v>
      </c>
      <c r="AW254" s="14" t="s">
        <v>30</v>
      </c>
      <c r="AX254" s="14" t="s">
        <v>75</v>
      </c>
      <c r="AY254" s="230" t="s">
        <v>136</v>
      </c>
    </row>
    <row r="255" spans="1:65" s="14" customFormat="1" ht="10.199999999999999">
      <c r="B255" s="220"/>
      <c r="C255" s="221"/>
      <c r="D255" s="211" t="s">
        <v>145</v>
      </c>
      <c r="E255" s="222" t="s">
        <v>1</v>
      </c>
      <c r="F255" s="223" t="s">
        <v>206</v>
      </c>
      <c r="G255" s="221"/>
      <c r="H255" s="224">
        <v>3.66</v>
      </c>
      <c r="I255" s="225"/>
      <c r="J255" s="221"/>
      <c r="K255" s="221"/>
      <c r="L255" s="226"/>
      <c r="M255" s="227"/>
      <c r="N255" s="228"/>
      <c r="O255" s="228"/>
      <c r="P255" s="228"/>
      <c r="Q255" s="228"/>
      <c r="R255" s="228"/>
      <c r="S255" s="228"/>
      <c r="T255" s="229"/>
      <c r="AT255" s="230" t="s">
        <v>145</v>
      </c>
      <c r="AU255" s="230" t="s">
        <v>143</v>
      </c>
      <c r="AV255" s="14" t="s">
        <v>143</v>
      </c>
      <c r="AW255" s="14" t="s">
        <v>30</v>
      </c>
      <c r="AX255" s="14" t="s">
        <v>75</v>
      </c>
      <c r="AY255" s="230" t="s">
        <v>136</v>
      </c>
    </row>
    <row r="256" spans="1:65" s="14" customFormat="1" ht="10.199999999999999">
      <c r="B256" s="220"/>
      <c r="C256" s="221"/>
      <c r="D256" s="211" t="s">
        <v>145</v>
      </c>
      <c r="E256" s="222" t="s">
        <v>1</v>
      </c>
      <c r="F256" s="223" t="s">
        <v>245</v>
      </c>
      <c r="G256" s="221"/>
      <c r="H256" s="224">
        <v>-1.5760000000000001</v>
      </c>
      <c r="I256" s="225"/>
      <c r="J256" s="221"/>
      <c r="K256" s="221"/>
      <c r="L256" s="226"/>
      <c r="M256" s="227"/>
      <c r="N256" s="228"/>
      <c r="O256" s="228"/>
      <c r="P256" s="228"/>
      <c r="Q256" s="228"/>
      <c r="R256" s="228"/>
      <c r="S256" s="228"/>
      <c r="T256" s="229"/>
      <c r="AT256" s="230" t="s">
        <v>145</v>
      </c>
      <c r="AU256" s="230" t="s">
        <v>143</v>
      </c>
      <c r="AV256" s="14" t="s">
        <v>143</v>
      </c>
      <c r="AW256" s="14" t="s">
        <v>30</v>
      </c>
      <c r="AX256" s="14" t="s">
        <v>75</v>
      </c>
      <c r="AY256" s="230" t="s">
        <v>136</v>
      </c>
    </row>
    <row r="257" spans="1:65" s="14" customFormat="1" ht="10.199999999999999">
      <c r="B257" s="220"/>
      <c r="C257" s="221"/>
      <c r="D257" s="211" t="s">
        <v>145</v>
      </c>
      <c r="E257" s="222" t="s">
        <v>1</v>
      </c>
      <c r="F257" s="223" t="s">
        <v>321</v>
      </c>
      <c r="G257" s="221"/>
      <c r="H257" s="224">
        <v>10.827999999999999</v>
      </c>
      <c r="I257" s="225"/>
      <c r="J257" s="221"/>
      <c r="K257" s="221"/>
      <c r="L257" s="226"/>
      <c r="M257" s="227"/>
      <c r="N257" s="228"/>
      <c r="O257" s="228"/>
      <c r="P257" s="228"/>
      <c r="Q257" s="228"/>
      <c r="R257" s="228"/>
      <c r="S257" s="228"/>
      <c r="T257" s="229"/>
      <c r="AT257" s="230" t="s">
        <v>145</v>
      </c>
      <c r="AU257" s="230" t="s">
        <v>143</v>
      </c>
      <c r="AV257" s="14" t="s">
        <v>143</v>
      </c>
      <c r="AW257" s="14" t="s">
        <v>30</v>
      </c>
      <c r="AX257" s="14" t="s">
        <v>75</v>
      </c>
      <c r="AY257" s="230" t="s">
        <v>136</v>
      </c>
    </row>
    <row r="258" spans="1:65" s="14" customFormat="1" ht="10.199999999999999">
      <c r="B258" s="220"/>
      <c r="C258" s="221"/>
      <c r="D258" s="211" t="s">
        <v>145</v>
      </c>
      <c r="E258" s="222" t="s">
        <v>1</v>
      </c>
      <c r="F258" s="223" t="s">
        <v>245</v>
      </c>
      <c r="G258" s="221"/>
      <c r="H258" s="224">
        <v>-1.5760000000000001</v>
      </c>
      <c r="I258" s="225"/>
      <c r="J258" s="221"/>
      <c r="K258" s="221"/>
      <c r="L258" s="226"/>
      <c r="M258" s="227"/>
      <c r="N258" s="228"/>
      <c r="O258" s="228"/>
      <c r="P258" s="228"/>
      <c r="Q258" s="228"/>
      <c r="R258" s="228"/>
      <c r="S258" s="228"/>
      <c r="T258" s="229"/>
      <c r="AT258" s="230" t="s">
        <v>145</v>
      </c>
      <c r="AU258" s="230" t="s">
        <v>143</v>
      </c>
      <c r="AV258" s="14" t="s">
        <v>143</v>
      </c>
      <c r="AW258" s="14" t="s">
        <v>30</v>
      </c>
      <c r="AX258" s="14" t="s">
        <v>75</v>
      </c>
      <c r="AY258" s="230" t="s">
        <v>136</v>
      </c>
    </row>
    <row r="259" spans="1:65" s="14" customFormat="1" ht="10.199999999999999">
      <c r="B259" s="220"/>
      <c r="C259" s="221"/>
      <c r="D259" s="211" t="s">
        <v>145</v>
      </c>
      <c r="E259" s="222" t="s">
        <v>1</v>
      </c>
      <c r="F259" s="223" t="s">
        <v>322</v>
      </c>
      <c r="G259" s="221"/>
      <c r="H259" s="224">
        <v>9.4550000000000001</v>
      </c>
      <c r="I259" s="225"/>
      <c r="J259" s="221"/>
      <c r="K259" s="221"/>
      <c r="L259" s="226"/>
      <c r="M259" s="227"/>
      <c r="N259" s="228"/>
      <c r="O259" s="228"/>
      <c r="P259" s="228"/>
      <c r="Q259" s="228"/>
      <c r="R259" s="228"/>
      <c r="S259" s="228"/>
      <c r="T259" s="229"/>
      <c r="AT259" s="230" t="s">
        <v>145</v>
      </c>
      <c r="AU259" s="230" t="s">
        <v>143</v>
      </c>
      <c r="AV259" s="14" t="s">
        <v>143</v>
      </c>
      <c r="AW259" s="14" t="s">
        <v>30</v>
      </c>
      <c r="AX259" s="14" t="s">
        <v>75</v>
      </c>
      <c r="AY259" s="230" t="s">
        <v>136</v>
      </c>
    </row>
    <row r="260" spans="1:65" s="14" customFormat="1" ht="10.199999999999999">
      <c r="B260" s="220"/>
      <c r="C260" s="221"/>
      <c r="D260" s="211" t="s">
        <v>145</v>
      </c>
      <c r="E260" s="222" t="s">
        <v>1</v>
      </c>
      <c r="F260" s="223" t="s">
        <v>323</v>
      </c>
      <c r="G260" s="221"/>
      <c r="H260" s="224">
        <v>9.4550000000000001</v>
      </c>
      <c r="I260" s="225"/>
      <c r="J260" s="221"/>
      <c r="K260" s="221"/>
      <c r="L260" s="226"/>
      <c r="M260" s="227"/>
      <c r="N260" s="228"/>
      <c r="O260" s="228"/>
      <c r="P260" s="228"/>
      <c r="Q260" s="228"/>
      <c r="R260" s="228"/>
      <c r="S260" s="228"/>
      <c r="T260" s="229"/>
      <c r="AT260" s="230" t="s">
        <v>145</v>
      </c>
      <c r="AU260" s="230" t="s">
        <v>143</v>
      </c>
      <c r="AV260" s="14" t="s">
        <v>143</v>
      </c>
      <c r="AW260" s="14" t="s">
        <v>30</v>
      </c>
      <c r="AX260" s="14" t="s">
        <v>75</v>
      </c>
      <c r="AY260" s="230" t="s">
        <v>136</v>
      </c>
    </row>
    <row r="261" spans="1:65" s="14" customFormat="1" ht="10.199999999999999">
      <c r="B261" s="220"/>
      <c r="C261" s="221"/>
      <c r="D261" s="211" t="s">
        <v>145</v>
      </c>
      <c r="E261" s="222" t="s">
        <v>1</v>
      </c>
      <c r="F261" s="223" t="s">
        <v>324</v>
      </c>
      <c r="G261" s="221"/>
      <c r="H261" s="224">
        <v>-1.379</v>
      </c>
      <c r="I261" s="225"/>
      <c r="J261" s="221"/>
      <c r="K261" s="221"/>
      <c r="L261" s="226"/>
      <c r="M261" s="227"/>
      <c r="N261" s="228"/>
      <c r="O261" s="228"/>
      <c r="P261" s="228"/>
      <c r="Q261" s="228"/>
      <c r="R261" s="228"/>
      <c r="S261" s="228"/>
      <c r="T261" s="229"/>
      <c r="AT261" s="230" t="s">
        <v>145</v>
      </c>
      <c r="AU261" s="230" t="s">
        <v>143</v>
      </c>
      <c r="AV261" s="14" t="s">
        <v>143</v>
      </c>
      <c r="AW261" s="14" t="s">
        <v>30</v>
      </c>
      <c r="AX261" s="14" t="s">
        <v>75</v>
      </c>
      <c r="AY261" s="230" t="s">
        <v>136</v>
      </c>
    </row>
    <row r="262" spans="1:65" s="14" customFormat="1" ht="10.199999999999999">
      <c r="B262" s="220"/>
      <c r="C262" s="221"/>
      <c r="D262" s="211" t="s">
        <v>145</v>
      </c>
      <c r="E262" s="222" t="s">
        <v>1</v>
      </c>
      <c r="F262" s="223" t="s">
        <v>325</v>
      </c>
      <c r="G262" s="221"/>
      <c r="H262" s="224">
        <v>-1.1819999999999999</v>
      </c>
      <c r="I262" s="225"/>
      <c r="J262" s="221"/>
      <c r="K262" s="221"/>
      <c r="L262" s="226"/>
      <c r="M262" s="227"/>
      <c r="N262" s="228"/>
      <c r="O262" s="228"/>
      <c r="P262" s="228"/>
      <c r="Q262" s="228"/>
      <c r="R262" s="228"/>
      <c r="S262" s="228"/>
      <c r="T262" s="229"/>
      <c r="AT262" s="230" t="s">
        <v>145</v>
      </c>
      <c r="AU262" s="230" t="s">
        <v>143</v>
      </c>
      <c r="AV262" s="14" t="s">
        <v>143</v>
      </c>
      <c r="AW262" s="14" t="s">
        <v>30</v>
      </c>
      <c r="AX262" s="14" t="s">
        <v>75</v>
      </c>
      <c r="AY262" s="230" t="s">
        <v>136</v>
      </c>
    </row>
    <row r="263" spans="1:65" s="14" customFormat="1" ht="10.199999999999999">
      <c r="B263" s="220"/>
      <c r="C263" s="221"/>
      <c r="D263" s="211" t="s">
        <v>145</v>
      </c>
      <c r="E263" s="222" t="s">
        <v>1</v>
      </c>
      <c r="F263" s="223" t="s">
        <v>326</v>
      </c>
      <c r="G263" s="221"/>
      <c r="H263" s="224">
        <v>6.8630000000000004</v>
      </c>
      <c r="I263" s="225"/>
      <c r="J263" s="221"/>
      <c r="K263" s="221"/>
      <c r="L263" s="226"/>
      <c r="M263" s="227"/>
      <c r="N263" s="228"/>
      <c r="O263" s="228"/>
      <c r="P263" s="228"/>
      <c r="Q263" s="228"/>
      <c r="R263" s="228"/>
      <c r="S263" s="228"/>
      <c r="T263" s="229"/>
      <c r="AT263" s="230" t="s">
        <v>145</v>
      </c>
      <c r="AU263" s="230" t="s">
        <v>143</v>
      </c>
      <c r="AV263" s="14" t="s">
        <v>143</v>
      </c>
      <c r="AW263" s="14" t="s">
        <v>30</v>
      </c>
      <c r="AX263" s="14" t="s">
        <v>75</v>
      </c>
      <c r="AY263" s="230" t="s">
        <v>136</v>
      </c>
    </row>
    <row r="264" spans="1:65" s="14" customFormat="1" ht="10.199999999999999">
      <c r="B264" s="220"/>
      <c r="C264" s="221"/>
      <c r="D264" s="211" t="s">
        <v>145</v>
      </c>
      <c r="E264" s="222" t="s">
        <v>1</v>
      </c>
      <c r="F264" s="223" t="s">
        <v>325</v>
      </c>
      <c r="G264" s="221"/>
      <c r="H264" s="224">
        <v>-1.1819999999999999</v>
      </c>
      <c r="I264" s="225"/>
      <c r="J264" s="221"/>
      <c r="K264" s="221"/>
      <c r="L264" s="226"/>
      <c r="M264" s="227"/>
      <c r="N264" s="228"/>
      <c r="O264" s="228"/>
      <c r="P264" s="228"/>
      <c r="Q264" s="228"/>
      <c r="R264" s="228"/>
      <c r="S264" s="228"/>
      <c r="T264" s="229"/>
      <c r="AT264" s="230" t="s">
        <v>145</v>
      </c>
      <c r="AU264" s="230" t="s">
        <v>143</v>
      </c>
      <c r="AV264" s="14" t="s">
        <v>143</v>
      </c>
      <c r="AW264" s="14" t="s">
        <v>30</v>
      </c>
      <c r="AX264" s="14" t="s">
        <v>75</v>
      </c>
      <c r="AY264" s="230" t="s">
        <v>136</v>
      </c>
    </row>
    <row r="265" spans="1:65" s="14" customFormat="1" ht="10.199999999999999">
      <c r="B265" s="220"/>
      <c r="C265" s="221"/>
      <c r="D265" s="211" t="s">
        <v>145</v>
      </c>
      <c r="E265" s="222" t="s">
        <v>1</v>
      </c>
      <c r="F265" s="223" t="s">
        <v>327</v>
      </c>
      <c r="G265" s="221"/>
      <c r="H265" s="224">
        <v>12.81</v>
      </c>
      <c r="I265" s="225"/>
      <c r="J265" s="221"/>
      <c r="K265" s="221"/>
      <c r="L265" s="226"/>
      <c r="M265" s="227"/>
      <c r="N265" s="228"/>
      <c r="O265" s="228"/>
      <c r="P265" s="228"/>
      <c r="Q265" s="228"/>
      <c r="R265" s="228"/>
      <c r="S265" s="228"/>
      <c r="T265" s="229"/>
      <c r="AT265" s="230" t="s">
        <v>145</v>
      </c>
      <c r="AU265" s="230" t="s">
        <v>143</v>
      </c>
      <c r="AV265" s="14" t="s">
        <v>143</v>
      </c>
      <c r="AW265" s="14" t="s">
        <v>30</v>
      </c>
      <c r="AX265" s="14" t="s">
        <v>75</v>
      </c>
      <c r="AY265" s="230" t="s">
        <v>136</v>
      </c>
    </row>
    <row r="266" spans="1:65" s="15" customFormat="1" ht="10.199999999999999">
      <c r="B266" s="231"/>
      <c r="C266" s="232"/>
      <c r="D266" s="211" t="s">
        <v>145</v>
      </c>
      <c r="E266" s="233" t="s">
        <v>1</v>
      </c>
      <c r="F266" s="234" t="s">
        <v>196</v>
      </c>
      <c r="G266" s="232"/>
      <c r="H266" s="235">
        <v>123.11199999999999</v>
      </c>
      <c r="I266" s="236"/>
      <c r="J266" s="232"/>
      <c r="K266" s="232"/>
      <c r="L266" s="237"/>
      <c r="M266" s="238"/>
      <c r="N266" s="239"/>
      <c r="O266" s="239"/>
      <c r="P266" s="239"/>
      <c r="Q266" s="239"/>
      <c r="R266" s="239"/>
      <c r="S266" s="239"/>
      <c r="T266" s="240"/>
      <c r="AT266" s="241" t="s">
        <v>145</v>
      </c>
      <c r="AU266" s="241" t="s">
        <v>143</v>
      </c>
      <c r="AV266" s="15" t="s">
        <v>142</v>
      </c>
      <c r="AW266" s="15" t="s">
        <v>30</v>
      </c>
      <c r="AX266" s="15" t="s">
        <v>83</v>
      </c>
      <c r="AY266" s="241" t="s">
        <v>136</v>
      </c>
    </row>
    <row r="267" spans="1:65" s="2" customFormat="1" ht="30" customHeight="1">
      <c r="A267" s="34"/>
      <c r="B267" s="35"/>
      <c r="C267" s="195" t="s">
        <v>328</v>
      </c>
      <c r="D267" s="195" t="s">
        <v>138</v>
      </c>
      <c r="E267" s="196" t="s">
        <v>329</v>
      </c>
      <c r="F267" s="197" t="s">
        <v>330</v>
      </c>
      <c r="G267" s="198" t="s">
        <v>141</v>
      </c>
      <c r="H267" s="199">
        <v>5.0999999999999996</v>
      </c>
      <c r="I267" s="200"/>
      <c r="J267" s="199">
        <f>ROUND(I267*H267,3)</f>
        <v>0</v>
      </c>
      <c r="K267" s="201"/>
      <c r="L267" s="39"/>
      <c r="M267" s="202" t="s">
        <v>1</v>
      </c>
      <c r="N267" s="203" t="s">
        <v>41</v>
      </c>
      <c r="O267" s="75"/>
      <c r="P267" s="204">
        <f>O267*H267</f>
        <v>0</v>
      </c>
      <c r="Q267" s="204">
        <v>0</v>
      </c>
      <c r="R267" s="204">
        <f>Q267*H267</f>
        <v>0</v>
      </c>
      <c r="S267" s="204">
        <v>0.02</v>
      </c>
      <c r="T267" s="205">
        <f>S267*H267</f>
        <v>0.10199999999999999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6" t="s">
        <v>142</v>
      </c>
      <c r="AT267" s="206" t="s">
        <v>138</v>
      </c>
      <c r="AU267" s="206" t="s">
        <v>143</v>
      </c>
      <c r="AY267" s="17" t="s">
        <v>136</v>
      </c>
      <c r="BE267" s="207">
        <f>IF(N267="základná",J267,0)</f>
        <v>0</v>
      </c>
      <c r="BF267" s="207">
        <f>IF(N267="znížená",J267,0)</f>
        <v>0</v>
      </c>
      <c r="BG267" s="207">
        <f>IF(N267="zákl. prenesená",J267,0)</f>
        <v>0</v>
      </c>
      <c r="BH267" s="207">
        <f>IF(N267="zníž. prenesená",J267,0)</f>
        <v>0</v>
      </c>
      <c r="BI267" s="207">
        <f>IF(N267="nulová",J267,0)</f>
        <v>0</v>
      </c>
      <c r="BJ267" s="17" t="s">
        <v>143</v>
      </c>
      <c r="BK267" s="208">
        <f>ROUND(I267*H267,3)</f>
        <v>0</v>
      </c>
      <c r="BL267" s="17" t="s">
        <v>142</v>
      </c>
      <c r="BM267" s="206" t="s">
        <v>331</v>
      </c>
    </row>
    <row r="268" spans="1:65" s="13" customFormat="1" ht="10.199999999999999">
      <c r="B268" s="209"/>
      <c r="C268" s="210"/>
      <c r="D268" s="211" t="s">
        <v>145</v>
      </c>
      <c r="E268" s="212" t="s">
        <v>1</v>
      </c>
      <c r="F268" s="213" t="s">
        <v>305</v>
      </c>
      <c r="G268" s="210"/>
      <c r="H268" s="212" t="s">
        <v>1</v>
      </c>
      <c r="I268" s="214"/>
      <c r="J268" s="210"/>
      <c r="K268" s="210"/>
      <c r="L268" s="215"/>
      <c r="M268" s="216"/>
      <c r="N268" s="217"/>
      <c r="O268" s="217"/>
      <c r="P268" s="217"/>
      <c r="Q268" s="217"/>
      <c r="R268" s="217"/>
      <c r="S268" s="217"/>
      <c r="T268" s="218"/>
      <c r="AT268" s="219" t="s">
        <v>145</v>
      </c>
      <c r="AU268" s="219" t="s">
        <v>143</v>
      </c>
      <c r="AV268" s="13" t="s">
        <v>83</v>
      </c>
      <c r="AW268" s="13" t="s">
        <v>30</v>
      </c>
      <c r="AX268" s="13" t="s">
        <v>75</v>
      </c>
      <c r="AY268" s="219" t="s">
        <v>136</v>
      </c>
    </row>
    <row r="269" spans="1:65" s="13" customFormat="1" ht="10.199999999999999">
      <c r="B269" s="209"/>
      <c r="C269" s="210"/>
      <c r="D269" s="211" t="s">
        <v>145</v>
      </c>
      <c r="E269" s="212" t="s">
        <v>1</v>
      </c>
      <c r="F269" s="213" t="s">
        <v>332</v>
      </c>
      <c r="G269" s="210"/>
      <c r="H269" s="212" t="s">
        <v>1</v>
      </c>
      <c r="I269" s="214"/>
      <c r="J269" s="210"/>
      <c r="K269" s="210"/>
      <c r="L269" s="215"/>
      <c r="M269" s="216"/>
      <c r="N269" s="217"/>
      <c r="O269" s="217"/>
      <c r="P269" s="217"/>
      <c r="Q269" s="217"/>
      <c r="R269" s="217"/>
      <c r="S269" s="217"/>
      <c r="T269" s="218"/>
      <c r="AT269" s="219" t="s">
        <v>145</v>
      </c>
      <c r="AU269" s="219" t="s">
        <v>143</v>
      </c>
      <c r="AV269" s="13" t="s">
        <v>83</v>
      </c>
      <c r="AW269" s="13" t="s">
        <v>30</v>
      </c>
      <c r="AX269" s="13" t="s">
        <v>75</v>
      </c>
      <c r="AY269" s="219" t="s">
        <v>136</v>
      </c>
    </row>
    <row r="270" spans="1:65" s="14" customFormat="1" ht="10.199999999999999">
      <c r="B270" s="220"/>
      <c r="C270" s="221"/>
      <c r="D270" s="211" t="s">
        <v>145</v>
      </c>
      <c r="E270" s="222" t="s">
        <v>1</v>
      </c>
      <c r="F270" s="223" t="s">
        <v>333</v>
      </c>
      <c r="G270" s="221"/>
      <c r="H270" s="224">
        <v>1.05</v>
      </c>
      <c r="I270" s="225"/>
      <c r="J270" s="221"/>
      <c r="K270" s="221"/>
      <c r="L270" s="226"/>
      <c r="M270" s="227"/>
      <c r="N270" s="228"/>
      <c r="O270" s="228"/>
      <c r="P270" s="228"/>
      <c r="Q270" s="228"/>
      <c r="R270" s="228"/>
      <c r="S270" s="228"/>
      <c r="T270" s="229"/>
      <c r="AT270" s="230" t="s">
        <v>145</v>
      </c>
      <c r="AU270" s="230" t="s">
        <v>143</v>
      </c>
      <c r="AV270" s="14" t="s">
        <v>143</v>
      </c>
      <c r="AW270" s="14" t="s">
        <v>30</v>
      </c>
      <c r="AX270" s="14" t="s">
        <v>75</v>
      </c>
      <c r="AY270" s="230" t="s">
        <v>136</v>
      </c>
    </row>
    <row r="271" spans="1:65" s="13" customFormat="1" ht="10.199999999999999">
      <c r="B271" s="209"/>
      <c r="C271" s="210"/>
      <c r="D271" s="211" t="s">
        <v>145</v>
      </c>
      <c r="E271" s="212" t="s">
        <v>1</v>
      </c>
      <c r="F271" s="213" t="s">
        <v>334</v>
      </c>
      <c r="G271" s="210"/>
      <c r="H271" s="212" t="s">
        <v>1</v>
      </c>
      <c r="I271" s="214"/>
      <c r="J271" s="210"/>
      <c r="K271" s="210"/>
      <c r="L271" s="215"/>
      <c r="M271" s="216"/>
      <c r="N271" s="217"/>
      <c r="O271" s="217"/>
      <c r="P271" s="217"/>
      <c r="Q271" s="217"/>
      <c r="R271" s="217"/>
      <c r="S271" s="217"/>
      <c r="T271" s="218"/>
      <c r="AT271" s="219" t="s">
        <v>145</v>
      </c>
      <c r="AU271" s="219" t="s">
        <v>143</v>
      </c>
      <c r="AV271" s="13" t="s">
        <v>83</v>
      </c>
      <c r="AW271" s="13" t="s">
        <v>30</v>
      </c>
      <c r="AX271" s="13" t="s">
        <v>75</v>
      </c>
      <c r="AY271" s="219" t="s">
        <v>136</v>
      </c>
    </row>
    <row r="272" spans="1:65" s="14" customFormat="1" ht="10.199999999999999">
      <c r="B272" s="220"/>
      <c r="C272" s="221"/>
      <c r="D272" s="211" t="s">
        <v>145</v>
      </c>
      <c r="E272" s="222" t="s">
        <v>1</v>
      </c>
      <c r="F272" s="223" t="s">
        <v>335</v>
      </c>
      <c r="G272" s="221"/>
      <c r="H272" s="224">
        <v>4.05</v>
      </c>
      <c r="I272" s="225"/>
      <c r="J272" s="221"/>
      <c r="K272" s="221"/>
      <c r="L272" s="226"/>
      <c r="M272" s="227"/>
      <c r="N272" s="228"/>
      <c r="O272" s="228"/>
      <c r="P272" s="228"/>
      <c r="Q272" s="228"/>
      <c r="R272" s="228"/>
      <c r="S272" s="228"/>
      <c r="T272" s="229"/>
      <c r="AT272" s="230" t="s">
        <v>145</v>
      </c>
      <c r="AU272" s="230" t="s">
        <v>143</v>
      </c>
      <c r="AV272" s="14" t="s">
        <v>143</v>
      </c>
      <c r="AW272" s="14" t="s">
        <v>30</v>
      </c>
      <c r="AX272" s="14" t="s">
        <v>75</v>
      </c>
      <c r="AY272" s="230" t="s">
        <v>136</v>
      </c>
    </row>
    <row r="273" spans="1:65" s="15" customFormat="1" ht="10.199999999999999">
      <c r="B273" s="231"/>
      <c r="C273" s="232"/>
      <c r="D273" s="211" t="s">
        <v>145</v>
      </c>
      <c r="E273" s="233" t="s">
        <v>1</v>
      </c>
      <c r="F273" s="234" t="s">
        <v>196</v>
      </c>
      <c r="G273" s="232"/>
      <c r="H273" s="235">
        <v>5.0999999999999996</v>
      </c>
      <c r="I273" s="236"/>
      <c r="J273" s="232"/>
      <c r="K273" s="232"/>
      <c r="L273" s="237"/>
      <c r="M273" s="238"/>
      <c r="N273" s="239"/>
      <c r="O273" s="239"/>
      <c r="P273" s="239"/>
      <c r="Q273" s="239"/>
      <c r="R273" s="239"/>
      <c r="S273" s="239"/>
      <c r="T273" s="240"/>
      <c r="AT273" s="241" t="s">
        <v>145</v>
      </c>
      <c r="AU273" s="241" t="s">
        <v>143</v>
      </c>
      <c r="AV273" s="15" t="s">
        <v>142</v>
      </c>
      <c r="AW273" s="15" t="s">
        <v>30</v>
      </c>
      <c r="AX273" s="15" t="s">
        <v>83</v>
      </c>
      <c r="AY273" s="241" t="s">
        <v>136</v>
      </c>
    </row>
    <row r="274" spans="1:65" s="2" customFormat="1" ht="22.2" customHeight="1">
      <c r="A274" s="34"/>
      <c r="B274" s="35"/>
      <c r="C274" s="195" t="s">
        <v>336</v>
      </c>
      <c r="D274" s="195" t="s">
        <v>138</v>
      </c>
      <c r="E274" s="196" t="s">
        <v>337</v>
      </c>
      <c r="F274" s="197" t="s">
        <v>338</v>
      </c>
      <c r="G274" s="198" t="s">
        <v>278</v>
      </c>
      <c r="H274" s="199">
        <v>16</v>
      </c>
      <c r="I274" s="200"/>
      <c r="J274" s="199">
        <f>ROUND(I274*H274,3)</f>
        <v>0</v>
      </c>
      <c r="K274" s="201"/>
      <c r="L274" s="39"/>
      <c r="M274" s="202" t="s">
        <v>1</v>
      </c>
      <c r="N274" s="203" t="s">
        <v>41</v>
      </c>
      <c r="O274" s="75"/>
      <c r="P274" s="204">
        <f>O274*H274</f>
        <v>0</v>
      </c>
      <c r="Q274" s="204">
        <v>0</v>
      </c>
      <c r="R274" s="204">
        <f>Q274*H274</f>
        <v>0</v>
      </c>
      <c r="S274" s="204">
        <v>2.4E-2</v>
      </c>
      <c r="T274" s="205">
        <f>S274*H274</f>
        <v>0.38400000000000001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6" t="s">
        <v>142</v>
      </c>
      <c r="AT274" s="206" t="s">
        <v>138</v>
      </c>
      <c r="AU274" s="206" t="s">
        <v>143</v>
      </c>
      <c r="AY274" s="17" t="s">
        <v>136</v>
      </c>
      <c r="BE274" s="207">
        <f>IF(N274="základná",J274,0)</f>
        <v>0</v>
      </c>
      <c r="BF274" s="207">
        <f>IF(N274="znížená",J274,0)</f>
        <v>0</v>
      </c>
      <c r="BG274" s="207">
        <f>IF(N274="zákl. prenesená",J274,0)</f>
        <v>0</v>
      </c>
      <c r="BH274" s="207">
        <f>IF(N274="zníž. prenesená",J274,0)</f>
        <v>0</v>
      </c>
      <c r="BI274" s="207">
        <f>IF(N274="nulová",J274,0)</f>
        <v>0</v>
      </c>
      <c r="BJ274" s="17" t="s">
        <v>143</v>
      </c>
      <c r="BK274" s="208">
        <f>ROUND(I274*H274,3)</f>
        <v>0</v>
      </c>
      <c r="BL274" s="17" t="s">
        <v>142</v>
      </c>
      <c r="BM274" s="206" t="s">
        <v>339</v>
      </c>
    </row>
    <row r="275" spans="1:65" s="2" customFormat="1" ht="22.2" customHeight="1">
      <c r="A275" s="34"/>
      <c r="B275" s="35"/>
      <c r="C275" s="195" t="s">
        <v>340</v>
      </c>
      <c r="D275" s="195" t="s">
        <v>138</v>
      </c>
      <c r="E275" s="196" t="s">
        <v>341</v>
      </c>
      <c r="F275" s="197" t="s">
        <v>342</v>
      </c>
      <c r="G275" s="198" t="s">
        <v>141</v>
      </c>
      <c r="H275" s="199">
        <v>24.231000000000002</v>
      </c>
      <c r="I275" s="200"/>
      <c r="J275" s="199">
        <f>ROUND(I275*H275,3)</f>
        <v>0</v>
      </c>
      <c r="K275" s="201"/>
      <c r="L275" s="39"/>
      <c r="M275" s="202" t="s">
        <v>1</v>
      </c>
      <c r="N275" s="203" t="s">
        <v>41</v>
      </c>
      <c r="O275" s="75"/>
      <c r="P275" s="204">
        <f>O275*H275</f>
        <v>0</v>
      </c>
      <c r="Q275" s="204">
        <v>0</v>
      </c>
      <c r="R275" s="204">
        <f>Q275*H275</f>
        <v>0</v>
      </c>
      <c r="S275" s="204">
        <v>7.5999999999999998E-2</v>
      </c>
      <c r="T275" s="205">
        <f>S275*H275</f>
        <v>1.841556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6" t="s">
        <v>142</v>
      </c>
      <c r="AT275" s="206" t="s">
        <v>138</v>
      </c>
      <c r="AU275" s="206" t="s">
        <v>143</v>
      </c>
      <c r="AY275" s="17" t="s">
        <v>136</v>
      </c>
      <c r="BE275" s="207">
        <f>IF(N275="základná",J275,0)</f>
        <v>0</v>
      </c>
      <c r="BF275" s="207">
        <f>IF(N275="znížená",J275,0)</f>
        <v>0</v>
      </c>
      <c r="BG275" s="207">
        <f>IF(N275="zákl. prenesená",J275,0)</f>
        <v>0</v>
      </c>
      <c r="BH275" s="207">
        <f>IF(N275="zníž. prenesená",J275,0)</f>
        <v>0</v>
      </c>
      <c r="BI275" s="207">
        <f>IF(N275="nulová",J275,0)</f>
        <v>0</v>
      </c>
      <c r="BJ275" s="17" t="s">
        <v>143</v>
      </c>
      <c r="BK275" s="208">
        <f>ROUND(I275*H275,3)</f>
        <v>0</v>
      </c>
      <c r="BL275" s="17" t="s">
        <v>142</v>
      </c>
      <c r="BM275" s="206" t="s">
        <v>343</v>
      </c>
    </row>
    <row r="276" spans="1:65" s="13" customFormat="1" ht="10.199999999999999">
      <c r="B276" s="209"/>
      <c r="C276" s="210"/>
      <c r="D276" s="211" t="s">
        <v>145</v>
      </c>
      <c r="E276" s="212" t="s">
        <v>1</v>
      </c>
      <c r="F276" s="213" t="s">
        <v>305</v>
      </c>
      <c r="G276" s="210"/>
      <c r="H276" s="212" t="s">
        <v>1</v>
      </c>
      <c r="I276" s="214"/>
      <c r="J276" s="210"/>
      <c r="K276" s="210"/>
      <c r="L276" s="215"/>
      <c r="M276" s="216"/>
      <c r="N276" s="217"/>
      <c r="O276" s="217"/>
      <c r="P276" s="217"/>
      <c r="Q276" s="217"/>
      <c r="R276" s="217"/>
      <c r="S276" s="217"/>
      <c r="T276" s="218"/>
      <c r="AT276" s="219" t="s">
        <v>145</v>
      </c>
      <c r="AU276" s="219" t="s">
        <v>143</v>
      </c>
      <c r="AV276" s="13" t="s">
        <v>83</v>
      </c>
      <c r="AW276" s="13" t="s">
        <v>30</v>
      </c>
      <c r="AX276" s="13" t="s">
        <v>75</v>
      </c>
      <c r="AY276" s="219" t="s">
        <v>136</v>
      </c>
    </row>
    <row r="277" spans="1:65" s="14" customFormat="1" ht="10.199999999999999">
      <c r="B277" s="220"/>
      <c r="C277" s="221"/>
      <c r="D277" s="211" t="s">
        <v>145</v>
      </c>
      <c r="E277" s="222" t="s">
        <v>1</v>
      </c>
      <c r="F277" s="223" t="s">
        <v>344</v>
      </c>
      <c r="G277" s="221"/>
      <c r="H277" s="224">
        <v>20.488</v>
      </c>
      <c r="I277" s="225"/>
      <c r="J277" s="221"/>
      <c r="K277" s="221"/>
      <c r="L277" s="226"/>
      <c r="M277" s="227"/>
      <c r="N277" s="228"/>
      <c r="O277" s="228"/>
      <c r="P277" s="228"/>
      <c r="Q277" s="228"/>
      <c r="R277" s="228"/>
      <c r="S277" s="228"/>
      <c r="T277" s="229"/>
      <c r="AT277" s="230" t="s">
        <v>145</v>
      </c>
      <c r="AU277" s="230" t="s">
        <v>143</v>
      </c>
      <c r="AV277" s="14" t="s">
        <v>143</v>
      </c>
      <c r="AW277" s="14" t="s">
        <v>30</v>
      </c>
      <c r="AX277" s="14" t="s">
        <v>75</v>
      </c>
      <c r="AY277" s="230" t="s">
        <v>136</v>
      </c>
    </row>
    <row r="278" spans="1:65" s="14" customFormat="1" ht="10.199999999999999">
      <c r="B278" s="220"/>
      <c r="C278" s="221"/>
      <c r="D278" s="211" t="s">
        <v>145</v>
      </c>
      <c r="E278" s="222" t="s">
        <v>1</v>
      </c>
      <c r="F278" s="223" t="s">
        <v>345</v>
      </c>
      <c r="G278" s="221"/>
      <c r="H278" s="224">
        <v>2.3639999999999999</v>
      </c>
      <c r="I278" s="225"/>
      <c r="J278" s="221"/>
      <c r="K278" s="221"/>
      <c r="L278" s="226"/>
      <c r="M278" s="227"/>
      <c r="N278" s="228"/>
      <c r="O278" s="228"/>
      <c r="P278" s="228"/>
      <c r="Q278" s="228"/>
      <c r="R278" s="228"/>
      <c r="S278" s="228"/>
      <c r="T278" s="229"/>
      <c r="AT278" s="230" t="s">
        <v>145</v>
      </c>
      <c r="AU278" s="230" t="s">
        <v>143</v>
      </c>
      <c r="AV278" s="14" t="s">
        <v>143</v>
      </c>
      <c r="AW278" s="14" t="s">
        <v>30</v>
      </c>
      <c r="AX278" s="14" t="s">
        <v>75</v>
      </c>
      <c r="AY278" s="230" t="s">
        <v>136</v>
      </c>
    </row>
    <row r="279" spans="1:65" s="14" customFormat="1" ht="10.199999999999999">
      <c r="B279" s="220"/>
      <c r="C279" s="221"/>
      <c r="D279" s="211" t="s">
        <v>145</v>
      </c>
      <c r="E279" s="222" t="s">
        <v>1</v>
      </c>
      <c r="F279" s="223" t="s">
        <v>346</v>
      </c>
      <c r="G279" s="221"/>
      <c r="H279" s="224">
        <v>1.379</v>
      </c>
      <c r="I279" s="225"/>
      <c r="J279" s="221"/>
      <c r="K279" s="221"/>
      <c r="L279" s="226"/>
      <c r="M279" s="227"/>
      <c r="N279" s="228"/>
      <c r="O279" s="228"/>
      <c r="P279" s="228"/>
      <c r="Q279" s="228"/>
      <c r="R279" s="228"/>
      <c r="S279" s="228"/>
      <c r="T279" s="229"/>
      <c r="AT279" s="230" t="s">
        <v>145</v>
      </c>
      <c r="AU279" s="230" t="s">
        <v>143</v>
      </c>
      <c r="AV279" s="14" t="s">
        <v>143</v>
      </c>
      <c r="AW279" s="14" t="s">
        <v>30</v>
      </c>
      <c r="AX279" s="14" t="s">
        <v>75</v>
      </c>
      <c r="AY279" s="230" t="s">
        <v>136</v>
      </c>
    </row>
    <row r="280" spans="1:65" s="15" customFormat="1" ht="10.199999999999999">
      <c r="B280" s="231"/>
      <c r="C280" s="232"/>
      <c r="D280" s="211" t="s">
        <v>145</v>
      </c>
      <c r="E280" s="233" t="s">
        <v>1</v>
      </c>
      <c r="F280" s="234" t="s">
        <v>196</v>
      </c>
      <c r="G280" s="232"/>
      <c r="H280" s="235">
        <v>24.231000000000002</v>
      </c>
      <c r="I280" s="236"/>
      <c r="J280" s="232"/>
      <c r="K280" s="232"/>
      <c r="L280" s="237"/>
      <c r="M280" s="238"/>
      <c r="N280" s="239"/>
      <c r="O280" s="239"/>
      <c r="P280" s="239"/>
      <c r="Q280" s="239"/>
      <c r="R280" s="239"/>
      <c r="S280" s="239"/>
      <c r="T280" s="240"/>
      <c r="AT280" s="241" t="s">
        <v>145</v>
      </c>
      <c r="AU280" s="241" t="s">
        <v>143</v>
      </c>
      <c r="AV280" s="15" t="s">
        <v>142</v>
      </c>
      <c r="AW280" s="15" t="s">
        <v>30</v>
      </c>
      <c r="AX280" s="15" t="s">
        <v>83</v>
      </c>
      <c r="AY280" s="241" t="s">
        <v>136</v>
      </c>
    </row>
    <row r="281" spans="1:65" s="2" customFormat="1" ht="22.2" customHeight="1">
      <c r="A281" s="34"/>
      <c r="B281" s="35"/>
      <c r="C281" s="195" t="s">
        <v>347</v>
      </c>
      <c r="D281" s="195" t="s">
        <v>138</v>
      </c>
      <c r="E281" s="196" t="s">
        <v>348</v>
      </c>
      <c r="F281" s="197" t="s">
        <v>349</v>
      </c>
      <c r="G281" s="198" t="s">
        <v>141</v>
      </c>
      <c r="H281" s="199">
        <v>3.6360000000000001</v>
      </c>
      <c r="I281" s="200"/>
      <c r="J281" s="199">
        <f>ROUND(I281*H281,3)</f>
        <v>0</v>
      </c>
      <c r="K281" s="201"/>
      <c r="L281" s="39"/>
      <c r="M281" s="202" t="s">
        <v>1</v>
      </c>
      <c r="N281" s="203" t="s">
        <v>41</v>
      </c>
      <c r="O281" s="75"/>
      <c r="P281" s="204">
        <f>O281*H281</f>
        <v>0</v>
      </c>
      <c r="Q281" s="204">
        <v>0</v>
      </c>
      <c r="R281" s="204">
        <f>Q281*H281</f>
        <v>0</v>
      </c>
      <c r="S281" s="204">
        <v>0.18</v>
      </c>
      <c r="T281" s="205">
        <f>S281*H281</f>
        <v>0.65447999999999995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6" t="s">
        <v>142</v>
      </c>
      <c r="AT281" s="206" t="s">
        <v>138</v>
      </c>
      <c r="AU281" s="206" t="s">
        <v>143</v>
      </c>
      <c r="AY281" s="17" t="s">
        <v>136</v>
      </c>
      <c r="BE281" s="207">
        <f>IF(N281="základná",J281,0)</f>
        <v>0</v>
      </c>
      <c r="BF281" s="207">
        <f>IF(N281="znížená",J281,0)</f>
        <v>0</v>
      </c>
      <c r="BG281" s="207">
        <f>IF(N281="zákl. prenesená",J281,0)</f>
        <v>0</v>
      </c>
      <c r="BH281" s="207">
        <f>IF(N281="zníž. prenesená",J281,0)</f>
        <v>0</v>
      </c>
      <c r="BI281" s="207">
        <f>IF(N281="nulová",J281,0)</f>
        <v>0</v>
      </c>
      <c r="BJ281" s="17" t="s">
        <v>143</v>
      </c>
      <c r="BK281" s="208">
        <f>ROUND(I281*H281,3)</f>
        <v>0</v>
      </c>
      <c r="BL281" s="17" t="s">
        <v>142</v>
      </c>
      <c r="BM281" s="206" t="s">
        <v>350</v>
      </c>
    </row>
    <row r="282" spans="1:65" s="13" customFormat="1" ht="10.199999999999999">
      <c r="B282" s="209"/>
      <c r="C282" s="210"/>
      <c r="D282" s="211" t="s">
        <v>145</v>
      </c>
      <c r="E282" s="212" t="s">
        <v>1</v>
      </c>
      <c r="F282" s="213" t="s">
        <v>305</v>
      </c>
      <c r="G282" s="210"/>
      <c r="H282" s="212" t="s">
        <v>1</v>
      </c>
      <c r="I282" s="214"/>
      <c r="J282" s="210"/>
      <c r="K282" s="210"/>
      <c r="L282" s="215"/>
      <c r="M282" s="216"/>
      <c r="N282" s="217"/>
      <c r="O282" s="217"/>
      <c r="P282" s="217"/>
      <c r="Q282" s="217"/>
      <c r="R282" s="217"/>
      <c r="S282" s="217"/>
      <c r="T282" s="218"/>
      <c r="AT282" s="219" t="s">
        <v>145</v>
      </c>
      <c r="AU282" s="219" t="s">
        <v>143</v>
      </c>
      <c r="AV282" s="13" t="s">
        <v>83</v>
      </c>
      <c r="AW282" s="13" t="s">
        <v>30</v>
      </c>
      <c r="AX282" s="13" t="s">
        <v>75</v>
      </c>
      <c r="AY282" s="219" t="s">
        <v>136</v>
      </c>
    </row>
    <row r="283" spans="1:65" s="14" customFormat="1" ht="10.199999999999999">
      <c r="B283" s="220"/>
      <c r="C283" s="221"/>
      <c r="D283" s="211" t="s">
        <v>145</v>
      </c>
      <c r="E283" s="222" t="s">
        <v>1</v>
      </c>
      <c r="F283" s="223" t="s">
        <v>194</v>
      </c>
      <c r="G283" s="221"/>
      <c r="H283" s="224">
        <v>3.6360000000000001</v>
      </c>
      <c r="I283" s="225"/>
      <c r="J283" s="221"/>
      <c r="K283" s="221"/>
      <c r="L283" s="226"/>
      <c r="M283" s="227"/>
      <c r="N283" s="228"/>
      <c r="O283" s="228"/>
      <c r="P283" s="228"/>
      <c r="Q283" s="228"/>
      <c r="R283" s="228"/>
      <c r="S283" s="228"/>
      <c r="T283" s="229"/>
      <c r="AT283" s="230" t="s">
        <v>145</v>
      </c>
      <c r="AU283" s="230" t="s">
        <v>143</v>
      </c>
      <c r="AV283" s="14" t="s">
        <v>143</v>
      </c>
      <c r="AW283" s="14" t="s">
        <v>30</v>
      </c>
      <c r="AX283" s="14" t="s">
        <v>83</v>
      </c>
      <c r="AY283" s="230" t="s">
        <v>136</v>
      </c>
    </row>
    <row r="284" spans="1:65" s="2" customFormat="1" ht="30" customHeight="1">
      <c r="A284" s="34"/>
      <c r="B284" s="35"/>
      <c r="C284" s="195" t="s">
        <v>351</v>
      </c>
      <c r="D284" s="195" t="s">
        <v>138</v>
      </c>
      <c r="E284" s="196" t="s">
        <v>352</v>
      </c>
      <c r="F284" s="197" t="s">
        <v>353</v>
      </c>
      <c r="G284" s="198" t="s">
        <v>154</v>
      </c>
      <c r="H284" s="199">
        <v>0.28100000000000003</v>
      </c>
      <c r="I284" s="200"/>
      <c r="J284" s="199">
        <f>ROUND(I284*H284,3)</f>
        <v>0</v>
      </c>
      <c r="K284" s="201"/>
      <c r="L284" s="39"/>
      <c r="M284" s="202" t="s">
        <v>1</v>
      </c>
      <c r="N284" s="203" t="s">
        <v>41</v>
      </c>
      <c r="O284" s="75"/>
      <c r="P284" s="204">
        <f>O284*H284</f>
        <v>0</v>
      </c>
      <c r="Q284" s="204">
        <v>0</v>
      </c>
      <c r="R284" s="204">
        <f>Q284*H284</f>
        <v>0</v>
      </c>
      <c r="S284" s="204">
        <v>2.2000000000000002</v>
      </c>
      <c r="T284" s="205">
        <f>S284*H284</f>
        <v>0.61820000000000008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6" t="s">
        <v>142</v>
      </c>
      <c r="AT284" s="206" t="s">
        <v>138</v>
      </c>
      <c r="AU284" s="206" t="s">
        <v>143</v>
      </c>
      <c r="AY284" s="17" t="s">
        <v>136</v>
      </c>
      <c r="BE284" s="207">
        <f>IF(N284="základná",J284,0)</f>
        <v>0</v>
      </c>
      <c r="BF284" s="207">
        <f>IF(N284="znížená",J284,0)</f>
        <v>0</v>
      </c>
      <c r="BG284" s="207">
        <f>IF(N284="zákl. prenesená",J284,0)</f>
        <v>0</v>
      </c>
      <c r="BH284" s="207">
        <f>IF(N284="zníž. prenesená",J284,0)</f>
        <v>0</v>
      </c>
      <c r="BI284" s="207">
        <f>IF(N284="nulová",J284,0)</f>
        <v>0</v>
      </c>
      <c r="BJ284" s="17" t="s">
        <v>143</v>
      </c>
      <c r="BK284" s="208">
        <f>ROUND(I284*H284,3)</f>
        <v>0</v>
      </c>
      <c r="BL284" s="17" t="s">
        <v>142</v>
      </c>
      <c r="BM284" s="206" t="s">
        <v>354</v>
      </c>
    </row>
    <row r="285" spans="1:65" s="13" customFormat="1" ht="10.199999999999999">
      <c r="B285" s="209"/>
      <c r="C285" s="210"/>
      <c r="D285" s="211" t="s">
        <v>145</v>
      </c>
      <c r="E285" s="212" t="s">
        <v>1</v>
      </c>
      <c r="F285" s="213" t="s">
        <v>355</v>
      </c>
      <c r="G285" s="210"/>
      <c r="H285" s="212" t="s">
        <v>1</v>
      </c>
      <c r="I285" s="214"/>
      <c r="J285" s="210"/>
      <c r="K285" s="210"/>
      <c r="L285" s="215"/>
      <c r="M285" s="216"/>
      <c r="N285" s="217"/>
      <c r="O285" s="217"/>
      <c r="P285" s="217"/>
      <c r="Q285" s="217"/>
      <c r="R285" s="217"/>
      <c r="S285" s="217"/>
      <c r="T285" s="218"/>
      <c r="AT285" s="219" t="s">
        <v>145</v>
      </c>
      <c r="AU285" s="219" t="s">
        <v>143</v>
      </c>
      <c r="AV285" s="13" t="s">
        <v>83</v>
      </c>
      <c r="AW285" s="13" t="s">
        <v>30</v>
      </c>
      <c r="AX285" s="13" t="s">
        <v>75</v>
      </c>
      <c r="AY285" s="219" t="s">
        <v>136</v>
      </c>
    </row>
    <row r="286" spans="1:65" s="14" customFormat="1" ht="10.199999999999999">
      <c r="B286" s="220"/>
      <c r="C286" s="221"/>
      <c r="D286" s="211" t="s">
        <v>145</v>
      </c>
      <c r="E286" s="222" t="s">
        <v>1</v>
      </c>
      <c r="F286" s="223" t="s">
        <v>356</v>
      </c>
      <c r="G286" s="221"/>
      <c r="H286" s="224">
        <v>0.14000000000000001</v>
      </c>
      <c r="I286" s="225"/>
      <c r="J286" s="221"/>
      <c r="K286" s="221"/>
      <c r="L286" s="226"/>
      <c r="M286" s="227"/>
      <c r="N286" s="228"/>
      <c r="O286" s="228"/>
      <c r="P286" s="228"/>
      <c r="Q286" s="228"/>
      <c r="R286" s="228"/>
      <c r="S286" s="228"/>
      <c r="T286" s="229"/>
      <c r="AT286" s="230" t="s">
        <v>145</v>
      </c>
      <c r="AU286" s="230" t="s">
        <v>143</v>
      </c>
      <c r="AV286" s="14" t="s">
        <v>143</v>
      </c>
      <c r="AW286" s="14" t="s">
        <v>30</v>
      </c>
      <c r="AX286" s="14" t="s">
        <v>75</v>
      </c>
      <c r="AY286" s="230" t="s">
        <v>136</v>
      </c>
    </row>
    <row r="287" spans="1:65" s="14" customFormat="1" ht="10.199999999999999">
      <c r="B287" s="220"/>
      <c r="C287" s="221"/>
      <c r="D287" s="211" t="s">
        <v>145</v>
      </c>
      <c r="E287" s="222" t="s">
        <v>1</v>
      </c>
      <c r="F287" s="223" t="s">
        <v>179</v>
      </c>
      <c r="G287" s="221"/>
      <c r="H287" s="224">
        <v>2.1000000000000001E-2</v>
      </c>
      <c r="I287" s="225"/>
      <c r="J287" s="221"/>
      <c r="K287" s="221"/>
      <c r="L287" s="226"/>
      <c r="M287" s="227"/>
      <c r="N287" s="228"/>
      <c r="O287" s="228"/>
      <c r="P287" s="228"/>
      <c r="Q287" s="228"/>
      <c r="R287" s="228"/>
      <c r="S287" s="228"/>
      <c r="T287" s="229"/>
      <c r="AT287" s="230" t="s">
        <v>145</v>
      </c>
      <c r="AU287" s="230" t="s">
        <v>143</v>
      </c>
      <c r="AV287" s="14" t="s">
        <v>143</v>
      </c>
      <c r="AW287" s="14" t="s">
        <v>30</v>
      </c>
      <c r="AX287" s="14" t="s">
        <v>75</v>
      </c>
      <c r="AY287" s="230" t="s">
        <v>136</v>
      </c>
    </row>
    <row r="288" spans="1:65" s="14" customFormat="1" ht="10.199999999999999">
      <c r="B288" s="220"/>
      <c r="C288" s="221"/>
      <c r="D288" s="211" t="s">
        <v>145</v>
      </c>
      <c r="E288" s="222" t="s">
        <v>1</v>
      </c>
      <c r="F288" s="223" t="s">
        <v>357</v>
      </c>
      <c r="G288" s="221"/>
      <c r="H288" s="224">
        <v>0.12</v>
      </c>
      <c r="I288" s="225"/>
      <c r="J288" s="221"/>
      <c r="K288" s="221"/>
      <c r="L288" s="226"/>
      <c r="M288" s="227"/>
      <c r="N288" s="228"/>
      <c r="O288" s="228"/>
      <c r="P288" s="228"/>
      <c r="Q288" s="228"/>
      <c r="R288" s="228"/>
      <c r="S288" s="228"/>
      <c r="T288" s="229"/>
      <c r="AT288" s="230" t="s">
        <v>145</v>
      </c>
      <c r="AU288" s="230" t="s">
        <v>143</v>
      </c>
      <c r="AV288" s="14" t="s">
        <v>143</v>
      </c>
      <c r="AW288" s="14" t="s">
        <v>30</v>
      </c>
      <c r="AX288" s="14" t="s">
        <v>75</v>
      </c>
      <c r="AY288" s="230" t="s">
        <v>136</v>
      </c>
    </row>
    <row r="289" spans="1:65" s="15" customFormat="1" ht="10.199999999999999">
      <c r="B289" s="231"/>
      <c r="C289" s="232"/>
      <c r="D289" s="211" t="s">
        <v>145</v>
      </c>
      <c r="E289" s="233" t="s">
        <v>1</v>
      </c>
      <c r="F289" s="234" t="s">
        <v>196</v>
      </c>
      <c r="G289" s="232"/>
      <c r="H289" s="235">
        <v>0.28100000000000003</v>
      </c>
      <c r="I289" s="236"/>
      <c r="J289" s="232"/>
      <c r="K289" s="232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145</v>
      </c>
      <c r="AU289" s="241" t="s">
        <v>143</v>
      </c>
      <c r="AV289" s="15" t="s">
        <v>142</v>
      </c>
      <c r="AW289" s="15" t="s">
        <v>30</v>
      </c>
      <c r="AX289" s="15" t="s">
        <v>83</v>
      </c>
      <c r="AY289" s="241" t="s">
        <v>136</v>
      </c>
    </row>
    <row r="290" spans="1:65" s="2" customFormat="1" ht="14.4" customHeight="1">
      <c r="A290" s="34"/>
      <c r="B290" s="35"/>
      <c r="C290" s="195" t="s">
        <v>358</v>
      </c>
      <c r="D290" s="195" t="s">
        <v>138</v>
      </c>
      <c r="E290" s="196" t="s">
        <v>359</v>
      </c>
      <c r="F290" s="197" t="s">
        <v>360</v>
      </c>
      <c r="G290" s="198" t="s">
        <v>288</v>
      </c>
      <c r="H290" s="199">
        <v>1.2</v>
      </c>
      <c r="I290" s="200"/>
      <c r="J290" s="199">
        <f>ROUND(I290*H290,3)</f>
        <v>0</v>
      </c>
      <c r="K290" s="201"/>
      <c r="L290" s="39"/>
      <c r="M290" s="202" t="s">
        <v>1</v>
      </c>
      <c r="N290" s="203" t="s">
        <v>41</v>
      </c>
      <c r="O290" s="75"/>
      <c r="P290" s="204">
        <f>O290*H290</f>
        <v>0</v>
      </c>
      <c r="Q290" s="204">
        <v>0</v>
      </c>
      <c r="R290" s="204">
        <f>Q290*H290</f>
        <v>0</v>
      </c>
      <c r="S290" s="204">
        <v>3.6999999999999998E-2</v>
      </c>
      <c r="T290" s="205">
        <f>S290*H290</f>
        <v>4.4399999999999995E-2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06" t="s">
        <v>142</v>
      </c>
      <c r="AT290" s="206" t="s">
        <v>138</v>
      </c>
      <c r="AU290" s="206" t="s">
        <v>143</v>
      </c>
      <c r="AY290" s="17" t="s">
        <v>136</v>
      </c>
      <c r="BE290" s="207">
        <f>IF(N290="základná",J290,0)</f>
        <v>0</v>
      </c>
      <c r="BF290" s="207">
        <f>IF(N290="znížená",J290,0)</f>
        <v>0</v>
      </c>
      <c r="BG290" s="207">
        <f>IF(N290="zákl. prenesená",J290,0)</f>
        <v>0</v>
      </c>
      <c r="BH290" s="207">
        <f>IF(N290="zníž. prenesená",J290,0)</f>
        <v>0</v>
      </c>
      <c r="BI290" s="207">
        <f>IF(N290="nulová",J290,0)</f>
        <v>0</v>
      </c>
      <c r="BJ290" s="17" t="s">
        <v>143</v>
      </c>
      <c r="BK290" s="208">
        <f>ROUND(I290*H290,3)</f>
        <v>0</v>
      </c>
      <c r="BL290" s="17" t="s">
        <v>142</v>
      </c>
      <c r="BM290" s="206" t="s">
        <v>361</v>
      </c>
    </row>
    <row r="291" spans="1:65" s="2" customFormat="1" ht="34.799999999999997" customHeight="1">
      <c r="A291" s="34"/>
      <c r="B291" s="35"/>
      <c r="C291" s="195" t="s">
        <v>362</v>
      </c>
      <c r="D291" s="195" t="s">
        <v>138</v>
      </c>
      <c r="E291" s="196" t="s">
        <v>363</v>
      </c>
      <c r="F291" s="197" t="s">
        <v>364</v>
      </c>
      <c r="G291" s="198" t="s">
        <v>141</v>
      </c>
      <c r="H291" s="199">
        <v>5</v>
      </c>
      <c r="I291" s="200"/>
      <c r="J291" s="199">
        <f>ROUND(I291*H291,3)</f>
        <v>0</v>
      </c>
      <c r="K291" s="201"/>
      <c r="L291" s="39"/>
      <c r="M291" s="202" t="s">
        <v>1</v>
      </c>
      <c r="N291" s="203" t="s">
        <v>41</v>
      </c>
      <c r="O291" s="75"/>
      <c r="P291" s="204">
        <f>O291*H291</f>
        <v>0</v>
      </c>
      <c r="Q291" s="204">
        <v>0</v>
      </c>
      <c r="R291" s="204">
        <f>Q291*H291</f>
        <v>0</v>
      </c>
      <c r="S291" s="204">
        <v>6.8000000000000005E-2</v>
      </c>
      <c r="T291" s="205">
        <f>S291*H291</f>
        <v>0.34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6" t="s">
        <v>142</v>
      </c>
      <c r="AT291" s="206" t="s">
        <v>138</v>
      </c>
      <c r="AU291" s="206" t="s">
        <v>143</v>
      </c>
      <c r="AY291" s="17" t="s">
        <v>136</v>
      </c>
      <c r="BE291" s="207">
        <f>IF(N291="základná",J291,0)</f>
        <v>0</v>
      </c>
      <c r="BF291" s="207">
        <f>IF(N291="znížená",J291,0)</f>
        <v>0</v>
      </c>
      <c r="BG291" s="207">
        <f>IF(N291="zákl. prenesená",J291,0)</f>
        <v>0</v>
      </c>
      <c r="BH291" s="207">
        <f>IF(N291="zníž. prenesená",J291,0)</f>
        <v>0</v>
      </c>
      <c r="BI291" s="207">
        <f>IF(N291="nulová",J291,0)</f>
        <v>0</v>
      </c>
      <c r="BJ291" s="17" t="s">
        <v>143</v>
      </c>
      <c r="BK291" s="208">
        <f>ROUND(I291*H291,3)</f>
        <v>0</v>
      </c>
      <c r="BL291" s="17" t="s">
        <v>142</v>
      </c>
      <c r="BM291" s="206" t="s">
        <v>365</v>
      </c>
    </row>
    <row r="292" spans="1:65" s="13" customFormat="1" ht="10.199999999999999">
      <c r="B292" s="209"/>
      <c r="C292" s="210"/>
      <c r="D292" s="211" t="s">
        <v>145</v>
      </c>
      <c r="E292" s="212" t="s">
        <v>1</v>
      </c>
      <c r="F292" s="213" t="s">
        <v>332</v>
      </c>
      <c r="G292" s="210"/>
      <c r="H292" s="212" t="s">
        <v>1</v>
      </c>
      <c r="I292" s="214"/>
      <c r="J292" s="210"/>
      <c r="K292" s="210"/>
      <c r="L292" s="215"/>
      <c r="M292" s="216"/>
      <c r="N292" s="217"/>
      <c r="O292" s="217"/>
      <c r="P292" s="217"/>
      <c r="Q292" s="217"/>
      <c r="R292" s="217"/>
      <c r="S292" s="217"/>
      <c r="T292" s="218"/>
      <c r="AT292" s="219" t="s">
        <v>145</v>
      </c>
      <c r="AU292" s="219" t="s">
        <v>143</v>
      </c>
      <c r="AV292" s="13" t="s">
        <v>83</v>
      </c>
      <c r="AW292" s="13" t="s">
        <v>30</v>
      </c>
      <c r="AX292" s="13" t="s">
        <v>75</v>
      </c>
      <c r="AY292" s="219" t="s">
        <v>136</v>
      </c>
    </row>
    <row r="293" spans="1:65" s="14" customFormat="1" ht="10.199999999999999">
      <c r="B293" s="220"/>
      <c r="C293" s="221"/>
      <c r="D293" s="211" t="s">
        <v>145</v>
      </c>
      <c r="E293" s="222" t="s">
        <v>1</v>
      </c>
      <c r="F293" s="223" t="s">
        <v>366</v>
      </c>
      <c r="G293" s="221"/>
      <c r="H293" s="224">
        <v>1.4</v>
      </c>
      <c r="I293" s="225"/>
      <c r="J293" s="221"/>
      <c r="K293" s="221"/>
      <c r="L293" s="226"/>
      <c r="M293" s="227"/>
      <c r="N293" s="228"/>
      <c r="O293" s="228"/>
      <c r="P293" s="228"/>
      <c r="Q293" s="228"/>
      <c r="R293" s="228"/>
      <c r="S293" s="228"/>
      <c r="T293" s="229"/>
      <c r="AT293" s="230" t="s">
        <v>145</v>
      </c>
      <c r="AU293" s="230" t="s">
        <v>143</v>
      </c>
      <c r="AV293" s="14" t="s">
        <v>143</v>
      </c>
      <c r="AW293" s="14" t="s">
        <v>30</v>
      </c>
      <c r="AX293" s="14" t="s">
        <v>75</v>
      </c>
      <c r="AY293" s="230" t="s">
        <v>136</v>
      </c>
    </row>
    <row r="294" spans="1:65" s="13" customFormat="1" ht="10.199999999999999">
      <c r="B294" s="209"/>
      <c r="C294" s="210"/>
      <c r="D294" s="211" t="s">
        <v>145</v>
      </c>
      <c r="E294" s="212" t="s">
        <v>1</v>
      </c>
      <c r="F294" s="213" t="s">
        <v>334</v>
      </c>
      <c r="G294" s="210"/>
      <c r="H294" s="212" t="s">
        <v>1</v>
      </c>
      <c r="I294" s="214"/>
      <c r="J294" s="210"/>
      <c r="K294" s="210"/>
      <c r="L294" s="215"/>
      <c r="M294" s="216"/>
      <c r="N294" s="217"/>
      <c r="O294" s="217"/>
      <c r="P294" s="217"/>
      <c r="Q294" s="217"/>
      <c r="R294" s="217"/>
      <c r="S294" s="217"/>
      <c r="T294" s="218"/>
      <c r="AT294" s="219" t="s">
        <v>145</v>
      </c>
      <c r="AU294" s="219" t="s">
        <v>143</v>
      </c>
      <c r="AV294" s="13" t="s">
        <v>83</v>
      </c>
      <c r="AW294" s="13" t="s">
        <v>30</v>
      </c>
      <c r="AX294" s="13" t="s">
        <v>75</v>
      </c>
      <c r="AY294" s="219" t="s">
        <v>136</v>
      </c>
    </row>
    <row r="295" spans="1:65" s="14" customFormat="1" ht="10.199999999999999">
      <c r="B295" s="220"/>
      <c r="C295" s="221"/>
      <c r="D295" s="211" t="s">
        <v>145</v>
      </c>
      <c r="E295" s="222" t="s">
        <v>1</v>
      </c>
      <c r="F295" s="223" t="s">
        <v>367</v>
      </c>
      <c r="G295" s="221"/>
      <c r="H295" s="224">
        <v>3.6</v>
      </c>
      <c r="I295" s="225"/>
      <c r="J295" s="221"/>
      <c r="K295" s="221"/>
      <c r="L295" s="226"/>
      <c r="M295" s="227"/>
      <c r="N295" s="228"/>
      <c r="O295" s="228"/>
      <c r="P295" s="228"/>
      <c r="Q295" s="228"/>
      <c r="R295" s="228"/>
      <c r="S295" s="228"/>
      <c r="T295" s="229"/>
      <c r="AT295" s="230" t="s">
        <v>145</v>
      </c>
      <c r="AU295" s="230" t="s">
        <v>143</v>
      </c>
      <c r="AV295" s="14" t="s">
        <v>143</v>
      </c>
      <c r="AW295" s="14" t="s">
        <v>30</v>
      </c>
      <c r="AX295" s="14" t="s">
        <v>75</v>
      </c>
      <c r="AY295" s="230" t="s">
        <v>136</v>
      </c>
    </row>
    <row r="296" spans="1:65" s="15" customFormat="1" ht="10.199999999999999">
      <c r="B296" s="231"/>
      <c r="C296" s="232"/>
      <c r="D296" s="211" t="s">
        <v>145</v>
      </c>
      <c r="E296" s="233" t="s">
        <v>1</v>
      </c>
      <c r="F296" s="234" t="s">
        <v>196</v>
      </c>
      <c r="G296" s="232"/>
      <c r="H296" s="235">
        <v>5</v>
      </c>
      <c r="I296" s="236"/>
      <c r="J296" s="232"/>
      <c r="K296" s="232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145</v>
      </c>
      <c r="AU296" s="241" t="s">
        <v>143</v>
      </c>
      <c r="AV296" s="15" t="s">
        <v>142</v>
      </c>
      <c r="AW296" s="15" t="s">
        <v>30</v>
      </c>
      <c r="AX296" s="15" t="s">
        <v>83</v>
      </c>
      <c r="AY296" s="241" t="s">
        <v>136</v>
      </c>
    </row>
    <row r="297" spans="1:65" s="2" customFormat="1" ht="22.2" customHeight="1">
      <c r="A297" s="34"/>
      <c r="B297" s="35"/>
      <c r="C297" s="195" t="s">
        <v>368</v>
      </c>
      <c r="D297" s="195" t="s">
        <v>138</v>
      </c>
      <c r="E297" s="196" t="s">
        <v>369</v>
      </c>
      <c r="F297" s="197" t="s">
        <v>370</v>
      </c>
      <c r="G297" s="198" t="s">
        <v>170</v>
      </c>
      <c r="H297" s="199">
        <v>16.286999999999999</v>
      </c>
      <c r="I297" s="200"/>
      <c r="J297" s="199">
        <f>ROUND(I297*H297,3)</f>
        <v>0</v>
      </c>
      <c r="K297" s="201"/>
      <c r="L297" s="39"/>
      <c r="M297" s="202" t="s">
        <v>1</v>
      </c>
      <c r="N297" s="203" t="s">
        <v>41</v>
      </c>
      <c r="O297" s="75"/>
      <c r="P297" s="204">
        <f>O297*H297</f>
        <v>0</v>
      </c>
      <c r="Q297" s="204">
        <v>0</v>
      </c>
      <c r="R297" s="204">
        <f>Q297*H297</f>
        <v>0</v>
      </c>
      <c r="S297" s="204">
        <v>0</v>
      </c>
      <c r="T297" s="205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206" t="s">
        <v>142</v>
      </c>
      <c r="AT297" s="206" t="s">
        <v>138</v>
      </c>
      <c r="AU297" s="206" t="s">
        <v>143</v>
      </c>
      <c r="AY297" s="17" t="s">
        <v>136</v>
      </c>
      <c r="BE297" s="207">
        <f>IF(N297="základná",J297,0)</f>
        <v>0</v>
      </c>
      <c r="BF297" s="207">
        <f>IF(N297="znížená",J297,0)</f>
        <v>0</v>
      </c>
      <c r="BG297" s="207">
        <f>IF(N297="zákl. prenesená",J297,0)</f>
        <v>0</v>
      </c>
      <c r="BH297" s="207">
        <f>IF(N297="zníž. prenesená",J297,0)</f>
        <v>0</v>
      </c>
      <c r="BI297" s="207">
        <f>IF(N297="nulová",J297,0)</f>
        <v>0</v>
      </c>
      <c r="BJ297" s="17" t="s">
        <v>143</v>
      </c>
      <c r="BK297" s="208">
        <f>ROUND(I297*H297,3)</f>
        <v>0</v>
      </c>
      <c r="BL297" s="17" t="s">
        <v>142</v>
      </c>
      <c r="BM297" s="206" t="s">
        <v>371</v>
      </c>
    </row>
    <row r="298" spans="1:65" s="2" customFormat="1" ht="19.8" customHeight="1">
      <c r="A298" s="34"/>
      <c r="B298" s="35"/>
      <c r="C298" s="195" t="s">
        <v>372</v>
      </c>
      <c r="D298" s="195" t="s">
        <v>138</v>
      </c>
      <c r="E298" s="196" t="s">
        <v>373</v>
      </c>
      <c r="F298" s="197" t="s">
        <v>374</v>
      </c>
      <c r="G298" s="198" t="s">
        <v>170</v>
      </c>
      <c r="H298" s="199">
        <v>16.286999999999999</v>
      </c>
      <c r="I298" s="200"/>
      <c r="J298" s="199">
        <f>ROUND(I298*H298,3)</f>
        <v>0</v>
      </c>
      <c r="K298" s="201"/>
      <c r="L298" s="39"/>
      <c r="M298" s="202" t="s">
        <v>1</v>
      </c>
      <c r="N298" s="203" t="s">
        <v>41</v>
      </c>
      <c r="O298" s="75"/>
      <c r="P298" s="204">
        <f>O298*H298</f>
        <v>0</v>
      </c>
      <c r="Q298" s="204">
        <v>0</v>
      </c>
      <c r="R298" s="204">
        <f>Q298*H298</f>
        <v>0</v>
      </c>
      <c r="S298" s="204">
        <v>0</v>
      </c>
      <c r="T298" s="205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6" t="s">
        <v>142</v>
      </c>
      <c r="AT298" s="206" t="s">
        <v>138</v>
      </c>
      <c r="AU298" s="206" t="s">
        <v>143</v>
      </c>
      <c r="AY298" s="17" t="s">
        <v>136</v>
      </c>
      <c r="BE298" s="207">
        <f>IF(N298="základná",J298,0)</f>
        <v>0</v>
      </c>
      <c r="BF298" s="207">
        <f>IF(N298="znížená",J298,0)</f>
        <v>0</v>
      </c>
      <c r="BG298" s="207">
        <f>IF(N298="zákl. prenesená",J298,0)</f>
        <v>0</v>
      </c>
      <c r="BH298" s="207">
        <f>IF(N298="zníž. prenesená",J298,0)</f>
        <v>0</v>
      </c>
      <c r="BI298" s="207">
        <f>IF(N298="nulová",J298,0)</f>
        <v>0</v>
      </c>
      <c r="BJ298" s="17" t="s">
        <v>143</v>
      </c>
      <c r="BK298" s="208">
        <f>ROUND(I298*H298,3)</f>
        <v>0</v>
      </c>
      <c r="BL298" s="17" t="s">
        <v>142</v>
      </c>
      <c r="BM298" s="206" t="s">
        <v>375</v>
      </c>
    </row>
    <row r="299" spans="1:65" s="2" customFormat="1" ht="22.2" customHeight="1">
      <c r="A299" s="34"/>
      <c r="B299" s="35"/>
      <c r="C299" s="195" t="s">
        <v>376</v>
      </c>
      <c r="D299" s="195" t="s">
        <v>138</v>
      </c>
      <c r="E299" s="196" t="s">
        <v>377</v>
      </c>
      <c r="F299" s="197" t="s">
        <v>378</v>
      </c>
      <c r="G299" s="198" t="s">
        <v>170</v>
      </c>
      <c r="H299" s="199">
        <v>325.74</v>
      </c>
      <c r="I299" s="200"/>
      <c r="J299" s="199">
        <f>ROUND(I299*H299,3)</f>
        <v>0</v>
      </c>
      <c r="K299" s="201"/>
      <c r="L299" s="39"/>
      <c r="M299" s="202" t="s">
        <v>1</v>
      </c>
      <c r="N299" s="203" t="s">
        <v>41</v>
      </c>
      <c r="O299" s="75"/>
      <c r="P299" s="204">
        <f>O299*H299</f>
        <v>0</v>
      </c>
      <c r="Q299" s="204">
        <v>0</v>
      </c>
      <c r="R299" s="204">
        <f>Q299*H299</f>
        <v>0</v>
      </c>
      <c r="S299" s="204">
        <v>0</v>
      </c>
      <c r="T299" s="205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6" t="s">
        <v>142</v>
      </c>
      <c r="AT299" s="206" t="s">
        <v>138</v>
      </c>
      <c r="AU299" s="206" t="s">
        <v>143</v>
      </c>
      <c r="AY299" s="17" t="s">
        <v>136</v>
      </c>
      <c r="BE299" s="207">
        <f>IF(N299="základná",J299,0)</f>
        <v>0</v>
      </c>
      <c r="BF299" s="207">
        <f>IF(N299="znížená",J299,0)</f>
        <v>0</v>
      </c>
      <c r="BG299" s="207">
        <f>IF(N299="zákl. prenesená",J299,0)</f>
        <v>0</v>
      </c>
      <c r="BH299" s="207">
        <f>IF(N299="zníž. prenesená",J299,0)</f>
        <v>0</v>
      </c>
      <c r="BI299" s="207">
        <f>IF(N299="nulová",J299,0)</f>
        <v>0</v>
      </c>
      <c r="BJ299" s="17" t="s">
        <v>143</v>
      </c>
      <c r="BK299" s="208">
        <f>ROUND(I299*H299,3)</f>
        <v>0</v>
      </c>
      <c r="BL299" s="17" t="s">
        <v>142</v>
      </c>
      <c r="BM299" s="206" t="s">
        <v>379</v>
      </c>
    </row>
    <row r="300" spans="1:65" s="14" customFormat="1" ht="10.199999999999999">
      <c r="B300" s="220"/>
      <c r="C300" s="221"/>
      <c r="D300" s="211" t="s">
        <v>145</v>
      </c>
      <c r="E300" s="221"/>
      <c r="F300" s="223" t="s">
        <v>380</v>
      </c>
      <c r="G300" s="221"/>
      <c r="H300" s="224">
        <v>325.74</v>
      </c>
      <c r="I300" s="225"/>
      <c r="J300" s="221"/>
      <c r="K300" s="221"/>
      <c r="L300" s="226"/>
      <c r="M300" s="227"/>
      <c r="N300" s="228"/>
      <c r="O300" s="228"/>
      <c r="P300" s="228"/>
      <c r="Q300" s="228"/>
      <c r="R300" s="228"/>
      <c r="S300" s="228"/>
      <c r="T300" s="229"/>
      <c r="AT300" s="230" t="s">
        <v>145</v>
      </c>
      <c r="AU300" s="230" t="s">
        <v>143</v>
      </c>
      <c r="AV300" s="14" t="s">
        <v>143</v>
      </c>
      <c r="AW300" s="14" t="s">
        <v>4</v>
      </c>
      <c r="AX300" s="14" t="s">
        <v>83</v>
      </c>
      <c r="AY300" s="230" t="s">
        <v>136</v>
      </c>
    </row>
    <row r="301" spans="1:65" s="2" customFormat="1" ht="22.2" customHeight="1">
      <c r="A301" s="34"/>
      <c r="B301" s="35"/>
      <c r="C301" s="195" t="s">
        <v>381</v>
      </c>
      <c r="D301" s="195" t="s">
        <v>138</v>
      </c>
      <c r="E301" s="196" t="s">
        <v>382</v>
      </c>
      <c r="F301" s="197" t="s">
        <v>383</v>
      </c>
      <c r="G301" s="198" t="s">
        <v>170</v>
      </c>
      <c r="H301" s="199">
        <v>16.286999999999999</v>
      </c>
      <c r="I301" s="200"/>
      <c r="J301" s="199">
        <f>ROUND(I301*H301,3)</f>
        <v>0</v>
      </c>
      <c r="K301" s="201"/>
      <c r="L301" s="39"/>
      <c r="M301" s="202" t="s">
        <v>1</v>
      </c>
      <c r="N301" s="203" t="s">
        <v>41</v>
      </c>
      <c r="O301" s="75"/>
      <c r="P301" s="204">
        <f>O301*H301</f>
        <v>0</v>
      </c>
      <c r="Q301" s="204">
        <v>0</v>
      </c>
      <c r="R301" s="204">
        <f>Q301*H301</f>
        <v>0</v>
      </c>
      <c r="S301" s="204">
        <v>0</v>
      </c>
      <c r="T301" s="205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6" t="s">
        <v>142</v>
      </c>
      <c r="AT301" s="206" t="s">
        <v>138</v>
      </c>
      <c r="AU301" s="206" t="s">
        <v>143</v>
      </c>
      <c r="AY301" s="17" t="s">
        <v>136</v>
      </c>
      <c r="BE301" s="207">
        <f>IF(N301="základná",J301,0)</f>
        <v>0</v>
      </c>
      <c r="BF301" s="207">
        <f>IF(N301="znížená",J301,0)</f>
        <v>0</v>
      </c>
      <c r="BG301" s="207">
        <f>IF(N301="zákl. prenesená",J301,0)</f>
        <v>0</v>
      </c>
      <c r="BH301" s="207">
        <f>IF(N301="zníž. prenesená",J301,0)</f>
        <v>0</v>
      </c>
      <c r="BI301" s="207">
        <f>IF(N301="nulová",J301,0)</f>
        <v>0</v>
      </c>
      <c r="BJ301" s="17" t="s">
        <v>143</v>
      </c>
      <c r="BK301" s="208">
        <f>ROUND(I301*H301,3)</f>
        <v>0</v>
      </c>
      <c r="BL301" s="17" t="s">
        <v>142</v>
      </c>
      <c r="BM301" s="206" t="s">
        <v>384</v>
      </c>
    </row>
    <row r="302" spans="1:65" s="2" customFormat="1" ht="22.2" customHeight="1">
      <c r="A302" s="34"/>
      <c r="B302" s="35"/>
      <c r="C302" s="195" t="s">
        <v>385</v>
      </c>
      <c r="D302" s="195" t="s">
        <v>138</v>
      </c>
      <c r="E302" s="196" t="s">
        <v>386</v>
      </c>
      <c r="F302" s="197" t="s">
        <v>387</v>
      </c>
      <c r="G302" s="198" t="s">
        <v>170</v>
      </c>
      <c r="H302" s="199">
        <v>13.835000000000001</v>
      </c>
      <c r="I302" s="200"/>
      <c r="J302" s="199">
        <f>ROUND(I302*H302,3)</f>
        <v>0</v>
      </c>
      <c r="K302" s="201"/>
      <c r="L302" s="39"/>
      <c r="M302" s="202" t="s">
        <v>1</v>
      </c>
      <c r="N302" s="203" t="s">
        <v>41</v>
      </c>
      <c r="O302" s="75"/>
      <c r="P302" s="204">
        <f>O302*H302</f>
        <v>0</v>
      </c>
      <c r="Q302" s="204">
        <v>0</v>
      </c>
      <c r="R302" s="204">
        <f>Q302*H302</f>
        <v>0</v>
      </c>
      <c r="S302" s="204">
        <v>0</v>
      </c>
      <c r="T302" s="205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06" t="s">
        <v>142</v>
      </c>
      <c r="AT302" s="206" t="s">
        <v>138</v>
      </c>
      <c r="AU302" s="206" t="s">
        <v>143</v>
      </c>
      <c r="AY302" s="17" t="s">
        <v>136</v>
      </c>
      <c r="BE302" s="207">
        <f>IF(N302="základná",J302,0)</f>
        <v>0</v>
      </c>
      <c r="BF302" s="207">
        <f>IF(N302="znížená",J302,0)</f>
        <v>0</v>
      </c>
      <c r="BG302" s="207">
        <f>IF(N302="zákl. prenesená",J302,0)</f>
        <v>0</v>
      </c>
      <c r="BH302" s="207">
        <f>IF(N302="zníž. prenesená",J302,0)</f>
        <v>0</v>
      </c>
      <c r="BI302" s="207">
        <f>IF(N302="nulová",J302,0)</f>
        <v>0</v>
      </c>
      <c r="BJ302" s="17" t="s">
        <v>143</v>
      </c>
      <c r="BK302" s="208">
        <f>ROUND(I302*H302,3)</f>
        <v>0</v>
      </c>
      <c r="BL302" s="17" t="s">
        <v>142</v>
      </c>
      <c r="BM302" s="206" t="s">
        <v>388</v>
      </c>
    </row>
    <row r="303" spans="1:65" s="2" customFormat="1" ht="22.2" customHeight="1">
      <c r="A303" s="34"/>
      <c r="B303" s="35"/>
      <c r="C303" s="195" t="s">
        <v>389</v>
      </c>
      <c r="D303" s="195" t="s">
        <v>138</v>
      </c>
      <c r="E303" s="196" t="s">
        <v>390</v>
      </c>
      <c r="F303" s="197" t="s">
        <v>391</v>
      </c>
      <c r="G303" s="198" t="s">
        <v>170</v>
      </c>
      <c r="H303" s="199">
        <v>0.56699999999999995</v>
      </c>
      <c r="I303" s="200"/>
      <c r="J303" s="199">
        <f>ROUND(I303*H303,3)</f>
        <v>0</v>
      </c>
      <c r="K303" s="201"/>
      <c r="L303" s="39"/>
      <c r="M303" s="202" t="s">
        <v>1</v>
      </c>
      <c r="N303" s="203" t="s">
        <v>41</v>
      </c>
      <c r="O303" s="75"/>
      <c r="P303" s="204">
        <f>O303*H303</f>
        <v>0</v>
      </c>
      <c r="Q303" s="204">
        <v>0</v>
      </c>
      <c r="R303" s="204">
        <f>Q303*H303</f>
        <v>0</v>
      </c>
      <c r="S303" s="204">
        <v>0</v>
      </c>
      <c r="T303" s="205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6" t="s">
        <v>142</v>
      </c>
      <c r="AT303" s="206" t="s">
        <v>138</v>
      </c>
      <c r="AU303" s="206" t="s">
        <v>143</v>
      </c>
      <c r="AY303" s="17" t="s">
        <v>136</v>
      </c>
      <c r="BE303" s="207">
        <f>IF(N303="základná",J303,0)</f>
        <v>0</v>
      </c>
      <c r="BF303" s="207">
        <f>IF(N303="znížená",J303,0)</f>
        <v>0</v>
      </c>
      <c r="BG303" s="207">
        <f>IF(N303="zákl. prenesená",J303,0)</f>
        <v>0</v>
      </c>
      <c r="BH303" s="207">
        <f>IF(N303="zníž. prenesená",J303,0)</f>
        <v>0</v>
      </c>
      <c r="BI303" s="207">
        <f>IF(N303="nulová",J303,0)</f>
        <v>0</v>
      </c>
      <c r="BJ303" s="17" t="s">
        <v>143</v>
      </c>
      <c r="BK303" s="208">
        <f>ROUND(I303*H303,3)</f>
        <v>0</v>
      </c>
      <c r="BL303" s="17" t="s">
        <v>142</v>
      </c>
      <c r="BM303" s="206" t="s">
        <v>392</v>
      </c>
    </row>
    <row r="304" spans="1:65" s="2" customFormat="1" ht="22.2" customHeight="1">
      <c r="A304" s="34"/>
      <c r="B304" s="35"/>
      <c r="C304" s="195" t="s">
        <v>393</v>
      </c>
      <c r="D304" s="195" t="s">
        <v>138</v>
      </c>
      <c r="E304" s="196" t="s">
        <v>394</v>
      </c>
      <c r="F304" s="197" t="s">
        <v>395</v>
      </c>
      <c r="G304" s="198" t="s">
        <v>170</v>
      </c>
      <c r="H304" s="199">
        <v>1.8859999999999999</v>
      </c>
      <c r="I304" s="200"/>
      <c r="J304" s="199">
        <f>ROUND(I304*H304,3)</f>
        <v>0</v>
      </c>
      <c r="K304" s="201"/>
      <c r="L304" s="39"/>
      <c r="M304" s="202" t="s">
        <v>1</v>
      </c>
      <c r="N304" s="203" t="s">
        <v>41</v>
      </c>
      <c r="O304" s="75"/>
      <c r="P304" s="204">
        <f>O304*H304</f>
        <v>0</v>
      </c>
      <c r="Q304" s="204">
        <v>0</v>
      </c>
      <c r="R304" s="204">
        <f>Q304*H304</f>
        <v>0</v>
      </c>
      <c r="S304" s="204">
        <v>0</v>
      </c>
      <c r="T304" s="205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6" t="s">
        <v>142</v>
      </c>
      <c r="AT304" s="206" t="s">
        <v>138</v>
      </c>
      <c r="AU304" s="206" t="s">
        <v>143</v>
      </c>
      <c r="AY304" s="17" t="s">
        <v>136</v>
      </c>
      <c r="BE304" s="207">
        <f>IF(N304="základná",J304,0)</f>
        <v>0</v>
      </c>
      <c r="BF304" s="207">
        <f>IF(N304="znížená",J304,0)</f>
        <v>0</v>
      </c>
      <c r="BG304" s="207">
        <f>IF(N304="zákl. prenesená",J304,0)</f>
        <v>0</v>
      </c>
      <c r="BH304" s="207">
        <f>IF(N304="zníž. prenesená",J304,0)</f>
        <v>0</v>
      </c>
      <c r="BI304" s="207">
        <f>IF(N304="nulová",J304,0)</f>
        <v>0</v>
      </c>
      <c r="BJ304" s="17" t="s">
        <v>143</v>
      </c>
      <c r="BK304" s="208">
        <f>ROUND(I304*H304,3)</f>
        <v>0</v>
      </c>
      <c r="BL304" s="17" t="s">
        <v>142</v>
      </c>
      <c r="BM304" s="206" t="s">
        <v>396</v>
      </c>
    </row>
    <row r="305" spans="1:65" s="12" customFormat="1" ht="22.8" customHeight="1">
      <c r="B305" s="179"/>
      <c r="C305" s="180"/>
      <c r="D305" s="181" t="s">
        <v>74</v>
      </c>
      <c r="E305" s="193" t="s">
        <v>397</v>
      </c>
      <c r="F305" s="193" t="s">
        <v>398</v>
      </c>
      <c r="G305" s="180"/>
      <c r="H305" s="180"/>
      <c r="I305" s="183"/>
      <c r="J305" s="194">
        <f>BK305</f>
        <v>0</v>
      </c>
      <c r="K305" s="180"/>
      <c r="L305" s="185"/>
      <c r="M305" s="186"/>
      <c r="N305" s="187"/>
      <c r="O305" s="187"/>
      <c r="P305" s="188">
        <f>P306</f>
        <v>0</v>
      </c>
      <c r="Q305" s="187"/>
      <c r="R305" s="188">
        <f>R306</f>
        <v>0</v>
      </c>
      <c r="S305" s="187"/>
      <c r="T305" s="189">
        <f>T306</f>
        <v>0</v>
      </c>
      <c r="AR305" s="190" t="s">
        <v>83</v>
      </c>
      <c r="AT305" s="191" t="s">
        <v>74</v>
      </c>
      <c r="AU305" s="191" t="s">
        <v>83</v>
      </c>
      <c r="AY305" s="190" t="s">
        <v>136</v>
      </c>
      <c r="BK305" s="192">
        <f>BK306</f>
        <v>0</v>
      </c>
    </row>
    <row r="306" spans="1:65" s="2" customFormat="1" ht="22.2" customHeight="1">
      <c r="A306" s="34"/>
      <c r="B306" s="35"/>
      <c r="C306" s="195" t="s">
        <v>399</v>
      </c>
      <c r="D306" s="195" t="s">
        <v>138</v>
      </c>
      <c r="E306" s="196" t="s">
        <v>400</v>
      </c>
      <c r="F306" s="197" t="s">
        <v>401</v>
      </c>
      <c r="G306" s="198" t="s">
        <v>170</v>
      </c>
      <c r="H306" s="199">
        <v>36.512999999999998</v>
      </c>
      <c r="I306" s="200"/>
      <c r="J306" s="199">
        <f>ROUND(I306*H306,3)</f>
        <v>0</v>
      </c>
      <c r="K306" s="201"/>
      <c r="L306" s="39"/>
      <c r="M306" s="202" t="s">
        <v>1</v>
      </c>
      <c r="N306" s="203" t="s">
        <v>41</v>
      </c>
      <c r="O306" s="75"/>
      <c r="P306" s="204">
        <f>O306*H306</f>
        <v>0</v>
      </c>
      <c r="Q306" s="204">
        <v>0</v>
      </c>
      <c r="R306" s="204">
        <f>Q306*H306</f>
        <v>0</v>
      </c>
      <c r="S306" s="204">
        <v>0</v>
      </c>
      <c r="T306" s="205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6" t="s">
        <v>142</v>
      </c>
      <c r="AT306" s="206" t="s">
        <v>138</v>
      </c>
      <c r="AU306" s="206" t="s">
        <v>143</v>
      </c>
      <c r="AY306" s="17" t="s">
        <v>136</v>
      </c>
      <c r="BE306" s="207">
        <f>IF(N306="základná",J306,0)</f>
        <v>0</v>
      </c>
      <c r="BF306" s="207">
        <f>IF(N306="znížená",J306,0)</f>
        <v>0</v>
      </c>
      <c r="BG306" s="207">
        <f>IF(N306="zákl. prenesená",J306,0)</f>
        <v>0</v>
      </c>
      <c r="BH306" s="207">
        <f>IF(N306="zníž. prenesená",J306,0)</f>
        <v>0</v>
      </c>
      <c r="BI306" s="207">
        <f>IF(N306="nulová",J306,0)</f>
        <v>0</v>
      </c>
      <c r="BJ306" s="17" t="s">
        <v>143</v>
      </c>
      <c r="BK306" s="208">
        <f>ROUND(I306*H306,3)</f>
        <v>0</v>
      </c>
      <c r="BL306" s="17" t="s">
        <v>142</v>
      </c>
      <c r="BM306" s="206" t="s">
        <v>402</v>
      </c>
    </row>
    <row r="307" spans="1:65" s="12" customFormat="1" ht="25.95" customHeight="1">
      <c r="B307" s="179"/>
      <c r="C307" s="180"/>
      <c r="D307" s="181" t="s">
        <v>74</v>
      </c>
      <c r="E307" s="182" t="s">
        <v>403</v>
      </c>
      <c r="F307" s="182" t="s">
        <v>404</v>
      </c>
      <c r="G307" s="180"/>
      <c r="H307" s="180"/>
      <c r="I307" s="183"/>
      <c r="J307" s="184">
        <f>BK307</f>
        <v>0</v>
      </c>
      <c r="K307" s="180"/>
      <c r="L307" s="185"/>
      <c r="M307" s="186"/>
      <c r="N307" s="187"/>
      <c r="O307" s="187"/>
      <c r="P307" s="188">
        <f>P308+P315+P319+P326+P337+P349+P364+P429+P441</f>
        <v>0</v>
      </c>
      <c r="Q307" s="187"/>
      <c r="R307" s="188">
        <f>R308+R315+R319+R326+R337+R349+R364+R429+R441</f>
        <v>3.5392790999999999</v>
      </c>
      <c r="S307" s="187"/>
      <c r="T307" s="189">
        <f>T308+T315+T319+T326+T337+T349+T364+T429+T441</f>
        <v>0.18337500000000001</v>
      </c>
      <c r="AR307" s="190" t="s">
        <v>143</v>
      </c>
      <c r="AT307" s="191" t="s">
        <v>74</v>
      </c>
      <c r="AU307" s="191" t="s">
        <v>75</v>
      </c>
      <c r="AY307" s="190" t="s">
        <v>136</v>
      </c>
      <c r="BK307" s="192">
        <f>BK308+BK315+BK319+BK326+BK337+BK349+BK364+BK429+BK441</f>
        <v>0</v>
      </c>
    </row>
    <row r="308" spans="1:65" s="12" customFormat="1" ht="22.8" customHeight="1">
      <c r="B308" s="179"/>
      <c r="C308" s="180"/>
      <c r="D308" s="181" t="s">
        <v>74</v>
      </c>
      <c r="E308" s="193" t="s">
        <v>405</v>
      </c>
      <c r="F308" s="193" t="s">
        <v>406</v>
      </c>
      <c r="G308" s="180"/>
      <c r="H308" s="180"/>
      <c r="I308" s="183"/>
      <c r="J308" s="194">
        <f>BK308</f>
        <v>0</v>
      </c>
      <c r="K308" s="180"/>
      <c r="L308" s="185"/>
      <c r="M308" s="186"/>
      <c r="N308" s="187"/>
      <c r="O308" s="187"/>
      <c r="P308" s="188">
        <f>SUM(P309:P314)</f>
        <v>0</v>
      </c>
      <c r="Q308" s="187"/>
      <c r="R308" s="188">
        <f>SUM(R309:R314)</f>
        <v>0.23721600000000001</v>
      </c>
      <c r="S308" s="187"/>
      <c r="T308" s="189">
        <f>SUM(T309:T314)</f>
        <v>0</v>
      </c>
      <c r="AR308" s="190" t="s">
        <v>143</v>
      </c>
      <c r="AT308" s="191" t="s">
        <v>74</v>
      </c>
      <c r="AU308" s="191" t="s">
        <v>83</v>
      </c>
      <c r="AY308" s="190" t="s">
        <v>136</v>
      </c>
      <c r="BK308" s="192">
        <f>SUM(BK309:BK314)</f>
        <v>0</v>
      </c>
    </row>
    <row r="309" spans="1:65" s="2" customFormat="1" ht="22.2" customHeight="1">
      <c r="A309" s="34"/>
      <c r="B309" s="35"/>
      <c r="C309" s="195" t="s">
        <v>407</v>
      </c>
      <c r="D309" s="195" t="s">
        <v>138</v>
      </c>
      <c r="E309" s="196" t="s">
        <v>408</v>
      </c>
      <c r="F309" s="197" t="s">
        <v>409</v>
      </c>
      <c r="G309" s="198" t="s">
        <v>141</v>
      </c>
      <c r="H309" s="199">
        <v>19.38</v>
      </c>
      <c r="I309" s="200"/>
      <c r="J309" s="199">
        <f>ROUND(I309*H309,3)</f>
        <v>0</v>
      </c>
      <c r="K309" s="201"/>
      <c r="L309" s="39"/>
      <c r="M309" s="202" t="s">
        <v>1</v>
      </c>
      <c r="N309" s="203" t="s">
        <v>41</v>
      </c>
      <c r="O309" s="75"/>
      <c r="P309" s="204">
        <f>O309*H309</f>
        <v>0</v>
      </c>
      <c r="Q309" s="204">
        <v>0</v>
      </c>
      <c r="R309" s="204">
        <f>Q309*H309</f>
        <v>0</v>
      </c>
      <c r="S309" s="204">
        <v>0</v>
      </c>
      <c r="T309" s="205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6" t="s">
        <v>233</v>
      </c>
      <c r="AT309" s="206" t="s">
        <v>138</v>
      </c>
      <c r="AU309" s="206" t="s">
        <v>143</v>
      </c>
      <c r="AY309" s="17" t="s">
        <v>136</v>
      </c>
      <c r="BE309" s="207">
        <f>IF(N309="základná",J309,0)</f>
        <v>0</v>
      </c>
      <c r="BF309" s="207">
        <f>IF(N309="znížená",J309,0)</f>
        <v>0</v>
      </c>
      <c r="BG309" s="207">
        <f>IF(N309="zákl. prenesená",J309,0)</f>
        <v>0</v>
      </c>
      <c r="BH309" s="207">
        <f>IF(N309="zníž. prenesená",J309,0)</f>
        <v>0</v>
      </c>
      <c r="BI309" s="207">
        <f>IF(N309="nulová",J309,0)</f>
        <v>0</v>
      </c>
      <c r="BJ309" s="17" t="s">
        <v>143</v>
      </c>
      <c r="BK309" s="208">
        <f>ROUND(I309*H309,3)</f>
        <v>0</v>
      </c>
      <c r="BL309" s="17" t="s">
        <v>233</v>
      </c>
      <c r="BM309" s="206" t="s">
        <v>410</v>
      </c>
    </row>
    <row r="310" spans="1:65" s="13" customFormat="1" ht="10.199999999999999">
      <c r="B310" s="209"/>
      <c r="C310" s="210"/>
      <c r="D310" s="211" t="s">
        <v>145</v>
      </c>
      <c r="E310" s="212" t="s">
        <v>1</v>
      </c>
      <c r="F310" s="213" t="s">
        <v>411</v>
      </c>
      <c r="G310" s="210"/>
      <c r="H310" s="212" t="s">
        <v>1</v>
      </c>
      <c r="I310" s="214"/>
      <c r="J310" s="210"/>
      <c r="K310" s="210"/>
      <c r="L310" s="215"/>
      <c r="M310" s="216"/>
      <c r="N310" s="217"/>
      <c r="O310" s="217"/>
      <c r="P310" s="217"/>
      <c r="Q310" s="217"/>
      <c r="R310" s="217"/>
      <c r="S310" s="217"/>
      <c r="T310" s="218"/>
      <c r="AT310" s="219" t="s">
        <v>145</v>
      </c>
      <c r="AU310" s="219" t="s">
        <v>143</v>
      </c>
      <c r="AV310" s="13" t="s">
        <v>83</v>
      </c>
      <c r="AW310" s="13" t="s">
        <v>30</v>
      </c>
      <c r="AX310" s="13" t="s">
        <v>75</v>
      </c>
      <c r="AY310" s="219" t="s">
        <v>136</v>
      </c>
    </row>
    <row r="311" spans="1:65" s="14" customFormat="1" ht="10.199999999999999">
      <c r="B311" s="220"/>
      <c r="C311" s="221"/>
      <c r="D311" s="211" t="s">
        <v>145</v>
      </c>
      <c r="E311" s="222" t="s">
        <v>1</v>
      </c>
      <c r="F311" s="223" t="s">
        <v>412</v>
      </c>
      <c r="G311" s="221"/>
      <c r="H311" s="224">
        <v>19.38</v>
      </c>
      <c r="I311" s="225"/>
      <c r="J311" s="221"/>
      <c r="K311" s="221"/>
      <c r="L311" s="226"/>
      <c r="M311" s="227"/>
      <c r="N311" s="228"/>
      <c r="O311" s="228"/>
      <c r="P311" s="228"/>
      <c r="Q311" s="228"/>
      <c r="R311" s="228"/>
      <c r="S311" s="228"/>
      <c r="T311" s="229"/>
      <c r="AT311" s="230" t="s">
        <v>145</v>
      </c>
      <c r="AU311" s="230" t="s">
        <v>143</v>
      </c>
      <c r="AV311" s="14" t="s">
        <v>143</v>
      </c>
      <c r="AW311" s="14" t="s">
        <v>30</v>
      </c>
      <c r="AX311" s="14" t="s">
        <v>83</v>
      </c>
      <c r="AY311" s="230" t="s">
        <v>136</v>
      </c>
    </row>
    <row r="312" spans="1:65" s="2" customFormat="1" ht="22.2" customHeight="1">
      <c r="A312" s="34"/>
      <c r="B312" s="35"/>
      <c r="C312" s="242" t="s">
        <v>413</v>
      </c>
      <c r="D312" s="242" t="s">
        <v>227</v>
      </c>
      <c r="E312" s="243" t="s">
        <v>414</v>
      </c>
      <c r="F312" s="244" t="s">
        <v>415</v>
      </c>
      <c r="G312" s="245" t="s">
        <v>141</v>
      </c>
      <c r="H312" s="246">
        <v>19.768000000000001</v>
      </c>
      <c r="I312" s="247"/>
      <c r="J312" s="246">
        <f>ROUND(I312*H312,3)</f>
        <v>0</v>
      </c>
      <c r="K312" s="248"/>
      <c r="L312" s="249"/>
      <c r="M312" s="250" t="s">
        <v>1</v>
      </c>
      <c r="N312" s="251" t="s">
        <v>41</v>
      </c>
      <c r="O312" s="75"/>
      <c r="P312" s="204">
        <f>O312*H312</f>
        <v>0</v>
      </c>
      <c r="Q312" s="204">
        <v>1.2E-2</v>
      </c>
      <c r="R312" s="204">
        <f>Q312*H312</f>
        <v>0.23721600000000001</v>
      </c>
      <c r="S312" s="204">
        <v>0</v>
      </c>
      <c r="T312" s="205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6" t="s">
        <v>347</v>
      </c>
      <c r="AT312" s="206" t="s">
        <v>227</v>
      </c>
      <c r="AU312" s="206" t="s">
        <v>143</v>
      </c>
      <c r="AY312" s="17" t="s">
        <v>136</v>
      </c>
      <c r="BE312" s="207">
        <f>IF(N312="základná",J312,0)</f>
        <v>0</v>
      </c>
      <c r="BF312" s="207">
        <f>IF(N312="znížená",J312,0)</f>
        <v>0</v>
      </c>
      <c r="BG312" s="207">
        <f>IF(N312="zákl. prenesená",J312,0)</f>
        <v>0</v>
      </c>
      <c r="BH312" s="207">
        <f>IF(N312="zníž. prenesená",J312,0)</f>
        <v>0</v>
      </c>
      <c r="BI312" s="207">
        <f>IF(N312="nulová",J312,0)</f>
        <v>0</v>
      </c>
      <c r="BJ312" s="17" t="s">
        <v>143</v>
      </c>
      <c r="BK312" s="208">
        <f>ROUND(I312*H312,3)</f>
        <v>0</v>
      </c>
      <c r="BL312" s="17" t="s">
        <v>233</v>
      </c>
      <c r="BM312" s="206" t="s">
        <v>416</v>
      </c>
    </row>
    <row r="313" spans="1:65" s="14" customFormat="1" ht="10.199999999999999">
      <c r="B313" s="220"/>
      <c r="C313" s="221"/>
      <c r="D313" s="211" t="s">
        <v>145</v>
      </c>
      <c r="E313" s="221"/>
      <c r="F313" s="223" t="s">
        <v>417</v>
      </c>
      <c r="G313" s="221"/>
      <c r="H313" s="224">
        <v>19.768000000000001</v>
      </c>
      <c r="I313" s="225"/>
      <c r="J313" s="221"/>
      <c r="K313" s="221"/>
      <c r="L313" s="226"/>
      <c r="M313" s="227"/>
      <c r="N313" s="228"/>
      <c r="O313" s="228"/>
      <c r="P313" s="228"/>
      <c r="Q313" s="228"/>
      <c r="R313" s="228"/>
      <c r="S313" s="228"/>
      <c r="T313" s="229"/>
      <c r="AT313" s="230" t="s">
        <v>145</v>
      </c>
      <c r="AU313" s="230" t="s">
        <v>143</v>
      </c>
      <c r="AV313" s="14" t="s">
        <v>143</v>
      </c>
      <c r="AW313" s="14" t="s">
        <v>4</v>
      </c>
      <c r="AX313" s="14" t="s">
        <v>83</v>
      </c>
      <c r="AY313" s="230" t="s">
        <v>136</v>
      </c>
    </row>
    <row r="314" spans="1:65" s="2" customFormat="1" ht="22.2" customHeight="1">
      <c r="A314" s="34"/>
      <c r="B314" s="35"/>
      <c r="C314" s="195" t="s">
        <v>418</v>
      </c>
      <c r="D314" s="195" t="s">
        <v>138</v>
      </c>
      <c r="E314" s="196" t="s">
        <v>419</v>
      </c>
      <c r="F314" s="197" t="s">
        <v>420</v>
      </c>
      <c r="G314" s="198" t="s">
        <v>421</v>
      </c>
      <c r="H314" s="200"/>
      <c r="I314" s="200"/>
      <c r="J314" s="199">
        <f>ROUND(I314*H314,3)</f>
        <v>0</v>
      </c>
      <c r="K314" s="201"/>
      <c r="L314" s="39"/>
      <c r="M314" s="202" t="s">
        <v>1</v>
      </c>
      <c r="N314" s="203" t="s">
        <v>41</v>
      </c>
      <c r="O314" s="75"/>
      <c r="P314" s="204">
        <f>O314*H314</f>
        <v>0</v>
      </c>
      <c r="Q314" s="204">
        <v>0</v>
      </c>
      <c r="R314" s="204">
        <f>Q314*H314</f>
        <v>0</v>
      </c>
      <c r="S314" s="204">
        <v>0</v>
      </c>
      <c r="T314" s="205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6" t="s">
        <v>233</v>
      </c>
      <c r="AT314" s="206" t="s">
        <v>138</v>
      </c>
      <c r="AU314" s="206" t="s">
        <v>143</v>
      </c>
      <c r="AY314" s="17" t="s">
        <v>136</v>
      </c>
      <c r="BE314" s="207">
        <f>IF(N314="základná",J314,0)</f>
        <v>0</v>
      </c>
      <c r="BF314" s="207">
        <f>IF(N314="znížená",J314,0)</f>
        <v>0</v>
      </c>
      <c r="BG314" s="207">
        <f>IF(N314="zákl. prenesená",J314,0)</f>
        <v>0</v>
      </c>
      <c r="BH314" s="207">
        <f>IF(N314="zníž. prenesená",J314,0)</f>
        <v>0</v>
      </c>
      <c r="BI314" s="207">
        <f>IF(N314="nulová",J314,0)</f>
        <v>0</v>
      </c>
      <c r="BJ314" s="17" t="s">
        <v>143</v>
      </c>
      <c r="BK314" s="208">
        <f>ROUND(I314*H314,3)</f>
        <v>0</v>
      </c>
      <c r="BL314" s="17" t="s">
        <v>233</v>
      </c>
      <c r="BM314" s="206" t="s">
        <v>422</v>
      </c>
    </row>
    <row r="315" spans="1:65" s="12" customFormat="1" ht="22.8" customHeight="1">
      <c r="B315" s="179"/>
      <c r="C315" s="180"/>
      <c r="D315" s="181" t="s">
        <v>74</v>
      </c>
      <c r="E315" s="193" t="s">
        <v>423</v>
      </c>
      <c r="F315" s="193" t="s">
        <v>424</v>
      </c>
      <c r="G315" s="180"/>
      <c r="H315" s="180"/>
      <c r="I315" s="183"/>
      <c r="J315" s="194">
        <f>BK315</f>
        <v>0</v>
      </c>
      <c r="K315" s="180"/>
      <c r="L315" s="185"/>
      <c r="M315" s="186"/>
      <c r="N315" s="187"/>
      <c r="O315" s="187"/>
      <c r="P315" s="188">
        <f>SUM(P316:P318)</f>
        <v>0</v>
      </c>
      <c r="Q315" s="187"/>
      <c r="R315" s="188">
        <f>SUM(R316:R318)</f>
        <v>0.17055999999999999</v>
      </c>
      <c r="S315" s="187"/>
      <c r="T315" s="189">
        <f>SUM(T316:T318)</f>
        <v>0</v>
      </c>
      <c r="AR315" s="190" t="s">
        <v>143</v>
      </c>
      <c r="AT315" s="191" t="s">
        <v>74</v>
      </c>
      <c r="AU315" s="191" t="s">
        <v>83</v>
      </c>
      <c r="AY315" s="190" t="s">
        <v>136</v>
      </c>
      <c r="BK315" s="192">
        <f>SUM(BK316:BK318)</f>
        <v>0</v>
      </c>
    </row>
    <row r="316" spans="1:65" s="2" customFormat="1" ht="14.4" customHeight="1">
      <c r="A316" s="34"/>
      <c r="B316" s="35"/>
      <c r="C316" s="195" t="s">
        <v>425</v>
      </c>
      <c r="D316" s="195" t="s">
        <v>138</v>
      </c>
      <c r="E316" s="196" t="s">
        <v>426</v>
      </c>
      <c r="F316" s="197" t="s">
        <v>427</v>
      </c>
      <c r="G316" s="198" t="s">
        <v>278</v>
      </c>
      <c r="H316" s="199">
        <v>8</v>
      </c>
      <c r="I316" s="200"/>
      <c r="J316" s="199">
        <f>ROUND(I316*H316,3)</f>
        <v>0</v>
      </c>
      <c r="K316" s="201"/>
      <c r="L316" s="39"/>
      <c r="M316" s="202" t="s">
        <v>1</v>
      </c>
      <c r="N316" s="203" t="s">
        <v>41</v>
      </c>
      <c r="O316" s="75"/>
      <c r="P316" s="204">
        <f>O316*H316</f>
        <v>0</v>
      </c>
      <c r="Q316" s="204">
        <v>0</v>
      </c>
      <c r="R316" s="204">
        <f>Q316*H316</f>
        <v>0</v>
      </c>
      <c r="S316" s="204">
        <v>0</v>
      </c>
      <c r="T316" s="205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06" t="s">
        <v>233</v>
      </c>
      <c r="AT316" s="206" t="s">
        <v>138</v>
      </c>
      <c r="AU316" s="206" t="s">
        <v>143</v>
      </c>
      <c r="AY316" s="17" t="s">
        <v>136</v>
      </c>
      <c r="BE316" s="207">
        <f>IF(N316="základná",J316,0)</f>
        <v>0</v>
      </c>
      <c r="BF316" s="207">
        <f>IF(N316="znížená",J316,0)</f>
        <v>0</v>
      </c>
      <c r="BG316" s="207">
        <f>IF(N316="zákl. prenesená",J316,0)</f>
        <v>0</v>
      </c>
      <c r="BH316" s="207">
        <f>IF(N316="zníž. prenesená",J316,0)</f>
        <v>0</v>
      </c>
      <c r="BI316" s="207">
        <f>IF(N316="nulová",J316,0)</f>
        <v>0</v>
      </c>
      <c r="BJ316" s="17" t="s">
        <v>143</v>
      </c>
      <c r="BK316" s="208">
        <f>ROUND(I316*H316,3)</f>
        <v>0</v>
      </c>
      <c r="BL316" s="17" t="s">
        <v>233</v>
      </c>
      <c r="BM316" s="206" t="s">
        <v>428</v>
      </c>
    </row>
    <row r="317" spans="1:65" s="2" customFormat="1" ht="19.8" customHeight="1">
      <c r="A317" s="34"/>
      <c r="B317" s="35"/>
      <c r="C317" s="242" t="s">
        <v>429</v>
      </c>
      <c r="D317" s="242" t="s">
        <v>227</v>
      </c>
      <c r="E317" s="243" t="s">
        <v>430</v>
      </c>
      <c r="F317" s="244" t="s">
        <v>431</v>
      </c>
      <c r="G317" s="245" t="s">
        <v>278</v>
      </c>
      <c r="H317" s="246">
        <v>8</v>
      </c>
      <c r="I317" s="247"/>
      <c r="J317" s="246">
        <f>ROUND(I317*H317,3)</f>
        <v>0</v>
      </c>
      <c r="K317" s="248"/>
      <c r="L317" s="249"/>
      <c r="M317" s="250" t="s">
        <v>1</v>
      </c>
      <c r="N317" s="251" t="s">
        <v>41</v>
      </c>
      <c r="O317" s="75"/>
      <c r="P317" s="204">
        <f>O317*H317</f>
        <v>0</v>
      </c>
      <c r="Q317" s="204">
        <v>2.1319999999999999E-2</v>
      </c>
      <c r="R317" s="204">
        <f>Q317*H317</f>
        <v>0.17055999999999999</v>
      </c>
      <c r="S317" s="204">
        <v>0</v>
      </c>
      <c r="T317" s="205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6" t="s">
        <v>347</v>
      </c>
      <c r="AT317" s="206" t="s">
        <v>227</v>
      </c>
      <c r="AU317" s="206" t="s">
        <v>143</v>
      </c>
      <c r="AY317" s="17" t="s">
        <v>136</v>
      </c>
      <c r="BE317" s="207">
        <f>IF(N317="základná",J317,0)</f>
        <v>0</v>
      </c>
      <c r="BF317" s="207">
        <f>IF(N317="znížená",J317,0)</f>
        <v>0</v>
      </c>
      <c r="BG317" s="207">
        <f>IF(N317="zákl. prenesená",J317,0)</f>
        <v>0</v>
      </c>
      <c r="BH317" s="207">
        <f>IF(N317="zníž. prenesená",J317,0)</f>
        <v>0</v>
      </c>
      <c r="BI317" s="207">
        <f>IF(N317="nulová",J317,0)</f>
        <v>0</v>
      </c>
      <c r="BJ317" s="17" t="s">
        <v>143</v>
      </c>
      <c r="BK317" s="208">
        <f>ROUND(I317*H317,3)</f>
        <v>0</v>
      </c>
      <c r="BL317" s="17" t="s">
        <v>233</v>
      </c>
      <c r="BM317" s="206" t="s">
        <v>432</v>
      </c>
    </row>
    <row r="318" spans="1:65" s="2" customFormat="1" ht="22.2" customHeight="1">
      <c r="A318" s="34"/>
      <c r="B318" s="35"/>
      <c r="C318" s="195" t="s">
        <v>433</v>
      </c>
      <c r="D318" s="195" t="s">
        <v>138</v>
      </c>
      <c r="E318" s="196" t="s">
        <v>434</v>
      </c>
      <c r="F318" s="197" t="s">
        <v>435</v>
      </c>
      <c r="G318" s="198" t="s">
        <v>421</v>
      </c>
      <c r="H318" s="200"/>
      <c r="I318" s="200"/>
      <c r="J318" s="199">
        <f>ROUND(I318*H318,3)</f>
        <v>0</v>
      </c>
      <c r="K318" s="201"/>
      <c r="L318" s="39"/>
      <c r="M318" s="202" t="s">
        <v>1</v>
      </c>
      <c r="N318" s="203" t="s">
        <v>41</v>
      </c>
      <c r="O318" s="75"/>
      <c r="P318" s="204">
        <f>O318*H318</f>
        <v>0</v>
      </c>
      <c r="Q318" s="204">
        <v>0</v>
      </c>
      <c r="R318" s="204">
        <f>Q318*H318</f>
        <v>0</v>
      </c>
      <c r="S318" s="204">
        <v>0</v>
      </c>
      <c r="T318" s="205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6" t="s">
        <v>233</v>
      </c>
      <c r="AT318" s="206" t="s">
        <v>138</v>
      </c>
      <c r="AU318" s="206" t="s">
        <v>143</v>
      </c>
      <c r="AY318" s="17" t="s">
        <v>136</v>
      </c>
      <c r="BE318" s="207">
        <f>IF(N318="základná",J318,0)</f>
        <v>0</v>
      </c>
      <c r="BF318" s="207">
        <f>IF(N318="znížená",J318,0)</f>
        <v>0</v>
      </c>
      <c r="BG318" s="207">
        <f>IF(N318="zákl. prenesená",J318,0)</f>
        <v>0</v>
      </c>
      <c r="BH318" s="207">
        <f>IF(N318="zníž. prenesená",J318,0)</f>
        <v>0</v>
      </c>
      <c r="BI318" s="207">
        <f>IF(N318="nulová",J318,0)</f>
        <v>0</v>
      </c>
      <c r="BJ318" s="17" t="s">
        <v>143</v>
      </c>
      <c r="BK318" s="208">
        <f>ROUND(I318*H318,3)</f>
        <v>0</v>
      </c>
      <c r="BL318" s="17" t="s">
        <v>233</v>
      </c>
      <c r="BM318" s="206" t="s">
        <v>436</v>
      </c>
    </row>
    <row r="319" spans="1:65" s="12" customFormat="1" ht="22.8" customHeight="1">
      <c r="B319" s="179"/>
      <c r="C319" s="180"/>
      <c r="D319" s="181" t="s">
        <v>74</v>
      </c>
      <c r="E319" s="193" t="s">
        <v>437</v>
      </c>
      <c r="F319" s="193" t="s">
        <v>438</v>
      </c>
      <c r="G319" s="180"/>
      <c r="H319" s="180"/>
      <c r="I319" s="183"/>
      <c r="J319" s="194">
        <f>BK319</f>
        <v>0</v>
      </c>
      <c r="K319" s="180"/>
      <c r="L319" s="185"/>
      <c r="M319" s="186"/>
      <c r="N319" s="187"/>
      <c r="O319" s="187"/>
      <c r="P319" s="188">
        <f>SUM(P320:P325)</f>
        <v>0</v>
      </c>
      <c r="Q319" s="187"/>
      <c r="R319" s="188">
        <f>SUM(R320:R325)</f>
        <v>0.27706056000000001</v>
      </c>
      <c r="S319" s="187"/>
      <c r="T319" s="189">
        <f>SUM(T320:T325)</f>
        <v>0</v>
      </c>
      <c r="AR319" s="190" t="s">
        <v>143</v>
      </c>
      <c r="AT319" s="191" t="s">
        <v>74</v>
      </c>
      <c r="AU319" s="191" t="s">
        <v>83</v>
      </c>
      <c r="AY319" s="190" t="s">
        <v>136</v>
      </c>
      <c r="BK319" s="192">
        <f>SUM(BK320:BK325)</f>
        <v>0</v>
      </c>
    </row>
    <row r="320" spans="1:65" s="2" customFormat="1" ht="34.799999999999997" customHeight="1">
      <c r="A320" s="34"/>
      <c r="B320" s="35"/>
      <c r="C320" s="195" t="s">
        <v>439</v>
      </c>
      <c r="D320" s="195" t="s">
        <v>138</v>
      </c>
      <c r="E320" s="196" t="s">
        <v>440</v>
      </c>
      <c r="F320" s="197" t="s">
        <v>441</v>
      </c>
      <c r="G320" s="198" t="s">
        <v>141</v>
      </c>
      <c r="H320" s="199">
        <v>3.9780000000000002</v>
      </c>
      <c r="I320" s="200"/>
      <c r="J320" s="199">
        <f>ROUND(I320*H320,3)</f>
        <v>0</v>
      </c>
      <c r="K320" s="201"/>
      <c r="L320" s="39"/>
      <c r="M320" s="202" t="s">
        <v>1</v>
      </c>
      <c r="N320" s="203" t="s">
        <v>41</v>
      </c>
      <c r="O320" s="75"/>
      <c r="P320" s="204">
        <f>O320*H320</f>
        <v>0</v>
      </c>
      <c r="Q320" s="204">
        <v>1.1820000000000001E-2</v>
      </c>
      <c r="R320" s="204">
        <f>Q320*H320</f>
        <v>4.7019960000000006E-2</v>
      </c>
      <c r="S320" s="204">
        <v>0</v>
      </c>
      <c r="T320" s="205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06" t="s">
        <v>233</v>
      </c>
      <c r="AT320" s="206" t="s">
        <v>138</v>
      </c>
      <c r="AU320" s="206" t="s">
        <v>143</v>
      </c>
      <c r="AY320" s="17" t="s">
        <v>136</v>
      </c>
      <c r="BE320" s="207">
        <f>IF(N320="základná",J320,0)</f>
        <v>0</v>
      </c>
      <c r="BF320" s="207">
        <f>IF(N320="znížená",J320,0)</f>
        <v>0</v>
      </c>
      <c r="BG320" s="207">
        <f>IF(N320="zákl. prenesená",J320,0)</f>
        <v>0</v>
      </c>
      <c r="BH320" s="207">
        <f>IF(N320="zníž. prenesená",J320,0)</f>
        <v>0</v>
      </c>
      <c r="BI320" s="207">
        <f>IF(N320="nulová",J320,0)</f>
        <v>0</v>
      </c>
      <c r="BJ320" s="17" t="s">
        <v>143</v>
      </c>
      <c r="BK320" s="208">
        <f>ROUND(I320*H320,3)</f>
        <v>0</v>
      </c>
      <c r="BL320" s="17" t="s">
        <v>233</v>
      </c>
      <c r="BM320" s="206" t="s">
        <v>442</v>
      </c>
    </row>
    <row r="321" spans="1:65" s="14" customFormat="1" ht="10.199999999999999">
      <c r="B321" s="220"/>
      <c r="C321" s="221"/>
      <c r="D321" s="211" t="s">
        <v>145</v>
      </c>
      <c r="E321" s="222" t="s">
        <v>1</v>
      </c>
      <c r="F321" s="223" t="s">
        <v>443</v>
      </c>
      <c r="G321" s="221"/>
      <c r="H321" s="224">
        <v>3.9780000000000002</v>
      </c>
      <c r="I321" s="225"/>
      <c r="J321" s="221"/>
      <c r="K321" s="221"/>
      <c r="L321" s="226"/>
      <c r="M321" s="227"/>
      <c r="N321" s="228"/>
      <c r="O321" s="228"/>
      <c r="P321" s="228"/>
      <c r="Q321" s="228"/>
      <c r="R321" s="228"/>
      <c r="S321" s="228"/>
      <c r="T321" s="229"/>
      <c r="AT321" s="230" t="s">
        <v>145</v>
      </c>
      <c r="AU321" s="230" t="s">
        <v>143</v>
      </c>
      <c r="AV321" s="14" t="s">
        <v>143</v>
      </c>
      <c r="AW321" s="14" t="s">
        <v>30</v>
      </c>
      <c r="AX321" s="14" t="s">
        <v>83</v>
      </c>
      <c r="AY321" s="230" t="s">
        <v>136</v>
      </c>
    </row>
    <row r="322" spans="1:65" s="2" customFormat="1" ht="30" customHeight="1">
      <c r="A322" s="34"/>
      <c r="B322" s="35"/>
      <c r="C322" s="195" t="s">
        <v>444</v>
      </c>
      <c r="D322" s="195" t="s">
        <v>138</v>
      </c>
      <c r="E322" s="196" t="s">
        <v>445</v>
      </c>
      <c r="F322" s="197" t="s">
        <v>446</v>
      </c>
      <c r="G322" s="198" t="s">
        <v>141</v>
      </c>
      <c r="H322" s="199">
        <v>19.38</v>
      </c>
      <c r="I322" s="200"/>
      <c r="J322" s="199">
        <f>ROUND(I322*H322,3)</f>
        <v>0</v>
      </c>
      <c r="K322" s="201"/>
      <c r="L322" s="39"/>
      <c r="M322" s="202" t="s">
        <v>1</v>
      </c>
      <c r="N322" s="203" t="s">
        <v>41</v>
      </c>
      <c r="O322" s="75"/>
      <c r="P322" s="204">
        <f>O322*H322</f>
        <v>0</v>
      </c>
      <c r="Q322" s="204">
        <v>1.187E-2</v>
      </c>
      <c r="R322" s="204">
        <f>Q322*H322</f>
        <v>0.23004059999999998</v>
      </c>
      <c r="S322" s="204">
        <v>0</v>
      </c>
      <c r="T322" s="205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06" t="s">
        <v>233</v>
      </c>
      <c r="AT322" s="206" t="s">
        <v>138</v>
      </c>
      <c r="AU322" s="206" t="s">
        <v>143</v>
      </c>
      <c r="AY322" s="17" t="s">
        <v>136</v>
      </c>
      <c r="BE322" s="207">
        <f>IF(N322="základná",J322,0)</f>
        <v>0</v>
      </c>
      <c r="BF322" s="207">
        <f>IF(N322="znížená",J322,0)</f>
        <v>0</v>
      </c>
      <c r="BG322" s="207">
        <f>IF(N322="zákl. prenesená",J322,0)</f>
        <v>0</v>
      </c>
      <c r="BH322" s="207">
        <f>IF(N322="zníž. prenesená",J322,0)</f>
        <v>0</v>
      </c>
      <c r="BI322" s="207">
        <f>IF(N322="nulová",J322,0)</f>
        <v>0</v>
      </c>
      <c r="BJ322" s="17" t="s">
        <v>143</v>
      </c>
      <c r="BK322" s="208">
        <f>ROUND(I322*H322,3)</f>
        <v>0</v>
      </c>
      <c r="BL322" s="17" t="s">
        <v>233</v>
      </c>
      <c r="BM322" s="206" t="s">
        <v>447</v>
      </c>
    </row>
    <row r="323" spans="1:65" s="13" customFormat="1" ht="10.199999999999999">
      <c r="B323" s="209"/>
      <c r="C323" s="210"/>
      <c r="D323" s="211" t="s">
        <v>145</v>
      </c>
      <c r="E323" s="212" t="s">
        <v>1</v>
      </c>
      <c r="F323" s="213" t="s">
        <v>411</v>
      </c>
      <c r="G323" s="210"/>
      <c r="H323" s="212" t="s">
        <v>1</v>
      </c>
      <c r="I323" s="214"/>
      <c r="J323" s="210"/>
      <c r="K323" s="210"/>
      <c r="L323" s="215"/>
      <c r="M323" s="216"/>
      <c r="N323" s="217"/>
      <c r="O323" s="217"/>
      <c r="P323" s="217"/>
      <c r="Q323" s="217"/>
      <c r="R323" s="217"/>
      <c r="S323" s="217"/>
      <c r="T323" s="218"/>
      <c r="AT323" s="219" t="s">
        <v>145</v>
      </c>
      <c r="AU323" s="219" t="s">
        <v>143</v>
      </c>
      <c r="AV323" s="13" t="s">
        <v>83</v>
      </c>
      <c r="AW323" s="13" t="s">
        <v>30</v>
      </c>
      <c r="AX323" s="13" t="s">
        <v>75</v>
      </c>
      <c r="AY323" s="219" t="s">
        <v>136</v>
      </c>
    </row>
    <row r="324" spans="1:65" s="14" customFormat="1" ht="10.199999999999999">
      <c r="B324" s="220"/>
      <c r="C324" s="221"/>
      <c r="D324" s="211" t="s">
        <v>145</v>
      </c>
      <c r="E324" s="222" t="s">
        <v>1</v>
      </c>
      <c r="F324" s="223" t="s">
        <v>412</v>
      </c>
      <c r="G324" s="221"/>
      <c r="H324" s="224">
        <v>19.38</v>
      </c>
      <c r="I324" s="225"/>
      <c r="J324" s="221"/>
      <c r="K324" s="221"/>
      <c r="L324" s="226"/>
      <c r="M324" s="227"/>
      <c r="N324" s="228"/>
      <c r="O324" s="228"/>
      <c r="P324" s="228"/>
      <c r="Q324" s="228"/>
      <c r="R324" s="228"/>
      <c r="S324" s="228"/>
      <c r="T324" s="229"/>
      <c r="AT324" s="230" t="s">
        <v>145</v>
      </c>
      <c r="AU324" s="230" t="s">
        <v>143</v>
      </c>
      <c r="AV324" s="14" t="s">
        <v>143</v>
      </c>
      <c r="AW324" s="14" t="s">
        <v>30</v>
      </c>
      <c r="AX324" s="14" t="s">
        <v>83</v>
      </c>
      <c r="AY324" s="230" t="s">
        <v>136</v>
      </c>
    </row>
    <row r="325" spans="1:65" s="2" customFormat="1" ht="22.2" customHeight="1">
      <c r="A325" s="34"/>
      <c r="B325" s="35"/>
      <c r="C325" s="195" t="s">
        <v>448</v>
      </c>
      <c r="D325" s="195" t="s">
        <v>138</v>
      </c>
      <c r="E325" s="196" t="s">
        <v>449</v>
      </c>
      <c r="F325" s="197" t="s">
        <v>450</v>
      </c>
      <c r="G325" s="198" t="s">
        <v>421</v>
      </c>
      <c r="H325" s="200"/>
      <c r="I325" s="200"/>
      <c r="J325" s="199">
        <f>ROUND(I325*H325,3)</f>
        <v>0</v>
      </c>
      <c r="K325" s="201"/>
      <c r="L325" s="39"/>
      <c r="M325" s="202" t="s">
        <v>1</v>
      </c>
      <c r="N325" s="203" t="s">
        <v>41</v>
      </c>
      <c r="O325" s="75"/>
      <c r="P325" s="204">
        <f>O325*H325</f>
        <v>0</v>
      </c>
      <c r="Q325" s="204">
        <v>0</v>
      </c>
      <c r="R325" s="204">
        <f>Q325*H325</f>
        <v>0</v>
      </c>
      <c r="S325" s="204">
        <v>0</v>
      </c>
      <c r="T325" s="205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06" t="s">
        <v>233</v>
      </c>
      <c r="AT325" s="206" t="s">
        <v>138</v>
      </c>
      <c r="AU325" s="206" t="s">
        <v>143</v>
      </c>
      <c r="AY325" s="17" t="s">
        <v>136</v>
      </c>
      <c r="BE325" s="207">
        <f>IF(N325="základná",J325,0)</f>
        <v>0</v>
      </c>
      <c r="BF325" s="207">
        <f>IF(N325="znížená",J325,0)</f>
        <v>0</v>
      </c>
      <c r="BG325" s="207">
        <f>IF(N325="zákl. prenesená",J325,0)</f>
        <v>0</v>
      </c>
      <c r="BH325" s="207">
        <f>IF(N325="zníž. prenesená",J325,0)</f>
        <v>0</v>
      </c>
      <c r="BI325" s="207">
        <f>IF(N325="nulová",J325,0)</f>
        <v>0</v>
      </c>
      <c r="BJ325" s="17" t="s">
        <v>143</v>
      </c>
      <c r="BK325" s="208">
        <f>ROUND(I325*H325,3)</f>
        <v>0</v>
      </c>
      <c r="BL325" s="17" t="s">
        <v>233</v>
      </c>
      <c r="BM325" s="206" t="s">
        <v>451</v>
      </c>
    </row>
    <row r="326" spans="1:65" s="12" customFormat="1" ht="22.8" customHeight="1">
      <c r="B326" s="179"/>
      <c r="C326" s="180"/>
      <c r="D326" s="181" t="s">
        <v>74</v>
      </c>
      <c r="E326" s="193" t="s">
        <v>452</v>
      </c>
      <c r="F326" s="193" t="s">
        <v>453</v>
      </c>
      <c r="G326" s="180"/>
      <c r="H326" s="180"/>
      <c r="I326" s="183"/>
      <c r="J326" s="194">
        <f>BK326</f>
        <v>0</v>
      </c>
      <c r="K326" s="180"/>
      <c r="L326" s="185"/>
      <c r="M326" s="186"/>
      <c r="N326" s="187"/>
      <c r="O326" s="187"/>
      <c r="P326" s="188">
        <f>SUM(P327:P336)</f>
        <v>0</v>
      </c>
      <c r="Q326" s="187"/>
      <c r="R326" s="188">
        <f>SUM(R327:R336)</f>
        <v>0.31093999999999999</v>
      </c>
      <c r="S326" s="187"/>
      <c r="T326" s="189">
        <f>SUM(T327:T336)</f>
        <v>0</v>
      </c>
      <c r="AR326" s="190" t="s">
        <v>143</v>
      </c>
      <c r="AT326" s="191" t="s">
        <v>74</v>
      </c>
      <c r="AU326" s="191" t="s">
        <v>83</v>
      </c>
      <c r="AY326" s="190" t="s">
        <v>136</v>
      </c>
      <c r="BK326" s="192">
        <f>SUM(BK327:BK336)</f>
        <v>0</v>
      </c>
    </row>
    <row r="327" spans="1:65" s="2" customFormat="1" ht="22.2" customHeight="1">
      <c r="A327" s="34"/>
      <c r="B327" s="35"/>
      <c r="C327" s="195" t="s">
        <v>454</v>
      </c>
      <c r="D327" s="195" t="s">
        <v>138</v>
      </c>
      <c r="E327" s="196" t="s">
        <v>455</v>
      </c>
      <c r="F327" s="197" t="s">
        <v>456</v>
      </c>
      <c r="G327" s="198" t="s">
        <v>288</v>
      </c>
      <c r="H327" s="199">
        <v>7</v>
      </c>
      <c r="I327" s="200"/>
      <c r="J327" s="199">
        <f>ROUND(I327*H327,3)</f>
        <v>0</v>
      </c>
      <c r="K327" s="201"/>
      <c r="L327" s="39"/>
      <c r="M327" s="202" t="s">
        <v>1</v>
      </c>
      <c r="N327" s="203" t="s">
        <v>41</v>
      </c>
      <c r="O327" s="75"/>
      <c r="P327" s="204">
        <f>O327*H327</f>
        <v>0</v>
      </c>
      <c r="Q327" s="204">
        <v>2.1000000000000001E-4</v>
      </c>
      <c r="R327" s="204">
        <f>Q327*H327</f>
        <v>1.47E-3</v>
      </c>
      <c r="S327" s="204">
        <v>0</v>
      </c>
      <c r="T327" s="205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6" t="s">
        <v>233</v>
      </c>
      <c r="AT327" s="206" t="s">
        <v>138</v>
      </c>
      <c r="AU327" s="206" t="s">
        <v>143</v>
      </c>
      <c r="AY327" s="17" t="s">
        <v>136</v>
      </c>
      <c r="BE327" s="207">
        <f>IF(N327="základná",J327,0)</f>
        <v>0</v>
      </c>
      <c r="BF327" s="207">
        <f>IF(N327="znížená",J327,0)</f>
        <v>0</v>
      </c>
      <c r="BG327" s="207">
        <f>IF(N327="zákl. prenesená",J327,0)</f>
        <v>0</v>
      </c>
      <c r="BH327" s="207">
        <f>IF(N327="zníž. prenesená",J327,0)</f>
        <v>0</v>
      </c>
      <c r="BI327" s="207">
        <f>IF(N327="nulová",J327,0)</f>
        <v>0</v>
      </c>
      <c r="BJ327" s="17" t="s">
        <v>143</v>
      </c>
      <c r="BK327" s="208">
        <f>ROUND(I327*H327,3)</f>
        <v>0</v>
      </c>
      <c r="BL327" s="17" t="s">
        <v>233</v>
      </c>
      <c r="BM327" s="206" t="s">
        <v>457</v>
      </c>
    </row>
    <row r="328" spans="1:65" s="13" customFormat="1" ht="10.199999999999999">
      <c r="B328" s="209"/>
      <c r="C328" s="210"/>
      <c r="D328" s="211" t="s">
        <v>145</v>
      </c>
      <c r="E328" s="212" t="s">
        <v>1</v>
      </c>
      <c r="F328" s="213" t="s">
        <v>458</v>
      </c>
      <c r="G328" s="210"/>
      <c r="H328" s="212" t="s">
        <v>1</v>
      </c>
      <c r="I328" s="214"/>
      <c r="J328" s="210"/>
      <c r="K328" s="210"/>
      <c r="L328" s="215"/>
      <c r="M328" s="216"/>
      <c r="N328" s="217"/>
      <c r="O328" s="217"/>
      <c r="P328" s="217"/>
      <c r="Q328" s="217"/>
      <c r="R328" s="217"/>
      <c r="S328" s="217"/>
      <c r="T328" s="218"/>
      <c r="AT328" s="219" t="s">
        <v>145</v>
      </c>
      <c r="AU328" s="219" t="s">
        <v>143</v>
      </c>
      <c r="AV328" s="13" t="s">
        <v>83</v>
      </c>
      <c r="AW328" s="13" t="s">
        <v>30</v>
      </c>
      <c r="AX328" s="13" t="s">
        <v>75</v>
      </c>
      <c r="AY328" s="219" t="s">
        <v>136</v>
      </c>
    </row>
    <row r="329" spans="1:65" s="14" customFormat="1" ht="10.199999999999999">
      <c r="B329" s="220"/>
      <c r="C329" s="221"/>
      <c r="D329" s="211" t="s">
        <v>145</v>
      </c>
      <c r="E329" s="222" t="s">
        <v>1</v>
      </c>
      <c r="F329" s="223" t="s">
        <v>459</v>
      </c>
      <c r="G329" s="221"/>
      <c r="H329" s="224">
        <v>7</v>
      </c>
      <c r="I329" s="225"/>
      <c r="J329" s="221"/>
      <c r="K329" s="221"/>
      <c r="L329" s="226"/>
      <c r="M329" s="227"/>
      <c r="N329" s="228"/>
      <c r="O329" s="228"/>
      <c r="P329" s="228"/>
      <c r="Q329" s="228"/>
      <c r="R329" s="228"/>
      <c r="S329" s="228"/>
      <c r="T329" s="229"/>
      <c r="AT329" s="230" t="s">
        <v>145</v>
      </c>
      <c r="AU329" s="230" t="s">
        <v>143</v>
      </c>
      <c r="AV329" s="14" t="s">
        <v>143</v>
      </c>
      <c r="AW329" s="14" t="s">
        <v>30</v>
      </c>
      <c r="AX329" s="14" t="s">
        <v>83</v>
      </c>
      <c r="AY329" s="230" t="s">
        <v>136</v>
      </c>
    </row>
    <row r="330" spans="1:65" s="2" customFormat="1" ht="34.799999999999997" customHeight="1">
      <c r="A330" s="34"/>
      <c r="B330" s="35"/>
      <c r="C330" s="242" t="s">
        <v>460</v>
      </c>
      <c r="D330" s="242" t="s">
        <v>227</v>
      </c>
      <c r="E330" s="243" t="s">
        <v>461</v>
      </c>
      <c r="F330" s="244" t="s">
        <v>462</v>
      </c>
      <c r="G330" s="245" t="s">
        <v>288</v>
      </c>
      <c r="H330" s="246">
        <v>7.35</v>
      </c>
      <c r="I330" s="247"/>
      <c r="J330" s="246">
        <f t="shared" ref="J330:J336" si="0">ROUND(I330*H330,3)</f>
        <v>0</v>
      </c>
      <c r="K330" s="248"/>
      <c r="L330" s="249"/>
      <c r="M330" s="250" t="s">
        <v>1</v>
      </c>
      <c r="N330" s="251" t="s">
        <v>41</v>
      </c>
      <c r="O330" s="75"/>
      <c r="P330" s="204">
        <f t="shared" ref="P330:P336" si="1">O330*H330</f>
        <v>0</v>
      </c>
      <c r="Q330" s="204">
        <v>1E-4</v>
      </c>
      <c r="R330" s="204">
        <f t="shared" ref="R330:R336" si="2">Q330*H330</f>
        <v>7.3499999999999998E-4</v>
      </c>
      <c r="S330" s="204">
        <v>0</v>
      </c>
      <c r="T330" s="205">
        <f t="shared" ref="T330:T336" si="3"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6" t="s">
        <v>347</v>
      </c>
      <c r="AT330" s="206" t="s">
        <v>227</v>
      </c>
      <c r="AU330" s="206" t="s">
        <v>143</v>
      </c>
      <c r="AY330" s="17" t="s">
        <v>136</v>
      </c>
      <c r="BE330" s="207">
        <f t="shared" ref="BE330:BE336" si="4">IF(N330="základná",J330,0)</f>
        <v>0</v>
      </c>
      <c r="BF330" s="207">
        <f t="shared" ref="BF330:BF336" si="5">IF(N330="znížená",J330,0)</f>
        <v>0</v>
      </c>
      <c r="BG330" s="207">
        <f t="shared" ref="BG330:BG336" si="6">IF(N330="zákl. prenesená",J330,0)</f>
        <v>0</v>
      </c>
      <c r="BH330" s="207">
        <f t="shared" ref="BH330:BH336" si="7">IF(N330="zníž. prenesená",J330,0)</f>
        <v>0</v>
      </c>
      <c r="BI330" s="207">
        <f t="shared" ref="BI330:BI336" si="8">IF(N330="nulová",J330,0)</f>
        <v>0</v>
      </c>
      <c r="BJ330" s="17" t="s">
        <v>143</v>
      </c>
      <c r="BK330" s="208">
        <f t="shared" ref="BK330:BK336" si="9">ROUND(I330*H330,3)</f>
        <v>0</v>
      </c>
      <c r="BL330" s="17" t="s">
        <v>233</v>
      </c>
      <c r="BM330" s="206" t="s">
        <v>463</v>
      </c>
    </row>
    <row r="331" spans="1:65" s="2" customFormat="1" ht="34.799999999999997" customHeight="1">
      <c r="A331" s="34"/>
      <c r="B331" s="35"/>
      <c r="C331" s="242" t="s">
        <v>464</v>
      </c>
      <c r="D331" s="242" t="s">
        <v>227</v>
      </c>
      <c r="E331" s="243" t="s">
        <v>465</v>
      </c>
      <c r="F331" s="244" t="s">
        <v>466</v>
      </c>
      <c r="G331" s="245" t="s">
        <v>288</v>
      </c>
      <c r="H331" s="246">
        <v>7.35</v>
      </c>
      <c r="I331" s="247"/>
      <c r="J331" s="246">
        <f t="shared" si="0"/>
        <v>0</v>
      </c>
      <c r="K331" s="248"/>
      <c r="L331" s="249"/>
      <c r="M331" s="250" t="s">
        <v>1</v>
      </c>
      <c r="N331" s="251" t="s">
        <v>41</v>
      </c>
      <c r="O331" s="75"/>
      <c r="P331" s="204">
        <f t="shared" si="1"/>
        <v>0</v>
      </c>
      <c r="Q331" s="204">
        <v>1E-4</v>
      </c>
      <c r="R331" s="204">
        <f t="shared" si="2"/>
        <v>7.3499999999999998E-4</v>
      </c>
      <c r="S331" s="204">
        <v>0</v>
      </c>
      <c r="T331" s="205">
        <f t="shared" si="3"/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06" t="s">
        <v>347</v>
      </c>
      <c r="AT331" s="206" t="s">
        <v>227</v>
      </c>
      <c r="AU331" s="206" t="s">
        <v>143</v>
      </c>
      <c r="AY331" s="17" t="s">
        <v>136</v>
      </c>
      <c r="BE331" s="207">
        <f t="shared" si="4"/>
        <v>0</v>
      </c>
      <c r="BF331" s="207">
        <f t="shared" si="5"/>
        <v>0</v>
      </c>
      <c r="BG331" s="207">
        <f t="shared" si="6"/>
        <v>0</v>
      </c>
      <c r="BH331" s="207">
        <f t="shared" si="7"/>
        <v>0</v>
      </c>
      <c r="BI331" s="207">
        <f t="shared" si="8"/>
        <v>0</v>
      </c>
      <c r="BJ331" s="17" t="s">
        <v>143</v>
      </c>
      <c r="BK331" s="208">
        <f t="shared" si="9"/>
        <v>0</v>
      </c>
      <c r="BL331" s="17" t="s">
        <v>233</v>
      </c>
      <c r="BM331" s="206" t="s">
        <v>467</v>
      </c>
    </row>
    <row r="332" spans="1:65" s="2" customFormat="1" ht="30" customHeight="1">
      <c r="A332" s="34"/>
      <c r="B332" s="35"/>
      <c r="C332" s="242" t="s">
        <v>468</v>
      </c>
      <c r="D332" s="242" t="s">
        <v>227</v>
      </c>
      <c r="E332" s="243" t="s">
        <v>469</v>
      </c>
      <c r="F332" s="244" t="s">
        <v>470</v>
      </c>
      <c r="G332" s="245" t="s">
        <v>278</v>
      </c>
      <c r="H332" s="246">
        <v>2</v>
      </c>
      <c r="I332" s="247"/>
      <c r="J332" s="246">
        <f t="shared" si="0"/>
        <v>0</v>
      </c>
      <c r="K332" s="248"/>
      <c r="L332" s="249"/>
      <c r="M332" s="250" t="s">
        <v>1</v>
      </c>
      <c r="N332" s="251" t="s">
        <v>41</v>
      </c>
      <c r="O332" s="75"/>
      <c r="P332" s="204">
        <f t="shared" si="1"/>
        <v>0</v>
      </c>
      <c r="Q332" s="204">
        <v>3.6999999999999998E-2</v>
      </c>
      <c r="R332" s="204">
        <f t="shared" si="2"/>
        <v>7.3999999999999996E-2</v>
      </c>
      <c r="S332" s="204">
        <v>0</v>
      </c>
      <c r="T332" s="205">
        <f t="shared" si="3"/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6" t="s">
        <v>347</v>
      </c>
      <c r="AT332" s="206" t="s">
        <v>227</v>
      </c>
      <c r="AU332" s="206" t="s">
        <v>143</v>
      </c>
      <c r="AY332" s="17" t="s">
        <v>136</v>
      </c>
      <c r="BE332" s="207">
        <f t="shared" si="4"/>
        <v>0</v>
      </c>
      <c r="BF332" s="207">
        <f t="shared" si="5"/>
        <v>0</v>
      </c>
      <c r="BG332" s="207">
        <f t="shared" si="6"/>
        <v>0</v>
      </c>
      <c r="BH332" s="207">
        <f t="shared" si="7"/>
        <v>0</v>
      </c>
      <c r="BI332" s="207">
        <f t="shared" si="8"/>
        <v>0</v>
      </c>
      <c r="BJ332" s="17" t="s">
        <v>143</v>
      </c>
      <c r="BK332" s="208">
        <f t="shared" si="9"/>
        <v>0</v>
      </c>
      <c r="BL332" s="17" t="s">
        <v>233</v>
      </c>
      <c r="BM332" s="206" t="s">
        <v>471</v>
      </c>
    </row>
    <row r="333" spans="1:65" s="2" customFormat="1" ht="30" customHeight="1">
      <c r="A333" s="34"/>
      <c r="B333" s="35"/>
      <c r="C333" s="195" t="s">
        <v>472</v>
      </c>
      <c r="D333" s="195" t="s">
        <v>138</v>
      </c>
      <c r="E333" s="196" t="s">
        <v>473</v>
      </c>
      <c r="F333" s="197" t="s">
        <v>474</v>
      </c>
      <c r="G333" s="198" t="s">
        <v>278</v>
      </c>
      <c r="H333" s="199">
        <v>9</v>
      </c>
      <c r="I333" s="200"/>
      <c r="J333" s="199">
        <f t="shared" si="0"/>
        <v>0</v>
      </c>
      <c r="K333" s="201"/>
      <c r="L333" s="39"/>
      <c r="M333" s="202" t="s">
        <v>1</v>
      </c>
      <c r="N333" s="203" t="s">
        <v>41</v>
      </c>
      <c r="O333" s="75"/>
      <c r="P333" s="204">
        <f t="shared" si="1"/>
        <v>0</v>
      </c>
      <c r="Q333" s="204">
        <v>0</v>
      </c>
      <c r="R333" s="204">
        <f t="shared" si="2"/>
        <v>0</v>
      </c>
      <c r="S333" s="204">
        <v>0</v>
      </c>
      <c r="T333" s="205">
        <f t="shared" si="3"/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06" t="s">
        <v>233</v>
      </c>
      <c r="AT333" s="206" t="s">
        <v>138</v>
      </c>
      <c r="AU333" s="206" t="s">
        <v>143</v>
      </c>
      <c r="AY333" s="17" t="s">
        <v>136</v>
      </c>
      <c r="BE333" s="207">
        <f t="shared" si="4"/>
        <v>0</v>
      </c>
      <c r="BF333" s="207">
        <f t="shared" si="5"/>
        <v>0</v>
      </c>
      <c r="BG333" s="207">
        <f t="shared" si="6"/>
        <v>0</v>
      </c>
      <c r="BH333" s="207">
        <f t="shared" si="7"/>
        <v>0</v>
      </c>
      <c r="BI333" s="207">
        <f t="shared" si="8"/>
        <v>0</v>
      </c>
      <c r="BJ333" s="17" t="s">
        <v>143</v>
      </c>
      <c r="BK333" s="208">
        <f t="shared" si="9"/>
        <v>0</v>
      </c>
      <c r="BL333" s="17" t="s">
        <v>233</v>
      </c>
      <c r="BM333" s="206" t="s">
        <v>475</v>
      </c>
    </row>
    <row r="334" spans="1:65" s="2" customFormat="1" ht="22.2" customHeight="1">
      <c r="A334" s="34"/>
      <c r="B334" s="35"/>
      <c r="C334" s="242" t="s">
        <v>476</v>
      </c>
      <c r="D334" s="242" t="s">
        <v>227</v>
      </c>
      <c r="E334" s="243" t="s">
        <v>477</v>
      </c>
      <c r="F334" s="244" t="s">
        <v>478</v>
      </c>
      <c r="G334" s="245" t="s">
        <v>278</v>
      </c>
      <c r="H334" s="246">
        <v>9</v>
      </c>
      <c r="I334" s="247"/>
      <c r="J334" s="246">
        <f t="shared" si="0"/>
        <v>0</v>
      </c>
      <c r="K334" s="248"/>
      <c r="L334" s="249"/>
      <c r="M334" s="250" t="s">
        <v>1</v>
      </c>
      <c r="N334" s="251" t="s">
        <v>41</v>
      </c>
      <c r="O334" s="75"/>
      <c r="P334" s="204">
        <f t="shared" si="1"/>
        <v>0</v>
      </c>
      <c r="Q334" s="204">
        <v>1E-3</v>
      </c>
      <c r="R334" s="204">
        <f t="shared" si="2"/>
        <v>9.0000000000000011E-3</v>
      </c>
      <c r="S334" s="204">
        <v>0</v>
      </c>
      <c r="T334" s="205">
        <f t="shared" si="3"/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06" t="s">
        <v>347</v>
      </c>
      <c r="AT334" s="206" t="s">
        <v>227</v>
      </c>
      <c r="AU334" s="206" t="s">
        <v>143</v>
      </c>
      <c r="AY334" s="17" t="s">
        <v>136</v>
      </c>
      <c r="BE334" s="207">
        <f t="shared" si="4"/>
        <v>0</v>
      </c>
      <c r="BF334" s="207">
        <f t="shared" si="5"/>
        <v>0</v>
      </c>
      <c r="BG334" s="207">
        <f t="shared" si="6"/>
        <v>0</v>
      </c>
      <c r="BH334" s="207">
        <f t="shared" si="7"/>
        <v>0</v>
      </c>
      <c r="BI334" s="207">
        <f t="shared" si="8"/>
        <v>0</v>
      </c>
      <c r="BJ334" s="17" t="s">
        <v>143</v>
      </c>
      <c r="BK334" s="208">
        <f t="shared" si="9"/>
        <v>0</v>
      </c>
      <c r="BL334" s="17" t="s">
        <v>233</v>
      </c>
      <c r="BM334" s="206" t="s">
        <v>479</v>
      </c>
    </row>
    <row r="335" spans="1:65" s="2" customFormat="1" ht="22.2" customHeight="1">
      <c r="A335" s="34"/>
      <c r="B335" s="35"/>
      <c r="C335" s="242" t="s">
        <v>480</v>
      </c>
      <c r="D335" s="242" t="s">
        <v>227</v>
      </c>
      <c r="E335" s="243" t="s">
        <v>481</v>
      </c>
      <c r="F335" s="244" t="s">
        <v>482</v>
      </c>
      <c r="G335" s="245" t="s">
        <v>278</v>
      </c>
      <c r="H335" s="246">
        <v>9</v>
      </c>
      <c r="I335" s="247"/>
      <c r="J335" s="246">
        <f t="shared" si="0"/>
        <v>0</v>
      </c>
      <c r="K335" s="248"/>
      <c r="L335" s="249"/>
      <c r="M335" s="250" t="s">
        <v>1</v>
      </c>
      <c r="N335" s="251" t="s">
        <v>41</v>
      </c>
      <c r="O335" s="75"/>
      <c r="P335" s="204">
        <f t="shared" si="1"/>
        <v>0</v>
      </c>
      <c r="Q335" s="204">
        <v>2.5000000000000001E-2</v>
      </c>
      <c r="R335" s="204">
        <f t="shared" si="2"/>
        <v>0.22500000000000001</v>
      </c>
      <c r="S335" s="204">
        <v>0</v>
      </c>
      <c r="T335" s="205">
        <f t="shared" si="3"/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06" t="s">
        <v>347</v>
      </c>
      <c r="AT335" s="206" t="s">
        <v>227</v>
      </c>
      <c r="AU335" s="206" t="s">
        <v>143</v>
      </c>
      <c r="AY335" s="17" t="s">
        <v>136</v>
      </c>
      <c r="BE335" s="207">
        <f t="shared" si="4"/>
        <v>0</v>
      </c>
      <c r="BF335" s="207">
        <f t="shared" si="5"/>
        <v>0</v>
      </c>
      <c r="BG335" s="207">
        <f t="shared" si="6"/>
        <v>0</v>
      </c>
      <c r="BH335" s="207">
        <f t="shared" si="7"/>
        <v>0</v>
      </c>
      <c r="BI335" s="207">
        <f t="shared" si="8"/>
        <v>0</v>
      </c>
      <c r="BJ335" s="17" t="s">
        <v>143</v>
      </c>
      <c r="BK335" s="208">
        <f t="shared" si="9"/>
        <v>0</v>
      </c>
      <c r="BL335" s="17" t="s">
        <v>233</v>
      </c>
      <c r="BM335" s="206" t="s">
        <v>483</v>
      </c>
    </row>
    <row r="336" spans="1:65" s="2" customFormat="1" ht="22.2" customHeight="1">
      <c r="A336" s="34"/>
      <c r="B336" s="35"/>
      <c r="C336" s="195" t="s">
        <v>484</v>
      </c>
      <c r="D336" s="195" t="s">
        <v>138</v>
      </c>
      <c r="E336" s="196" t="s">
        <v>485</v>
      </c>
      <c r="F336" s="197" t="s">
        <v>486</v>
      </c>
      <c r="G336" s="198" t="s">
        <v>421</v>
      </c>
      <c r="H336" s="200"/>
      <c r="I336" s="200"/>
      <c r="J336" s="199">
        <f t="shared" si="0"/>
        <v>0</v>
      </c>
      <c r="K336" s="201"/>
      <c r="L336" s="39"/>
      <c r="M336" s="202" t="s">
        <v>1</v>
      </c>
      <c r="N336" s="203" t="s">
        <v>41</v>
      </c>
      <c r="O336" s="75"/>
      <c r="P336" s="204">
        <f t="shared" si="1"/>
        <v>0</v>
      </c>
      <c r="Q336" s="204">
        <v>0</v>
      </c>
      <c r="R336" s="204">
        <f t="shared" si="2"/>
        <v>0</v>
      </c>
      <c r="S336" s="204">
        <v>0</v>
      </c>
      <c r="T336" s="205">
        <f t="shared" si="3"/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206" t="s">
        <v>233</v>
      </c>
      <c r="AT336" s="206" t="s">
        <v>138</v>
      </c>
      <c r="AU336" s="206" t="s">
        <v>143</v>
      </c>
      <c r="AY336" s="17" t="s">
        <v>136</v>
      </c>
      <c r="BE336" s="207">
        <f t="shared" si="4"/>
        <v>0</v>
      </c>
      <c r="BF336" s="207">
        <f t="shared" si="5"/>
        <v>0</v>
      </c>
      <c r="BG336" s="207">
        <f t="shared" si="6"/>
        <v>0</v>
      </c>
      <c r="BH336" s="207">
        <f t="shared" si="7"/>
        <v>0</v>
      </c>
      <c r="BI336" s="207">
        <f t="shared" si="8"/>
        <v>0</v>
      </c>
      <c r="BJ336" s="17" t="s">
        <v>143</v>
      </c>
      <c r="BK336" s="208">
        <f t="shared" si="9"/>
        <v>0</v>
      </c>
      <c r="BL336" s="17" t="s">
        <v>233</v>
      </c>
      <c r="BM336" s="206" t="s">
        <v>487</v>
      </c>
    </row>
    <row r="337" spans="1:65" s="12" customFormat="1" ht="22.8" customHeight="1">
      <c r="B337" s="179"/>
      <c r="C337" s="180"/>
      <c r="D337" s="181" t="s">
        <v>74</v>
      </c>
      <c r="E337" s="193" t="s">
        <v>488</v>
      </c>
      <c r="F337" s="193" t="s">
        <v>489</v>
      </c>
      <c r="G337" s="180"/>
      <c r="H337" s="180"/>
      <c r="I337" s="183"/>
      <c r="J337" s="194">
        <f>BK337</f>
        <v>0</v>
      </c>
      <c r="K337" s="180"/>
      <c r="L337" s="185"/>
      <c r="M337" s="186"/>
      <c r="N337" s="187"/>
      <c r="O337" s="187"/>
      <c r="P337" s="188">
        <f>SUM(P338:P348)</f>
        <v>0</v>
      </c>
      <c r="Q337" s="187"/>
      <c r="R337" s="188">
        <f>SUM(R338:R348)</f>
        <v>0.82480584000000001</v>
      </c>
      <c r="S337" s="187"/>
      <c r="T337" s="189">
        <f>SUM(T338:T348)</f>
        <v>0</v>
      </c>
      <c r="AR337" s="190" t="s">
        <v>143</v>
      </c>
      <c r="AT337" s="191" t="s">
        <v>74</v>
      </c>
      <c r="AU337" s="191" t="s">
        <v>83</v>
      </c>
      <c r="AY337" s="190" t="s">
        <v>136</v>
      </c>
      <c r="BK337" s="192">
        <f>SUM(BK338:BK348)</f>
        <v>0</v>
      </c>
    </row>
    <row r="338" spans="1:65" s="2" customFormat="1" ht="40.200000000000003" customHeight="1">
      <c r="A338" s="34"/>
      <c r="B338" s="35"/>
      <c r="C338" s="195" t="s">
        <v>490</v>
      </c>
      <c r="D338" s="195" t="s">
        <v>138</v>
      </c>
      <c r="E338" s="196" t="s">
        <v>491</v>
      </c>
      <c r="F338" s="197" t="s">
        <v>492</v>
      </c>
      <c r="G338" s="198" t="s">
        <v>288</v>
      </c>
      <c r="H338" s="199">
        <v>15.8</v>
      </c>
      <c r="I338" s="200"/>
      <c r="J338" s="199">
        <f>ROUND(I338*H338,3)</f>
        <v>0</v>
      </c>
      <c r="K338" s="201"/>
      <c r="L338" s="39"/>
      <c r="M338" s="202" t="s">
        <v>1</v>
      </c>
      <c r="N338" s="203" t="s">
        <v>41</v>
      </c>
      <c r="O338" s="75"/>
      <c r="P338" s="204">
        <f>O338*H338</f>
        <v>0</v>
      </c>
      <c r="Q338" s="204">
        <v>5.0000000000000002E-5</v>
      </c>
      <c r="R338" s="204">
        <f>Q338*H338</f>
        <v>7.9000000000000012E-4</v>
      </c>
      <c r="S338" s="204">
        <v>0</v>
      </c>
      <c r="T338" s="205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06" t="s">
        <v>233</v>
      </c>
      <c r="AT338" s="206" t="s">
        <v>138</v>
      </c>
      <c r="AU338" s="206" t="s">
        <v>143</v>
      </c>
      <c r="AY338" s="17" t="s">
        <v>136</v>
      </c>
      <c r="BE338" s="207">
        <f>IF(N338="základná",J338,0)</f>
        <v>0</v>
      </c>
      <c r="BF338" s="207">
        <f>IF(N338="znížená",J338,0)</f>
        <v>0</v>
      </c>
      <c r="BG338" s="207">
        <f>IF(N338="zákl. prenesená",J338,0)</f>
        <v>0</v>
      </c>
      <c r="BH338" s="207">
        <f>IF(N338="zníž. prenesená",J338,0)</f>
        <v>0</v>
      </c>
      <c r="BI338" s="207">
        <f>IF(N338="nulová",J338,0)</f>
        <v>0</v>
      </c>
      <c r="BJ338" s="17" t="s">
        <v>143</v>
      </c>
      <c r="BK338" s="208">
        <f>ROUND(I338*H338,3)</f>
        <v>0</v>
      </c>
      <c r="BL338" s="17" t="s">
        <v>233</v>
      </c>
      <c r="BM338" s="206" t="s">
        <v>493</v>
      </c>
    </row>
    <row r="339" spans="1:65" s="14" customFormat="1" ht="10.199999999999999">
      <c r="B339" s="220"/>
      <c r="C339" s="221"/>
      <c r="D339" s="211" t="s">
        <v>145</v>
      </c>
      <c r="E339" s="222" t="s">
        <v>1</v>
      </c>
      <c r="F339" s="223" t="s">
        <v>494</v>
      </c>
      <c r="G339" s="221"/>
      <c r="H339" s="224">
        <v>15.8</v>
      </c>
      <c r="I339" s="225"/>
      <c r="J339" s="221"/>
      <c r="K339" s="221"/>
      <c r="L339" s="226"/>
      <c r="M339" s="227"/>
      <c r="N339" s="228"/>
      <c r="O339" s="228"/>
      <c r="P339" s="228"/>
      <c r="Q339" s="228"/>
      <c r="R339" s="228"/>
      <c r="S339" s="228"/>
      <c r="T339" s="229"/>
      <c r="AT339" s="230" t="s">
        <v>145</v>
      </c>
      <c r="AU339" s="230" t="s">
        <v>143</v>
      </c>
      <c r="AV339" s="14" t="s">
        <v>143</v>
      </c>
      <c r="AW339" s="14" t="s">
        <v>30</v>
      </c>
      <c r="AX339" s="14" t="s">
        <v>83</v>
      </c>
      <c r="AY339" s="230" t="s">
        <v>136</v>
      </c>
    </row>
    <row r="340" spans="1:65" s="2" customFormat="1" ht="22.2" customHeight="1">
      <c r="A340" s="34"/>
      <c r="B340" s="35"/>
      <c r="C340" s="195" t="s">
        <v>495</v>
      </c>
      <c r="D340" s="195" t="s">
        <v>138</v>
      </c>
      <c r="E340" s="196" t="s">
        <v>496</v>
      </c>
      <c r="F340" s="197" t="s">
        <v>497</v>
      </c>
      <c r="G340" s="198" t="s">
        <v>141</v>
      </c>
      <c r="H340" s="199">
        <v>8.3940000000000001</v>
      </c>
      <c r="I340" s="200"/>
      <c r="J340" s="199">
        <f>ROUND(I340*H340,3)</f>
        <v>0</v>
      </c>
      <c r="K340" s="201"/>
      <c r="L340" s="39"/>
      <c r="M340" s="202" t="s">
        <v>1</v>
      </c>
      <c r="N340" s="203" t="s">
        <v>41</v>
      </c>
      <c r="O340" s="75"/>
      <c r="P340" s="204">
        <f>O340*H340</f>
        <v>0</v>
      </c>
      <c r="Q340" s="204">
        <v>1.3600000000000001E-3</v>
      </c>
      <c r="R340" s="204">
        <f>Q340*H340</f>
        <v>1.1415840000000002E-2</v>
      </c>
      <c r="S340" s="204">
        <v>0</v>
      </c>
      <c r="T340" s="205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206" t="s">
        <v>233</v>
      </c>
      <c r="AT340" s="206" t="s">
        <v>138</v>
      </c>
      <c r="AU340" s="206" t="s">
        <v>143</v>
      </c>
      <c r="AY340" s="17" t="s">
        <v>136</v>
      </c>
      <c r="BE340" s="207">
        <f>IF(N340="základná",J340,0)</f>
        <v>0</v>
      </c>
      <c r="BF340" s="207">
        <f>IF(N340="znížená",J340,0)</f>
        <v>0</v>
      </c>
      <c r="BG340" s="207">
        <f>IF(N340="zákl. prenesená",J340,0)</f>
        <v>0</v>
      </c>
      <c r="BH340" s="207">
        <f>IF(N340="zníž. prenesená",J340,0)</f>
        <v>0</v>
      </c>
      <c r="BI340" s="207">
        <f>IF(N340="nulová",J340,0)</f>
        <v>0</v>
      </c>
      <c r="BJ340" s="17" t="s">
        <v>143</v>
      </c>
      <c r="BK340" s="208">
        <f>ROUND(I340*H340,3)</f>
        <v>0</v>
      </c>
      <c r="BL340" s="17" t="s">
        <v>233</v>
      </c>
      <c r="BM340" s="206" t="s">
        <v>498</v>
      </c>
    </row>
    <row r="341" spans="1:65" s="13" customFormat="1" ht="10.199999999999999">
      <c r="B341" s="209"/>
      <c r="C341" s="210"/>
      <c r="D341" s="211" t="s">
        <v>145</v>
      </c>
      <c r="E341" s="212" t="s">
        <v>1</v>
      </c>
      <c r="F341" s="213" t="s">
        <v>499</v>
      </c>
      <c r="G341" s="210"/>
      <c r="H341" s="212" t="s">
        <v>1</v>
      </c>
      <c r="I341" s="214"/>
      <c r="J341" s="210"/>
      <c r="K341" s="210"/>
      <c r="L341" s="215"/>
      <c r="M341" s="216"/>
      <c r="N341" s="217"/>
      <c r="O341" s="217"/>
      <c r="P341" s="217"/>
      <c r="Q341" s="217"/>
      <c r="R341" s="217"/>
      <c r="S341" s="217"/>
      <c r="T341" s="218"/>
      <c r="AT341" s="219" t="s">
        <v>145</v>
      </c>
      <c r="AU341" s="219" t="s">
        <v>143</v>
      </c>
      <c r="AV341" s="13" t="s">
        <v>83</v>
      </c>
      <c r="AW341" s="13" t="s">
        <v>30</v>
      </c>
      <c r="AX341" s="13" t="s">
        <v>75</v>
      </c>
      <c r="AY341" s="219" t="s">
        <v>136</v>
      </c>
    </row>
    <row r="342" spans="1:65" s="14" customFormat="1" ht="10.199999999999999">
      <c r="B342" s="220"/>
      <c r="C342" s="221"/>
      <c r="D342" s="211" t="s">
        <v>145</v>
      </c>
      <c r="E342" s="222" t="s">
        <v>1</v>
      </c>
      <c r="F342" s="223" t="s">
        <v>500</v>
      </c>
      <c r="G342" s="221"/>
      <c r="H342" s="224">
        <v>6.9539999999999997</v>
      </c>
      <c r="I342" s="225"/>
      <c r="J342" s="221"/>
      <c r="K342" s="221"/>
      <c r="L342" s="226"/>
      <c r="M342" s="227"/>
      <c r="N342" s="228"/>
      <c r="O342" s="228"/>
      <c r="P342" s="228"/>
      <c r="Q342" s="228"/>
      <c r="R342" s="228"/>
      <c r="S342" s="228"/>
      <c r="T342" s="229"/>
      <c r="AT342" s="230" t="s">
        <v>145</v>
      </c>
      <c r="AU342" s="230" t="s">
        <v>143</v>
      </c>
      <c r="AV342" s="14" t="s">
        <v>143</v>
      </c>
      <c r="AW342" s="14" t="s">
        <v>30</v>
      </c>
      <c r="AX342" s="14" t="s">
        <v>75</v>
      </c>
      <c r="AY342" s="230" t="s">
        <v>136</v>
      </c>
    </row>
    <row r="343" spans="1:65" s="13" customFormat="1" ht="10.199999999999999">
      <c r="B343" s="209"/>
      <c r="C343" s="210"/>
      <c r="D343" s="211" t="s">
        <v>145</v>
      </c>
      <c r="E343" s="212" t="s">
        <v>1</v>
      </c>
      <c r="F343" s="213" t="s">
        <v>501</v>
      </c>
      <c r="G343" s="210"/>
      <c r="H343" s="212" t="s">
        <v>1</v>
      </c>
      <c r="I343" s="214"/>
      <c r="J343" s="210"/>
      <c r="K343" s="210"/>
      <c r="L343" s="215"/>
      <c r="M343" s="216"/>
      <c r="N343" s="217"/>
      <c r="O343" s="217"/>
      <c r="P343" s="217"/>
      <c r="Q343" s="217"/>
      <c r="R343" s="217"/>
      <c r="S343" s="217"/>
      <c r="T343" s="218"/>
      <c r="AT343" s="219" t="s">
        <v>145</v>
      </c>
      <c r="AU343" s="219" t="s">
        <v>143</v>
      </c>
      <c r="AV343" s="13" t="s">
        <v>83</v>
      </c>
      <c r="AW343" s="13" t="s">
        <v>30</v>
      </c>
      <c r="AX343" s="13" t="s">
        <v>75</v>
      </c>
      <c r="AY343" s="219" t="s">
        <v>136</v>
      </c>
    </row>
    <row r="344" spans="1:65" s="14" customFormat="1" ht="10.199999999999999">
      <c r="B344" s="220"/>
      <c r="C344" s="221"/>
      <c r="D344" s="211" t="s">
        <v>145</v>
      </c>
      <c r="E344" s="222" t="s">
        <v>1</v>
      </c>
      <c r="F344" s="223" t="s">
        <v>502</v>
      </c>
      <c r="G344" s="221"/>
      <c r="H344" s="224">
        <v>1.44</v>
      </c>
      <c r="I344" s="225"/>
      <c r="J344" s="221"/>
      <c r="K344" s="221"/>
      <c r="L344" s="226"/>
      <c r="M344" s="227"/>
      <c r="N344" s="228"/>
      <c r="O344" s="228"/>
      <c r="P344" s="228"/>
      <c r="Q344" s="228"/>
      <c r="R344" s="228"/>
      <c r="S344" s="228"/>
      <c r="T344" s="229"/>
      <c r="AT344" s="230" t="s">
        <v>145</v>
      </c>
      <c r="AU344" s="230" t="s">
        <v>143</v>
      </c>
      <c r="AV344" s="14" t="s">
        <v>143</v>
      </c>
      <c r="AW344" s="14" t="s">
        <v>30</v>
      </c>
      <c r="AX344" s="14" t="s">
        <v>75</v>
      </c>
      <c r="AY344" s="230" t="s">
        <v>136</v>
      </c>
    </row>
    <row r="345" spans="1:65" s="15" customFormat="1" ht="10.199999999999999">
      <c r="B345" s="231"/>
      <c r="C345" s="232"/>
      <c r="D345" s="211" t="s">
        <v>145</v>
      </c>
      <c r="E345" s="233" t="s">
        <v>1</v>
      </c>
      <c r="F345" s="234" t="s">
        <v>196</v>
      </c>
      <c r="G345" s="232"/>
      <c r="H345" s="235">
        <v>8.3940000000000001</v>
      </c>
      <c r="I345" s="236"/>
      <c r="J345" s="232"/>
      <c r="K345" s="232"/>
      <c r="L345" s="237"/>
      <c r="M345" s="238"/>
      <c r="N345" s="239"/>
      <c r="O345" s="239"/>
      <c r="P345" s="239"/>
      <c r="Q345" s="239"/>
      <c r="R345" s="239"/>
      <c r="S345" s="239"/>
      <c r="T345" s="240"/>
      <c r="AT345" s="241" t="s">
        <v>145</v>
      </c>
      <c r="AU345" s="241" t="s">
        <v>143</v>
      </c>
      <c r="AV345" s="15" t="s">
        <v>142</v>
      </c>
      <c r="AW345" s="15" t="s">
        <v>30</v>
      </c>
      <c r="AX345" s="15" t="s">
        <v>83</v>
      </c>
      <c r="AY345" s="241" t="s">
        <v>136</v>
      </c>
    </row>
    <row r="346" spans="1:65" s="2" customFormat="1" ht="34.799999999999997" customHeight="1">
      <c r="A346" s="34"/>
      <c r="B346" s="35"/>
      <c r="C346" s="242" t="s">
        <v>503</v>
      </c>
      <c r="D346" s="242" t="s">
        <v>227</v>
      </c>
      <c r="E346" s="243" t="s">
        <v>504</v>
      </c>
      <c r="F346" s="244" t="s">
        <v>505</v>
      </c>
      <c r="G346" s="245" t="s">
        <v>278</v>
      </c>
      <c r="H346" s="246">
        <v>19</v>
      </c>
      <c r="I346" s="247"/>
      <c r="J346" s="246">
        <f>ROUND(I346*H346,3)</f>
        <v>0</v>
      </c>
      <c r="K346" s="248"/>
      <c r="L346" s="249"/>
      <c r="M346" s="250" t="s">
        <v>1</v>
      </c>
      <c r="N346" s="251" t="s">
        <v>41</v>
      </c>
      <c r="O346" s="75"/>
      <c r="P346" s="204">
        <f>O346*H346</f>
        <v>0</v>
      </c>
      <c r="Q346" s="204">
        <v>4.0629999999999999E-2</v>
      </c>
      <c r="R346" s="204">
        <f>Q346*H346</f>
        <v>0.77197000000000005</v>
      </c>
      <c r="S346" s="204">
        <v>0</v>
      </c>
      <c r="T346" s="205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6" t="s">
        <v>347</v>
      </c>
      <c r="AT346" s="206" t="s">
        <v>227</v>
      </c>
      <c r="AU346" s="206" t="s">
        <v>143</v>
      </c>
      <c r="AY346" s="17" t="s">
        <v>136</v>
      </c>
      <c r="BE346" s="207">
        <f>IF(N346="základná",J346,0)</f>
        <v>0</v>
      </c>
      <c r="BF346" s="207">
        <f>IF(N346="znížená",J346,0)</f>
        <v>0</v>
      </c>
      <c r="BG346" s="207">
        <f>IF(N346="zákl. prenesená",J346,0)</f>
        <v>0</v>
      </c>
      <c r="BH346" s="207">
        <f>IF(N346="zníž. prenesená",J346,0)</f>
        <v>0</v>
      </c>
      <c r="BI346" s="207">
        <f>IF(N346="nulová",J346,0)</f>
        <v>0</v>
      </c>
      <c r="BJ346" s="17" t="s">
        <v>143</v>
      </c>
      <c r="BK346" s="208">
        <f>ROUND(I346*H346,3)</f>
        <v>0</v>
      </c>
      <c r="BL346" s="17" t="s">
        <v>233</v>
      </c>
      <c r="BM346" s="206" t="s">
        <v>506</v>
      </c>
    </row>
    <row r="347" spans="1:65" s="2" customFormat="1" ht="22.2" customHeight="1">
      <c r="A347" s="34"/>
      <c r="B347" s="35"/>
      <c r="C347" s="242" t="s">
        <v>507</v>
      </c>
      <c r="D347" s="242" t="s">
        <v>227</v>
      </c>
      <c r="E347" s="243" t="s">
        <v>508</v>
      </c>
      <c r="F347" s="244" t="s">
        <v>509</v>
      </c>
      <c r="G347" s="245" t="s">
        <v>278</v>
      </c>
      <c r="H347" s="246">
        <v>1</v>
      </c>
      <c r="I347" s="247"/>
      <c r="J347" s="246">
        <f>ROUND(I347*H347,3)</f>
        <v>0</v>
      </c>
      <c r="K347" s="248"/>
      <c r="L347" s="249"/>
      <c r="M347" s="250" t="s">
        <v>1</v>
      </c>
      <c r="N347" s="251" t="s">
        <v>41</v>
      </c>
      <c r="O347" s="75"/>
      <c r="P347" s="204">
        <f>O347*H347</f>
        <v>0</v>
      </c>
      <c r="Q347" s="204">
        <v>4.0629999999999999E-2</v>
      </c>
      <c r="R347" s="204">
        <f>Q347*H347</f>
        <v>4.0629999999999999E-2</v>
      </c>
      <c r="S347" s="204">
        <v>0</v>
      </c>
      <c r="T347" s="205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6" t="s">
        <v>347</v>
      </c>
      <c r="AT347" s="206" t="s">
        <v>227</v>
      </c>
      <c r="AU347" s="206" t="s">
        <v>143</v>
      </c>
      <c r="AY347" s="17" t="s">
        <v>136</v>
      </c>
      <c r="BE347" s="207">
        <f>IF(N347="základná",J347,0)</f>
        <v>0</v>
      </c>
      <c r="BF347" s="207">
        <f>IF(N347="znížená",J347,0)</f>
        <v>0</v>
      </c>
      <c r="BG347" s="207">
        <f>IF(N347="zákl. prenesená",J347,0)</f>
        <v>0</v>
      </c>
      <c r="BH347" s="207">
        <f>IF(N347="zníž. prenesená",J347,0)</f>
        <v>0</v>
      </c>
      <c r="BI347" s="207">
        <f>IF(N347="nulová",J347,0)</f>
        <v>0</v>
      </c>
      <c r="BJ347" s="17" t="s">
        <v>143</v>
      </c>
      <c r="BK347" s="208">
        <f>ROUND(I347*H347,3)</f>
        <v>0</v>
      </c>
      <c r="BL347" s="17" t="s">
        <v>233</v>
      </c>
      <c r="BM347" s="206" t="s">
        <v>510</v>
      </c>
    </row>
    <row r="348" spans="1:65" s="2" customFormat="1" ht="22.2" customHeight="1">
      <c r="A348" s="34"/>
      <c r="B348" s="35"/>
      <c r="C348" s="195" t="s">
        <v>511</v>
      </c>
      <c r="D348" s="195" t="s">
        <v>138</v>
      </c>
      <c r="E348" s="196" t="s">
        <v>512</v>
      </c>
      <c r="F348" s="197" t="s">
        <v>513</v>
      </c>
      <c r="G348" s="198" t="s">
        <v>421</v>
      </c>
      <c r="H348" s="200"/>
      <c r="I348" s="200"/>
      <c r="J348" s="199">
        <f>ROUND(I348*H348,3)</f>
        <v>0</v>
      </c>
      <c r="K348" s="201"/>
      <c r="L348" s="39"/>
      <c r="M348" s="202" t="s">
        <v>1</v>
      </c>
      <c r="N348" s="203" t="s">
        <v>41</v>
      </c>
      <c r="O348" s="75"/>
      <c r="P348" s="204">
        <f>O348*H348</f>
        <v>0</v>
      </c>
      <c r="Q348" s="204">
        <v>0</v>
      </c>
      <c r="R348" s="204">
        <f>Q348*H348</f>
        <v>0</v>
      </c>
      <c r="S348" s="204">
        <v>0</v>
      </c>
      <c r="T348" s="205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206" t="s">
        <v>233</v>
      </c>
      <c r="AT348" s="206" t="s">
        <v>138</v>
      </c>
      <c r="AU348" s="206" t="s">
        <v>143</v>
      </c>
      <c r="AY348" s="17" t="s">
        <v>136</v>
      </c>
      <c r="BE348" s="207">
        <f>IF(N348="základná",J348,0)</f>
        <v>0</v>
      </c>
      <c r="BF348" s="207">
        <f>IF(N348="znížená",J348,0)</f>
        <v>0</v>
      </c>
      <c r="BG348" s="207">
        <f>IF(N348="zákl. prenesená",J348,0)</f>
        <v>0</v>
      </c>
      <c r="BH348" s="207">
        <f>IF(N348="zníž. prenesená",J348,0)</f>
        <v>0</v>
      </c>
      <c r="BI348" s="207">
        <f>IF(N348="nulová",J348,0)</f>
        <v>0</v>
      </c>
      <c r="BJ348" s="17" t="s">
        <v>143</v>
      </c>
      <c r="BK348" s="208">
        <f>ROUND(I348*H348,3)</f>
        <v>0</v>
      </c>
      <c r="BL348" s="17" t="s">
        <v>233</v>
      </c>
      <c r="BM348" s="206" t="s">
        <v>514</v>
      </c>
    </row>
    <row r="349" spans="1:65" s="12" customFormat="1" ht="22.8" customHeight="1">
      <c r="B349" s="179"/>
      <c r="C349" s="180"/>
      <c r="D349" s="181" t="s">
        <v>74</v>
      </c>
      <c r="E349" s="193" t="s">
        <v>515</v>
      </c>
      <c r="F349" s="193" t="s">
        <v>516</v>
      </c>
      <c r="G349" s="180"/>
      <c r="H349" s="180"/>
      <c r="I349" s="183"/>
      <c r="J349" s="194">
        <f>BK349</f>
        <v>0</v>
      </c>
      <c r="K349" s="180"/>
      <c r="L349" s="185"/>
      <c r="M349" s="186"/>
      <c r="N349" s="187"/>
      <c r="O349" s="187"/>
      <c r="P349" s="188">
        <f>SUM(P350:P363)</f>
        <v>0</v>
      </c>
      <c r="Q349" s="187"/>
      <c r="R349" s="188">
        <f>SUM(R350:R363)</f>
        <v>0.42455389999999998</v>
      </c>
      <c r="S349" s="187"/>
      <c r="T349" s="189">
        <f>SUM(T350:T363)</f>
        <v>0</v>
      </c>
      <c r="AR349" s="190" t="s">
        <v>143</v>
      </c>
      <c r="AT349" s="191" t="s">
        <v>74</v>
      </c>
      <c r="AU349" s="191" t="s">
        <v>83</v>
      </c>
      <c r="AY349" s="190" t="s">
        <v>136</v>
      </c>
      <c r="BK349" s="192">
        <f>SUM(BK350:BK363)</f>
        <v>0</v>
      </c>
    </row>
    <row r="350" spans="1:65" s="2" customFormat="1" ht="14.4" customHeight="1">
      <c r="A350" s="34"/>
      <c r="B350" s="35"/>
      <c r="C350" s="195" t="s">
        <v>517</v>
      </c>
      <c r="D350" s="195" t="s">
        <v>138</v>
      </c>
      <c r="E350" s="196" t="s">
        <v>518</v>
      </c>
      <c r="F350" s="197" t="s">
        <v>519</v>
      </c>
      <c r="G350" s="198" t="s">
        <v>288</v>
      </c>
      <c r="H350" s="199">
        <v>13.33</v>
      </c>
      <c r="I350" s="200"/>
      <c r="J350" s="199">
        <f>ROUND(I350*H350,3)</f>
        <v>0</v>
      </c>
      <c r="K350" s="201"/>
      <c r="L350" s="39"/>
      <c r="M350" s="202" t="s">
        <v>1</v>
      </c>
      <c r="N350" s="203" t="s">
        <v>41</v>
      </c>
      <c r="O350" s="75"/>
      <c r="P350" s="204">
        <f>O350*H350</f>
        <v>0</v>
      </c>
      <c r="Q350" s="204">
        <v>6.3000000000000003E-4</v>
      </c>
      <c r="R350" s="204">
        <f>Q350*H350</f>
        <v>8.3978999999999998E-3</v>
      </c>
      <c r="S350" s="204">
        <v>0</v>
      </c>
      <c r="T350" s="205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06" t="s">
        <v>233</v>
      </c>
      <c r="AT350" s="206" t="s">
        <v>138</v>
      </c>
      <c r="AU350" s="206" t="s">
        <v>143</v>
      </c>
      <c r="AY350" s="17" t="s">
        <v>136</v>
      </c>
      <c r="BE350" s="207">
        <f>IF(N350="základná",J350,0)</f>
        <v>0</v>
      </c>
      <c r="BF350" s="207">
        <f>IF(N350="znížená",J350,0)</f>
        <v>0</v>
      </c>
      <c r="BG350" s="207">
        <f>IF(N350="zákl. prenesená",J350,0)</f>
        <v>0</v>
      </c>
      <c r="BH350" s="207">
        <f>IF(N350="zníž. prenesená",J350,0)</f>
        <v>0</v>
      </c>
      <c r="BI350" s="207">
        <f>IF(N350="nulová",J350,0)</f>
        <v>0</v>
      </c>
      <c r="BJ350" s="17" t="s">
        <v>143</v>
      </c>
      <c r="BK350" s="208">
        <f>ROUND(I350*H350,3)</f>
        <v>0</v>
      </c>
      <c r="BL350" s="17" t="s">
        <v>233</v>
      </c>
      <c r="BM350" s="206" t="s">
        <v>520</v>
      </c>
    </row>
    <row r="351" spans="1:65" s="13" customFormat="1" ht="10.199999999999999">
      <c r="B351" s="209"/>
      <c r="C351" s="210"/>
      <c r="D351" s="211" t="s">
        <v>145</v>
      </c>
      <c r="E351" s="212" t="s">
        <v>1</v>
      </c>
      <c r="F351" s="213" t="s">
        <v>242</v>
      </c>
      <c r="G351" s="210"/>
      <c r="H351" s="212" t="s">
        <v>1</v>
      </c>
      <c r="I351" s="214"/>
      <c r="J351" s="210"/>
      <c r="K351" s="210"/>
      <c r="L351" s="215"/>
      <c r="M351" s="216"/>
      <c r="N351" s="217"/>
      <c r="O351" s="217"/>
      <c r="P351" s="217"/>
      <c r="Q351" s="217"/>
      <c r="R351" s="217"/>
      <c r="S351" s="217"/>
      <c r="T351" s="218"/>
      <c r="AT351" s="219" t="s">
        <v>145</v>
      </c>
      <c r="AU351" s="219" t="s">
        <v>143</v>
      </c>
      <c r="AV351" s="13" t="s">
        <v>83</v>
      </c>
      <c r="AW351" s="13" t="s">
        <v>30</v>
      </c>
      <c r="AX351" s="13" t="s">
        <v>75</v>
      </c>
      <c r="AY351" s="219" t="s">
        <v>136</v>
      </c>
    </row>
    <row r="352" spans="1:65" s="14" customFormat="1" ht="10.199999999999999">
      <c r="B352" s="220"/>
      <c r="C352" s="221"/>
      <c r="D352" s="211" t="s">
        <v>145</v>
      </c>
      <c r="E352" s="222" t="s">
        <v>1</v>
      </c>
      <c r="F352" s="223" t="s">
        <v>521</v>
      </c>
      <c r="G352" s="221"/>
      <c r="H352" s="224">
        <v>14.13</v>
      </c>
      <c r="I352" s="225"/>
      <c r="J352" s="221"/>
      <c r="K352" s="221"/>
      <c r="L352" s="226"/>
      <c r="M352" s="227"/>
      <c r="N352" s="228"/>
      <c r="O352" s="228"/>
      <c r="P352" s="228"/>
      <c r="Q352" s="228"/>
      <c r="R352" s="228"/>
      <c r="S352" s="228"/>
      <c r="T352" s="229"/>
      <c r="AT352" s="230" t="s">
        <v>145</v>
      </c>
      <c r="AU352" s="230" t="s">
        <v>143</v>
      </c>
      <c r="AV352" s="14" t="s">
        <v>143</v>
      </c>
      <c r="AW352" s="14" t="s">
        <v>30</v>
      </c>
      <c r="AX352" s="14" t="s">
        <v>75</v>
      </c>
      <c r="AY352" s="230" t="s">
        <v>136</v>
      </c>
    </row>
    <row r="353" spans="1:65" s="14" customFormat="1" ht="10.199999999999999">
      <c r="B353" s="220"/>
      <c r="C353" s="221"/>
      <c r="D353" s="211" t="s">
        <v>145</v>
      </c>
      <c r="E353" s="222" t="s">
        <v>1</v>
      </c>
      <c r="F353" s="223" t="s">
        <v>522</v>
      </c>
      <c r="G353" s="221"/>
      <c r="H353" s="224">
        <v>-0.8</v>
      </c>
      <c r="I353" s="225"/>
      <c r="J353" s="221"/>
      <c r="K353" s="221"/>
      <c r="L353" s="226"/>
      <c r="M353" s="227"/>
      <c r="N353" s="228"/>
      <c r="O353" s="228"/>
      <c r="P353" s="228"/>
      <c r="Q353" s="228"/>
      <c r="R353" s="228"/>
      <c r="S353" s="228"/>
      <c r="T353" s="229"/>
      <c r="AT353" s="230" t="s">
        <v>145</v>
      </c>
      <c r="AU353" s="230" t="s">
        <v>143</v>
      </c>
      <c r="AV353" s="14" t="s">
        <v>143</v>
      </c>
      <c r="AW353" s="14" t="s">
        <v>30</v>
      </c>
      <c r="AX353" s="14" t="s">
        <v>75</v>
      </c>
      <c r="AY353" s="230" t="s">
        <v>136</v>
      </c>
    </row>
    <row r="354" spans="1:65" s="15" customFormat="1" ht="10.199999999999999">
      <c r="B354" s="231"/>
      <c r="C354" s="232"/>
      <c r="D354" s="211" t="s">
        <v>145</v>
      </c>
      <c r="E354" s="233" t="s">
        <v>1</v>
      </c>
      <c r="F354" s="234" t="s">
        <v>196</v>
      </c>
      <c r="G354" s="232"/>
      <c r="H354" s="235">
        <v>13.33</v>
      </c>
      <c r="I354" s="236"/>
      <c r="J354" s="232"/>
      <c r="K354" s="232"/>
      <c r="L354" s="237"/>
      <c r="M354" s="238"/>
      <c r="N354" s="239"/>
      <c r="O354" s="239"/>
      <c r="P354" s="239"/>
      <c r="Q354" s="239"/>
      <c r="R354" s="239"/>
      <c r="S354" s="239"/>
      <c r="T354" s="240"/>
      <c r="AT354" s="241" t="s">
        <v>145</v>
      </c>
      <c r="AU354" s="241" t="s">
        <v>143</v>
      </c>
      <c r="AV354" s="15" t="s">
        <v>142</v>
      </c>
      <c r="AW354" s="15" t="s">
        <v>30</v>
      </c>
      <c r="AX354" s="15" t="s">
        <v>83</v>
      </c>
      <c r="AY354" s="241" t="s">
        <v>136</v>
      </c>
    </row>
    <row r="355" spans="1:65" s="2" customFormat="1" ht="14.4" customHeight="1">
      <c r="A355" s="34"/>
      <c r="B355" s="35"/>
      <c r="C355" s="242" t="s">
        <v>523</v>
      </c>
      <c r="D355" s="242" t="s">
        <v>227</v>
      </c>
      <c r="E355" s="243" t="s">
        <v>524</v>
      </c>
      <c r="F355" s="244" t="s">
        <v>525</v>
      </c>
      <c r="G355" s="245" t="s">
        <v>141</v>
      </c>
      <c r="H355" s="246">
        <v>1.3859999999999999</v>
      </c>
      <c r="I355" s="247"/>
      <c r="J355" s="246">
        <f>ROUND(I355*H355,3)</f>
        <v>0</v>
      </c>
      <c r="K355" s="248"/>
      <c r="L355" s="249"/>
      <c r="M355" s="250" t="s">
        <v>1</v>
      </c>
      <c r="N355" s="251" t="s">
        <v>41</v>
      </c>
      <c r="O355" s="75"/>
      <c r="P355" s="204">
        <f>O355*H355</f>
        <v>0</v>
      </c>
      <c r="Q355" s="204">
        <v>1.2E-2</v>
      </c>
      <c r="R355" s="204">
        <f>Q355*H355</f>
        <v>1.6631999999999997E-2</v>
      </c>
      <c r="S355" s="204">
        <v>0</v>
      </c>
      <c r="T355" s="205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06" t="s">
        <v>347</v>
      </c>
      <c r="AT355" s="206" t="s">
        <v>227</v>
      </c>
      <c r="AU355" s="206" t="s">
        <v>143</v>
      </c>
      <c r="AY355" s="17" t="s">
        <v>136</v>
      </c>
      <c r="BE355" s="207">
        <f>IF(N355="základná",J355,0)</f>
        <v>0</v>
      </c>
      <c r="BF355" s="207">
        <f>IF(N355="znížená",J355,0)</f>
        <v>0</v>
      </c>
      <c r="BG355" s="207">
        <f>IF(N355="zákl. prenesená",J355,0)</f>
        <v>0</v>
      </c>
      <c r="BH355" s="207">
        <f>IF(N355="zníž. prenesená",J355,0)</f>
        <v>0</v>
      </c>
      <c r="BI355" s="207">
        <f>IF(N355="nulová",J355,0)</f>
        <v>0</v>
      </c>
      <c r="BJ355" s="17" t="s">
        <v>143</v>
      </c>
      <c r="BK355" s="208">
        <f>ROUND(I355*H355,3)</f>
        <v>0</v>
      </c>
      <c r="BL355" s="17" t="s">
        <v>233</v>
      </c>
      <c r="BM355" s="206" t="s">
        <v>526</v>
      </c>
    </row>
    <row r="356" spans="1:65" s="14" customFormat="1" ht="10.199999999999999">
      <c r="B356" s="220"/>
      <c r="C356" s="221"/>
      <c r="D356" s="211" t="s">
        <v>145</v>
      </c>
      <c r="E356" s="221"/>
      <c r="F356" s="223" t="s">
        <v>527</v>
      </c>
      <c r="G356" s="221"/>
      <c r="H356" s="224">
        <v>1.3859999999999999</v>
      </c>
      <c r="I356" s="225"/>
      <c r="J356" s="221"/>
      <c r="K356" s="221"/>
      <c r="L356" s="226"/>
      <c r="M356" s="227"/>
      <c r="N356" s="228"/>
      <c r="O356" s="228"/>
      <c r="P356" s="228"/>
      <c r="Q356" s="228"/>
      <c r="R356" s="228"/>
      <c r="S356" s="228"/>
      <c r="T356" s="229"/>
      <c r="AT356" s="230" t="s">
        <v>145</v>
      </c>
      <c r="AU356" s="230" t="s">
        <v>143</v>
      </c>
      <c r="AV356" s="14" t="s">
        <v>143</v>
      </c>
      <c r="AW356" s="14" t="s">
        <v>4</v>
      </c>
      <c r="AX356" s="14" t="s">
        <v>83</v>
      </c>
      <c r="AY356" s="230" t="s">
        <v>136</v>
      </c>
    </row>
    <row r="357" spans="1:65" s="2" customFormat="1" ht="22.2" customHeight="1">
      <c r="A357" s="34"/>
      <c r="B357" s="35"/>
      <c r="C357" s="195" t="s">
        <v>528</v>
      </c>
      <c r="D357" s="195" t="s">
        <v>138</v>
      </c>
      <c r="E357" s="196" t="s">
        <v>529</v>
      </c>
      <c r="F357" s="197" t="s">
        <v>530</v>
      </c>
      <c r="G357" s="198" t="s">
        <v>141</v>
      </c>
      <c r="H357" s="199">
        <v>25.48</v>
      </c>
      <c r="I357" s="200"/>
      <c r="J357" s="199">
        <f>ROUND(I357*H357,3)</f>
        <v>0</v>
      </c>
      <c r="K357" s="201"/>
      <c r="L357" s="39"/>
      <c r="M357" s="202" t="s">
        <v>1</v>
      </c>
      <c r="N357" s="203" t="s">
        <v>41</v>
      </c>
      <c r="O357" s="75"/>
      <c r="P357" s="204">
        <f>O357*H357</f>
        <v>0</v>
      </c>
      <c r="Q357" s="204">
        <v>3.2000000000000002E-3</v>
      </c>
      <c r="R357" s="204">
        <f>Q357*H357</f>
        <v>8.1536000000000011E-2</v>
      </c>
      <c r="S357" s="204">
        <v>0</v>
      </c>
      <c r="T357" s="205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206" t="s">
        <v>233</v>
      </c>
      <c r="AT357" s="206" t="s">
        <v>138</v>
      </c>
      <c r="AU357" s="206" t="s">
        <v>143</v>
      </c>
      <c r="AY357" s="17" t="s">
        <v>136</v>
      </c>
      <c r="BE357" s="207">
        <f>IF(N357="základná",J357,0)</f>
        <v>0</v>
      </c>
      <c r="BF357" s="207">
        <f>IF(N357="znížená",J357,0)</f>
        <v>0</v>
      </c>
      <c r="BG357" s="207">
        <f>IF(N357="zákl. prenesená",J357,0)</f>
        <v>0</v>
      </c>
      <c r="BH357" s="207">
        <f>IF(N357="zníž. prenesená",J357,0)</f>
        <v>0</v>
      </c>
      <c r="BI357" s="207">
        <f>IF(N357="nulová",J357,0)</f>
        <v>0</v>
      </c>
      <c r="BJ357" s="17" t="s">
        <v>143</v>
      </c>
      <c r="BK357" s="208">
        <f>ROUND(I357*H357,3)</f>
        <v>0</v>
      </c>
      <c r="BL357" s="17" t="s">
        <v>233</v>
      </c>
      <c r="BM357" s="206" t="s">
        <v>531</v>
      </c>
    </row>
    <row r="358" spans="1:65" s="14" customFormat="1" ht="10.199999999999999">
      <c r="B358" s="220"/>
      <c r="C358" s="221"/>
      <c r="D358" s="211" t="s">
        <v>145</v>
      </c>
      <c r="E358" s="222" t="s">
        <v>1</v>
      </c>
      <c r="F358" s="223" t="s">
        <v>273</v>
      </c>
      <c r="G358" s="221"/>
      <c r="H358" s="224">
        <v>11.74</v>
      </c>
      <c r="I358" s="225"/>
      <c r="J358" s="221"/>
      <c r="K358" s="221"/>
      <c r="L358" s="226"/>
      <c r="M358" s="227"/>
      <c r="N358" s="228"/>
      <c r="O358" s="228"/>
      <c r="P358" s="228"/>
      <c r="Q358" s="228"/>
      <c r="R358" s="228"/>
      <c r="S358" s="228"/>
      <c r="T358" s="229"/>
      <c r="AT358" s="230" t="s">
        <v>145</v>
      </c>
      <c r="AU358" s="230" t="s">
        <v>143</v>
      </c>
      <c r="AV358" s="14" t="s">
        <v>143</v>
      </c>
      <c r="AW358" s="14" t="s">
        <v>30</v>
      </c>
      <c r="AX358" s="14" t="s">
        <v>75</v>
      </c>
      <c r="AY358" s="230" t="s">
        <v>136</v>
      </c>
    </row>
    <row r="359" spans="1:65" s="14" customFormat="1" ht="10.199999999999999">
      <c r="B359" s="220"/>
      <c r="C359" s="221"/>
      <c r="D359" s="211" t="s">
        <v>145</v>
      </c>
      <c r="E359" s="222" t="s">
        <v>1</v>
      </c>
      <c r="F359" s="223" t="s">
        <v>274</v>
      </c>
      <c r="G359" s="221"/>
      <c r="H359" s="224">
        <v>13.74</v>
      </c>
      <c r="I359" s="225"/>
      <c r="J359" s="221"/>
      <c r="K359" s="221"/>
      <c r="L359" s="226"/>
      <c r="M359" s="227"/>
      <c r="N359" s="228"/>
      <c r="O359" s="228"/>
      <c r="P359" s="228"/>
      <c r="Q359" s="228"/>
      <c r="R359" s="228"/>
      <c r="S359" s="228"/>
      <c r="T359" s="229"/>
      <c r="AT359" s="230" t="s">
        <v>145</v>
      </c>
      <c r="AU359" s="230" t="s">
        <v>143</v>
      </c>
      <c r="AV359" s="14" t="s">
        <v>143</v>
      </c>
      <c r="AW359" s="14" t="s">
        <v>30</v>
      </c>
      <c r="AX359" s="14" t="s">
        <v>75</v>
      </c>
      <c r="AY359" s="230" t="s">
        <v>136</v>
      </c>
    </row>
    <row r="360" spans="1:65" s="15" customFormat="1" ht="10.199999999999999">
      <c r="B360" s="231"/>
      <c r="C360" s="232"/>
      <c r="D360" s="211" t="s">
        <v>145</v>
      </c>
      <c r="E360" s="233" t="s">
        <v>1</v>
      </c>
      <c r="F360" s="234" t="s">
        <v>196</v>
      </c>
      <c r="G360" s="232"/>
      <c r="H360" s="235">
        <v>25.48</v>
      </c>
      <c r="I360" s="236"/>
      <c r="J360" s="232"/>
      <c r="K360" s="232"/>
      <c r="L360" s="237"/>
      <c r="M360" s="238"/>
      <c r="N360" s="239"/>
      <c r="O360" s="239"/>
      <c r="P360" s="239"/>
      <c r="Q360" s="239"/>
      <c r="R360" s="239"/>
      <c r="S360" s="239"/>
      <c r="T360" s="240"/>
      <c r="AT360" s="241" t="s">
        <v>145</v>
      </c>
      <c r="AU360" s="241" t="s">
        <v>143</v>
      </c>
      <c r="AV360" s="15" t="s">
        <v>142</v>
      </c>
      <c r="AW360" s="15" t="s">
        <v>30</v>
      </c>
      <c r="AX360" s="15" t="s">
        <v>83</v>
      </c>
      <c r="AY360" s="241" t="s">
        <v>136</v>
      </c>
    </row>
    <row r="361" spans="1:65" s="2" customFormat="1" ht="14.4" customHeight="1">
      <c r="A361" s="34"/>
      <c r="B361" s="35"/>
      <c r="C361" s="242" t="s">
        <v>532</v>
      </c>
      <c r="D361" s="242" t="s">
        <v>227</v>
      </c>
      <c r="E361" s="243" t="s">
        <v>524</v>
      </c>
      <c r="F361" s="244" t="s">
        <v>525</v>
      </c>
      <c r="G361" s="245" t="s">
        <v>141</v>
      </c>
      <c r="H361" s="246">
        <v>26.498999999999999</v>
      </c>
      <c r="I361" s="247"/>
      <c r="J361" s="246">
        <f>ROUND(I361*H361,3)</f>
        <v>0</v>
      </c>
      <c r="K361" s="248"/>
      <c r="L361" s="249"/>
      <c r="M361" s="250" t="s">
        <v>1</v>
      </c>
      <c r="N361" s="251" t="s">
        <v>41</v>
      </c>
      <c r="O361" s="75"/>
      <c r="P361" s="204">
        <f>O361*H361</f>
        <v>0</v>
      </c>
      <c r="Q361" s="204">
        <v>1.2E-2</v>
      </c>
      <c r="R361" s="204">
        <f>Q361*H361</f>
        <v>0.31798799999999999</v>
      </c>
      <c r="S361" s="204">
        <v>0</v>
      </c>
      <c r="T361" s="205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206" t="s">
        <v>347</v>
      </c>
      <c r="AT361" s="206" t="s">
        <v>227</v>
      </c>
      <c r="AU361" s="206" t="s">
        <v>143</v>
      </c>
      <c r="AY361" s="17" t="s">
        <v>136</v>
      </c>
      <c r="BE361" s="207">
        <f>IF(N361="základná",J361,0)</f>
        <v>0</v>
      </c>
      <c r="BF361" s="207">
        <f>IF(N361="znížená",J361,0)</f>
        <v>0</v>
      </c>
      <c r="BG361" s="207">
        <f>IF(N361="zákl. prenesená",J361,0)</f>
        <v>0</v>
      </c>
      <c r="BH361" s="207">
        <f>IF(N361="zníž. prenesená",J361,0)</f>
        <v>0</v>
      </c>
      <c r="BI361" s="207">
        <f>IF(N361="nulová",J361,0)</f>
        <v>0</v>
      </c>
      <c r="BJ361" s="17" t="s">
        <v>143</v>
      </c>
      <c r="BK361" s="208">
        <f>ROUND(I361*H361,3)</f>
        <v>0</v>
      </c>
      <c r="BL361" s="17" t="s">
        <v>233</v>
      </c>
      <c r="BM361" s="206" t="s">
        <v>533</v>
      </c>
    </row>
    <row r="362" spans="1:65" s="14" customFormat="1" ht="10.199999999999999">
      <c r="B362" s="220"/>
      <c r="C362" s="221"/>
      <c r="D362" s="211" t="s">
        <v>145</v>
      </c>
      <c r="E362" s="221"/>
      <c r="F362" s="223" t="s">
        <v>534</v>
      </c>
      <c r="G362" s="221"/>
      <c r="H362" s="224">
        <v>26.498999999999999</v>
      </c>
      <c r="I362" s="225"/>
      <c r="J362" s="221"/>
      <c r="K362" s="221"/>
      <c r="L362" s="226"/>
      <c r="M362" s="227"/>
      <c r="N362" s="228"/>
      <c r="O362" s="228"/>
      <c r="P362" s="228"/>
      <c r="Q362" s="228"/>
      <c r="R362" s="228"/>
      <c r="S362" s="228"/>
      <c r="T362" s="229"/>
      <c r="AT362" s="230" t="s">
        <v>145</v>
      </c>
      <c r="AU362" s="230" t="s">
        <v>143</v>
      </c>
      <c r="AV362" s="14" t="s">
        <v>143</v>
      </c>
      <c r="AW362" s="14" t="s">
        <v>4</v>
      </c>
      <c r="AX362" s="14" t="s">
        <v>83</v>
      </c>
      <c r="AY362" s="230" t="s">
        <v>136</v>
      </c>
    </row>
    <row r="363" spans="1:65" s="2" customFormat="1" ht="22.2" customHeight="1">
      <c r="A363" s="34"/>
      <c r="B363" s="35"/>
      <c r="C363" s="195" t="s">
        <v>535</v>
      </c>
      <c r="D363" s="195" t="s">
        <v>138</v>
      </c>
      <c r="E363" s="196" t="s">
        <v>536</v>
      </c>
      <c r="F363" s="197" t="s">
        <v>537</v>
      </c>
      <c r="G363" s="198" t="s">
        <v>421</v>
      </c>
      <c r="H363" s="200"/>
      <c r="I363" s="200"/>
      <c r="J363" s="199">
        <f>ROUND(I363*H363,3)</f>
        <v>0</v>
      </c>
      <c r="K363" s="201"/>
      <c r="L363" s="39"/>
      <c r="M363" s="202" t="s">
        <v>1</v>
      </c>
      <c r="N363" s="203" t="s">
        <v>41</v>
      </c>
      <c r="O363" s="75"/>
      <c r="P363" s="204">
        <f>O363*H363</f>
        <v>0</v>
      </c>
      <c r="Q363" s="204">
        <v>0</v>
      </c>
      <c r="R363" s="204">
        <f>Q363*H363</f>
        <v>0</v>
      </c>
      <c r="S363" s="204">
        <v>0</v>
      </c>
      <c r="T363" s="205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206" t="s">
        <v>233</v>
      </c>
      <c r="AT363" s="206" t="s">
        <v>138</v>
      </c>
      <c r="AU363" s="206" t="s">
        <v>143</v>
      </c>
      <c r="AY363" s="17" t="s">
        <v>136</v>
      </c>
      <c r="BE363" s="207">
        <f>IF(N363="základná",J363,0)</f>
        <v>0</v>
      </c>
      <c r="BF363" s="207">
        <f>IF(N363="znížená",J363,0)</f>
        <v>0</v>
      </c>
      <c r="BG363" s="207">
        <f>IF(N363="zákl. prenesená",J363,0)</f>
        <v>0</v>
      </c>
      <c r="BH363" s="207">
        <f>IF(N363="zníž. prenesená",J363,0)</f>
        <v>0</v>
      </c>
      <c r="BI363" s="207">
        <f>IF(N363="nulová",J363,0)</f>
        <v>0</v>
      </c>
      <c r="BJ363" s="17" t="s">
        <v>143</v>
      </c>
      <c r="BK363" s="208">
        <f>ROUND(I363*H363,3)</f>
        <v>0</v>
      </c>
      <c r="BL363" s="17" t="s">
        <v>233</v>
      </c>
      <c r="BM363" s="206" t="s">
        <v>538</v>
      </c>
    </row>
    <row r="364" spans="1:65" s="12" customFormat="1" ht="22.8" customHeight="1">
      <c r="B364" s="179"/>
      <c r="C364" s="180"/>
      <c r="D364" s="181" t="s">
        <v>74</v>
      </c>
      <c r="E364" s="193" t="s">
        <v>539</v>
      </c>
      <c r="F364" s="193" t="s">
        <v>540</v>
      </c>
      <c r="G364" s="180"/>
      <c r="H364" s="180"/>
      <c r="I364" s="183"/>
      <c r="J364" s="194">
        <f>BK364</f>
        <v>0</v>
      </c>
      <c r="K364" s="180"/>
      <c r="L364" s="185"/>
      <c r="M364" s="186"/>
      <c r="N364" s="187"/>
      <c r="O364" s="187"/>
      <c r="P364" s="188">
        <f>SUM(P365:P428)</f>
        <v>0</v>
      </c>
      <c r="Q364" s="187"/>
      <c r="R364" s="188">
        <f>SUM(R365:R428)</f>
        <v>0.39716429999999997</v>
      </c>
      <c r="S364" s="187"/>
      <c r="T364" s="189">
        <f>SUM(T365:T428)</f>
        <v>0.18337500000000001</v>
      </c>
      <c r="AR364" s="190" t="s">
        <v>143</v>
      </c>
      <c r="AT364" s="191" t="s">
        <v>74</v>
      </c>
      <c r="AU364" s="191" t="s">
        <v>83</v>
      </c>
      <c r="AY364" s="190" t="s">
        <v>136</v>
      </c>
      <c r="BK364" s="192">
        <f>SUM(BK365:BK428)</f>
        <v>0</v>
      </c>
    </row>
    <row r="365" spans="1:65" s="2" customFormat="1" ht="14.4" customHeight="1">
      <c r="A365" s="34"/>
      <c r="B365" s="35"/>
      <c r="C365" s="195" t="s">
        <v>541</v>
      </c>
      <c r="D365" s="195" t="s">
        <v>138</v>
      </c>
      <c r="E365" s="196" t="s">
        <v>542</v>
      </c>
      <c r="F365" s="197" t="s">
        <v>543</v>
      </c>
      <c r="G365" s="198" t="s">
        <v>288</v>
      </c>
      <c r="H365" s="199">
        <v>53.274999999999999</v>
      </c>
      <c r="I365" s="200"/>
      <c r="J365" s="199">
        <f>ROUND(I365*H365,3)</f>
        <v>0</v>
      </c>
      <c r="K365" s="201"/>
      <c r="L365" s="39"/>
      <c r="M365" s="202" t="s">
        <v>1</v>
      </c>
      <c r="N365" s="203" t="s">
        <v>41</v>
      </c>
      <c r="O365" s="75"/>
      <c r="P365" s="204">
        <f>O365*H365</f>
        <v>0</v>
      </c>
      <c r="Q365" s="204">
        <v>0</v>
      </c>
      <c r="R365" s="204">
        <f>Q365*H365</f>
        <v>0</v>
      </c>
      <c r="S365" s="204">
        <v>1E-3</v>
      </c>
      <c r="T365" s="205">
        <f>S365*H365</f>
        <v>5.3275000000000003E-2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206" t="s">
        <v>233</v>
      </c>
      <c r="AT365" s="206" t="s">
        <v>138</v>
      </c>
      <c r="AU365" s="206" t="s">
        <v>143</v>
      </c>
      <c r="AY365" s="17" t="s">
        <v>136</v>
      </c>
      <c r="BE365" s="207">
        <f>IF(N365="základná",J365,0)</f>
        <v>0</v>
      </c>
      <c r="BF365" s="207">
        <f>IF(N365="znížená",J365,0)</f>
        <v>0</v>
      </c>
      <c r="BG365" s="207">
        <f>IF(N365="zákl. prenesená",J365,0)</f>
        <v>0</v>
      </c>
      <c r="BH365" s="207">
        <f>IF(N365="zníž. prenesená",J365,0)</f>
        <v>0</v>
      </c>
      <c r="BI365" s="207">
        <f>IF(N365="nulová",J365,0)</f>
        <v>0</v>
      </c>
      <c r="BJ365" s="17" t="s">
        <v>143</v>
      </c>
      <c r="BK365" s="208">
        <f>ROUND(I365*H365,3)</f>
        <v>0</v>
      </c>
      <c r="BL365" s="17" t="s">
        <v>233</v>
      </c>
      <c r="BM365" s="206" t="s">
        <v>544</v>
      </c>
    </row>
    <row r="366" spans="1:65" s="13" customFormat="1" ht="10.199999999999999">
      <c r="B366" s="209"/>
      <c r="C366" s="210"/>
      <c r="D366" s="211" t="s">
        <v>145</v>
      </c>
      <c r="E366" s="212" t="s">
        <v>1</v>
      </c>
      <c r="F366" s="213" t="s">
        <v>545</v>
      </c>
      <c r="G366" s="210"/>
      <c r="H366" s="212" t="s">
        <v>1</v>
      </c>
      <c r="I366" s="214"/>
      <c r="J366" s="210"/>
      <c r="K366" s="210"/>
      <c r="L366" s="215"/>
      <c r="M366" s="216"/>
      <c r="N366" s="217"/>
      <c r="O366" s="217"/>
      <c r="P366" s="217"/>
      <c r="Q366" s="217"/>
      <c r="R366" s="217"/>
      <c r="S366" s="217"/>
      <c r="T366" s="218"/>
      <c r="AT366" s="219" t="s">
        <v>145</v>
      </c>
      <c r="AU366" s="219" t="s">
        <v>143</v>
      </c>
      <c r="AV366" s="13" t="s">
        <v>83</v>
      </c>
      <c r="AW366" s="13" t="s">
        <v>30</v>
      </c>
      <c r="AX366" s="13" t="s">
        <v>75</v>
      </c>
      <c r="AY366" s="219" t="s">
        <v>136</v>
      </c>
    </row>
    <row r="367" spans="1:65" s="14" customFormat="1" ht="10.199999999999999">
      <c r="B367" s="220"/>
      <c r="C367" s="221"/>
      <c r="D367" s="211" t="s">
        <v>145</v>
      </c>
      <c r="E367" s="222" t="s">
        <v>1</v>
      </c>
      <c r="F367" s="223" t="s">
        <v>546</v>
      </c>
      <c r="G367" s="221"/>
      <c r="H367" s="224">
        <v>9.65</v>
      </c>
      <c r="I367" s="225"/>
      <c r="J367" s="221"/>
      <c r="K367" s="221"/>
      <c r="L367" s="226"/>
      <c r="M367" s="227"/>
      <c r="N367" s="228"/>
      <c r="O367" s="228"/>
      <c r="P367" s="228"/>
      <c r="Q367" s="228"/>
      <c r="R367" s="228"/>
      <c r="S367" s="228"/>
      <c r="T367" s="229"/>
      <c r="AT367" s="230" t="s">
        <v>145</v>
      </c>
      <c r="AU367" s="230" t="s">
        <v>143</v>
      </c>
      <c r="AV367" s="14" t="s">
        <v>143</v>
      </c>
      <c r="AW367" s="14" t="s">
        <v>30</v>
      </c>
      <c r="AX367" s="14" t="s">
        <v>75</v>
      </c>
      <c r="AY367" s="230" t="s">
        <v>136</v>
      </c>
    </row>
    <row r="368" spans="1:65" s="13" customFormat="1" ht="10.199999999999999">
      <c r="B368" s="209"/>
      <c r="C368" s="210"/>
      <c r="D368" s="211" t="s">
        <v>145</v>
      </c>
      <c r="E368" s="212" t="s">
        <v>1</v>
      </c>
      <c r="F368" s="213" t="s">
        <v>547</v>
      </c>
      <c r="G368" s="210"/>
      <c r="H368" s="212" t="s">
        <v>1</v>
      </c>
      <c r="I368" s="214"/>
      <c r="J368" s="210"/>
      <c r="K368" s="210"/>
      <c r="L368" s="215"/>
      <c r="M368" s="216"/>
      <c r="N368" s="217"/>
      <c r="O368" s="217"/>
      <c r="P368" s="217"/>
      <c r="Q368" s="217"/>
      <c r="R368" s="217"/>
      <c r="S368" s="217"/>
      <c r="T368" s="218"/>
      <c r="AT368" s="219" t="s">
        <v>145</v>
      </c>
      <c r="AU368" s="219" t="s">
        <v>143</v>
      </c>
      <c r="AV368" s="13" t="s">
        <v>83</v>
      </c>
      <c r="AW368" s="13" t="s">
        <v>30</v>
      </c>
      <c r="AX368" s="13" t="s">
        <v>75</v>
      </c>
      <c r="AY368" s="219" t="s">
        <v>136</v>
      </c>
    </row>
    <row r="369" spans="2:51" s="14" customFormat="1" ht="10.199999999999999">
      <c r="B369" s="220"/>
      <c r="C369" s="221"/>
      <c r="D369" s="211" t="s">
        <v>145</v>
      </c>
      <c r="E369" s="222" t="s">
        <v>1</v>
      </c>
      <c r="F369" s="223" t="s">
        <v>548</v>
      </c>
      <c r="G369" s="221"/>
      <c r="H369" s="224">
        <v>1.7</v>
      </c>
      <c r="I369" s="225"/>
      <c r="J369" s="221"/>
      <c r="K369" s="221"/>
      <c r="L369" s="226"/>
      <c r="M369" s="227"/>
      <c r="N369" s="228"/>
      <c r="O369" s="228"/>
      <c r="P369" s="228"/>
      <c r="Q369" s="228"/>
      <c r="R369" s="228"/>
      <c r="S369" s="228"/>
      <c r="T369" s="229"/>
      <c r="AT369" s="230" t="s">
        <v>145</v>
      </c>
      <c r="AU369" s="230" t="s">
        <v>143</v>
      </c>
      <c r="AV369" s="14" t="s">
        <v>143</v>
      </c>
      <c r="AW369" s="14" t="s">
        <v>30</v>
      </c>
      <c r="AX369" s="14" t="s">
        <v>75</v>
      </c>
      <c r="AY369" s="230" t="s">
        <v>136</v>
      </c>
    </row>
    <row r="370" spans="2:51" s="13" customFormat="1" ht="10.199999999999999">
      <c r="B370" s="209"/>
      <c r="C370" s="210"/>
      <c r="D370" s="211" t="s">
        <v>145</v>
      </c>
      <c r="E370" s="212" t="s">
        <v>1</v>
      </c>
      <c r="F370" s="213" t="s">
        <v>549</v>
      </c>
      <c r="G370" s="210"/>
      <c r="H370" s="212" t="s">
        <v>1</v>
      </c>
      <c r="I370" s="214"/>
      <c r="J370" s="210"/>
      <c r="K370" s="210"/>
      <c r="L370" s="215"/>
      <c r="M370" s="216"/>
      <c r="N370" s="217"/>
      <c r="O370" s="217"/>
      <c r="P370" s="217"/>
      <c r="Q370" s="217"/>
      <c r="R370" s="217"/>
      <c r="S370" s="217"/>
      <c r="T370" s="218"/>
      <c r="AT370" s="219" t="s">
        <v>145</v>
      </c>
      <c r="AU370" s="219" t="s">
        <v>143</v>
      </c>
      <c r="AV370" s="13" t="s">
        <v>83</v>
      </c>
      <c r="AW370" s="13" t="s">
        <v>30</v>
      </c>
      <c r="AX370" s="13" t="s">
        <v>75</v>
      </c>
      <c r="AY370" s="219" t="s">
        <v>136</v>
      </c>
    </row>
    <row r="371" spans="2:51" s="14" customFormat="1" ht="10.199999999999999">
      <c r="B371" s="220"/>
      <c r="C371" s="221"/>
      <c r="D371" s="211" t="s">
        <v>145</v>
      </c>
      <c r="E371" s="222" t="s">
        <v>1</v>
      </c>
      <c r="F371" s="223" t="s">
        <v>550</v>
      </c>
      <c r="G371" s="221"/>
      <c r="H371" s="224">
        <v>1.2</v>
      </c>
      <c r="I371" s="225"/>
      <c r="J371" s="221"/>
      <c r="K371" s="221"/>
      <c r="L371" s="226"/>
      <c r="M371" s="227"/>
      <c r="N371" s="228"/>
      <c r="O371" s="228"/>
      <c r="P371" s="228"/>
      <c r="Q371" s="228"/>
      <c r="R371" s="228"/>
      <c r="S371" s="228"/>
      <c r="T371" s="229"/>
      <c r="AT371" s="230" t="s">
        <v>145</v>
      </c>
      <c r="AU371" s="230" t="s">
        <v>143</v>
      </c>
      <c r="AV371" s="14" t="s">
        <v>143</v>
      </c>
      <c r="AW371" s="14" t="s">
        <v>30</v>
      </c>
      <c r="AX371" s="14" t="s">
        <v>75</v>
      </c>
      <c r="AY371" s="230" t="s">
        <v>136</v>
      </c>
    </row>
    <row r="372" spans="2:51" s="13" customFormat="1" ht="10.199999999999999">
      <c r="B372" s="209"/>
      <c r="C372" s="210"/>
      <c r="D372" s="211" t="s">
        <v>145</v>
      </c>
      <c r="E372" s="212" t="s">
        <v>1</v>
      </c>
      <c r="F372" s="213" t="s">
        <v>551</v>
      </c>
      <c r="G372" s="210"/>
      <c r="H372" s="212" t="s">
        <v>1</v>
      </c>
      <c r="I372" s="214"/>
      <c r="J372" s="210"/>
      <c r="K372" s="210"/>
      <c r="L372" s="215"/>
      <c r="M372" s="216"/>
      <c r="N372" s="217"/>
      <c r="O372" s="217"/>
      <c r="P372" s="217"/>
      <c r="Q372" s="217"/>
      <c r="R372" s="217"/>
      <c r="S372" s="217"/>
      <c r="T372" s="218"/>
      <c r="AT372" s="219" t="s">
        <v>145</v>
      </c>
      <c r="AU372" s="219" t="s">
        <v>143</v>
      </c>
      <c r="AV372" s="13" t="s">
        <v>83</v>
      </c>
      <c r="AW372" s="13" t="s">
        <v>30</v>
      </c>
      <c r="AX372" s="13" t="s">
        <v>75</v>
      </c>
      <c r="AY372" s="219" t="s">
        <v>136</v>
      </c>
    </row>
    <row r="373" spans="2:51" s="14" customFormat="1" ht="10.199999999999999">
      <c r="B373" s="220"/>
      <c r="C373" s="221"/>
      <c r="D373" s="211" t="s">
        <v>145</v>
      </c>
      <c r="E373" s="222" t="s">
        <v>1</v>
      </c>
      <c r="F373" s="223" t="s">
        <v>552</v>
      </c>
      <c r="G373" s="221"/>
      <c r="H373" s="224">
        <v>3.1</v>
      </c>
      <c r="I373" s="225"/>
      <c r="J373" s="221"/>
      <c r="K373" s="221"/>
      <c r="L373" s="226"/>
      <c r="M373" s="227"/>
      <c r="N373" s="228"/>
      <c r="O373" s="228"/>
      <c r="P373" s="228"/>
      <c r="Q373" s="228"/>
      <c r="R373" s="228"/>
      <c r="S373" s="228"/>
      <c r="T373" s="229"/>
      <c r="AT373" s="230" t="s">
        <v>145</v>
      </c>
      <c r="AU373" s="230" t="s">
        <v>143</v>
      </c>
      <c r="AV373" s="14" t="s">
        <v>143</v>
      </c>
      <c r="AW373" s="14" t="s">
        <v>30</v>
      </c>
      <c r="AX373" s="14" t="s">
        <v>75</v>
      </c>
      <c r="AY373" s="230" t="s">
        <v>136</v>
      </c>
    </row>
    <row r="374" spans="2:51" s="13" customFormat="1" ht="10.199999999999999">
      <c r="B374" s="209"/>
      <c r="C374" s="210"/>
      <c r="D374" s="211" t="s">
        <v>145</v>
      </c>
      <c r="E374" s="212" t="s">
        <v>1</v>
      </c>
      <c r="F374" s="213" t="s">
        <v>553</v>
      </c>
      <c r="G374" s="210"/>
      <c r="H374" s="212" t="s">
        <v>1</v>
      </c>
      <c r="I374" s="214"/>
      <c r="J374" s="210"/>
      <c r="K374" s="210"/>
      <c r="L374" s="215"/>
      <c r="M374" s="216"/>
      <c r="N374" s="217"/>
      <c r="O374" s="217"/>
      <c r="P374" s="217"/>
      <c r="Q374" s="217"/>
      <c r="R374" s="217"/>
      <c r="S374" s="217"/>
      <c r="T374" s="218"/>
      <c r="AT374" s="219" t="s">
        <v>145</v>
      </c>
      <c r="AU374" s="219" t="s">
        <v>143</v>
      </c>
      <c r="AV374" s="13" t="s">
        <v>83</v>
      </c>
      <c r="AW374" s="13" t="s">
        <v>30</v>
      </c>
      <c r="AX374" s="13" t="s">
        <v>75</v>
      </c>
      <c r="AY374" s="219" t="s">
        <v>136</v>
      </c>
    </row>
    <row r="375" spans="2:51" s="14" customFormat="1" ht="10.199999999999999">
      <c r="B375" s="220"/>
      <c r="C375" s="221"/>
      <c r="D375" s="211" t="s">
        <v>145</v>
      </c>
      <c r="E375" s="222" t="s">
        <v>1</v>
      </c>
      <c r="F375" s="223" t="s">
        <v>554</v>
      </c>
      <c r="G375" s="221"/>
      <c r="H375" s="224">
        <v>8.65</v>
      </c>
      <c r="I375" s="225"/>
      <c r="J375" s="221"/>
      <c r="K375" s="221"/>
      <c r="L375" s="226"/>
      <c r="M375" s="227"/>
      <c r="N375" s="228"/>
      <c r="O375" s="228"/>
      <c r="P375" s="228"/>
      <c r="Q375" s="228"/>
      <c r="R375" s="228"/>
      <c r="S375" s="228"/>
      <c r="T375" s="229"/>
      <c r="AT375" s="230" t="s">
        <v>145</v>
      </c>
      <c r="AU375" s="230" t="s">
        <v>143</v>
      </c>
      <c r="AV375" s="14" t="s">
        <v>143</v>
      </c>
      <c r="AW375" s="14" t="s">
        <v>30</v>
      </c>
      <c r="AX375" s="14" t="s">
        <v>75</v>
      </c>
      <c r="AY375" s="230" t="s">
        <v>136</v>
      </c>
    </row>
    <row r="376" spans="2:51" s="13" customFormat="1" ht="10.199999999999999">
      <c r="B376" s="209"/>
      <c r="C376" s="210"/>
      <c r="D376" s="211" t="s">
        <v>145</v>
      </c>
      <c r="E376" s="212" t="s">
        <v>1</v>
      </c>
      <c r="F376" s="213" t="s">
        <v>555</v>
      </c>
      <c r="G376" s="210"/>
      <c r="H376" s="212" t="s">
        <v>1</v>
      </c>
      <c r="I376" s="214"/>
      <c r="J376" s="210"/>
      <c r="K376" s="210"/>
      <c r="L376" s="215"/>
      <c r="M376" s="216"/>
      <c r="N376" s="217"/>
      <c r="O376" s="217"/>
      <c r="P376" s="217"/>
      <c r="Q376" s="217"/>
      <c r="R376" s="217"/>
      <c r="S376" s="217"/>
      <c r="T376" s="218"/>
      <c r="AT376" s="219" t="s">
        <v>145</v>
      </c>
      <c r="AU376" s="219" t="s">
        <v>143</v>
      </c>
      <c r="AV376" s="13" t="s">
        <v>83</v>
      </c>
      <c r="AW376" s="13" t="s">
        <v>30</v>
      </c>
      <c r="AX376" s="13" t="s">
        <v>75</v>
      </c>
      <c r="AY376" s="219" t="s">
        <v>136</v>
      </c>
    </row>
    <row r="377" spans="2:51" s="14" customFormat="1" ht="10.199999999999999">
      <c r="B377" s="220"/>
      <c r="C377" s="221"/>
      <c r="D377" s="211" t="s">
        <v>145</v>
      </c>
      <c r="E377" s="222" t="s">
        <v>1</v>
      </c>
      <c r="F377" s="223" t="s">
        <v>556</v>
      </c>
      <c r="G377" s="221"/>
      <c r="H377" s="224">
        <v>2.35</v>
      </c>
      <c r="I377" s="225"/>
      <c r="J377" s="221"/>
      <c r="K377" s="221"/>
      <c r="L377" s="226"/>
      <c r="M377" s="227"/>
      <c r="N377" s="228"/>
      <c r="O377" s="228"/>
      <c r="P377" s="228"/>
      <c r="Q377" s="228"/>
      <c r="R377" s="228"/>
      <c r="S377" s="228"/>
      <c r="T377" s="229"/>
      <c r="AT377" s="230" t="s">
        <v>145</v>
      </c>
      <c r="AU377" s="230" t="s">
        <v>143</v>
      </c>
      <c r="AV377" s="14" t="s">
        <v>143</v>
      </c>
      <c r="AW377" s="14" t="s">
        <v>30</v>
      </c>
      <c r="AX377" s="14" t="s">
        <v>75</v>
      </c>
      <c r="AY377" s="230" t="s">
        <v>136</v>
      </c>
    </row>
    <row r="378" spans="2:51" s="13" customFormat="1" ht="10.199999999999999">
      <c r="B378" s="209"/>
      <c r="C378" s="210"/>
      <c r="D378" s="211" t="s">
        <v>145</v>
      </c>
      <c r="E378" s="212" t="s">
        <v>1</v>
      </c>
      <c r="F378" s="213" t="s">
        <v>557</v>
      </c>
      <c r="G378" s="210"/>
      <c r="H378" s="212" t="s">
        <v>1</v>
      </c>
      <c r="I378" s="214"/>
      <c r="J378" s="210"/>
      <c r="K378" s="210"/>
      <c r="L378" s="215"/>
      <c r="M378" s="216"/>
      <c r="N378" s="217"/>
      <c r="O378" s="217"/>
      <c r="P378" s="217"/>
      <c r="Q378" s="217"/>
      <c r="R378" s="217"/>
      <c r="S378" s="217"/>
      <c r="T378" s="218"/>
      <c r="AT378" s="219" t="s">
        <v>145</v>
      </c>
      <c r="AU378" s="219" t="s">
        <v>143</v>
      </c>
      <c r="AV378" s="13" t="s">
        <v>83</v>
      </c>
      <c r="AW378" s="13" t="s">
        <v>30</v>
      </c>
      <c r="AX378" s="13" t="s">
        <v>75</v>
      </c>
      <c r="AY378" s="219" t="s">
        <v>136</v>
      </c>
    </row>
    <row r="379" spans="2:51" s="14" customFormat="1" ht="10.199999999999999">
      <c r="B379" s="220"/>
      <c r="C379" s="221"/>
      <c r="D379" s="211" t="s">
        <v>145</v>
      </c>
      <c r="E379" s="222" t="s">
        <v>1</v>
      </c>
      <c r="F379" s="223" t="s">
        <v>558</v>
      </c>
      <c r="G379" s="221"/>
      <c r="H379" s="224">
        <v>3</v>
      </c>
      <c r="I379" s="225"/>
      <c r="J379" s="221"/>
      <c r="K379" s="221"/>
      <c r="L379" s="226"/>
      <c r="M379" s="227"/>
      <c r="N379" s="228"/>
      <c r="O379" s="228"/>
      <c r="P379" s="228"/>
      <c r="Q379" s="228"/>
      <c r="R379" s="228"/>
      <c r="S379" s="228"/>
      <c r="T379" s="229"/>
      <c r="AT379" s="230" t="s">
        <v>145</v>
      </c>
      <c r="AU379" s="230" t="s">
        <v>143</v>
      </c>
      <c r="AV379" s="14" t="s">
        <v>143</v>
      </c>
      <c r="AW379" s="14" t="s">
        <v>30</v>
      </c>
      <c r="AX379" s="14" t="s">
        <v>75</v>
      </c>
      <c r="AY379" s="230" t="s">
        <v>136</v>
      </c>
    </row>
    <row r="380" spans="2:51" s="13" customFormat="1" ht="10.199999999999999">
      <c r="B380" s="209"/>
      <c r="C380" s="210"/>
      <c r="D380" s="211" t="s">
        <v>145</v>
      </c>
      <c r="E380" s="212" t="s">
        <v>1</v>
      </c>
      <c r="F380" s="213" t="s">
        <v>559</v>
      </c>
      <c r="G380" s="210"/>
      <c r="H380" s="212" t="s">
        <v>1</v>
      </c>
      <c r="I380" s="214"/>
      <c r="J380" s="210"/>
      <c r="K380" s="210"/>
      <c r="L380" s="215"/>
      <c r="M380" s="216"/>
      <c r="N380" s="217"/>
      <c r="O380" s="217"/>
      <c r="P380" s="217"/>
      <c r="Q380" s="217"/>
      <c r="R380" s="217"/>
      <c r="S380" s="217"/>
      <c r="T380" s="218"/>
      <c r="AT380" s="219" t="s">
        <v>145</v>
      </c>
      <c r="AU380" s="219" t="s">
        <v>143</v>
      </c>
      <c r="AV380" s="13" t="s">
        <v>83</v>
      </c>
      <c r="AW380" s="13" t="s">
        <v>30</v>
      </c>
      <c r="AX380" s="13" t="s">
        <v>75</v>
      </c>
      <c r="AY380" s="219" t="s">
        <v>136</v>
      </c>
    </row>
    <row r="381" spans="2:51" s="14" customFormat="1" ht="10.199999999999999">
      <c r="B381" s="220"/>
      <c r="C381" s="221"/>
      <c r="D381" s="211" t="s">
        <v>145</v>
      </c>
      <c r="E381" s="222" t="s">
        <v>1</v>
      </c>
      <c r="F381" s="223" t="s">
        <v>560</v>
      </c>
      <c r="G381" s="221"/>
      <c r="H381" s="224">
        <v>10.975</v>
      </c>
      <c r="I381" s="225"/>
      <c r="J381" s="221"/>
      <c r="K381" s="221"/>
      <c r="L381" s="226"/>
      <c r="M381" s="227"/>
      <c r="N381" s="228"/>
      <c r="O381" s="228"/>
      <c r="P381" s="228"/>
      <c r="Q381" s="228"/>
      <c r="R381" s="228"/>
      <c r="S381" s="228"/>
      <c r="T381" s="229"/>
      <c r="AT381" s="230" t="s">
        <v>145</v>
      </c>
      <c r="AU381" s="230" t="s">
        <v>143</v>
      </c>
      <c r="AV381" s="14" t="s">
        <v>143</v>
      </c>
      <c r="AW381" s="14" t="s">
        <v>30</v>
      </c>
      <c r="AX381" s="14" t="s">
        <v>75</v>
      </c>
      <c r="AY381" s="230" t="s">
        <v>136</v>
      </c>
    </row>
    <row r="382" spans="2:51" s="13" customFormat="1" ht="10.199999999999999">
      <c r="B382" s="209"/>
      <c r="C382" s="210"/>
      <c r="D382" s="211" t="s">
        <v>145</v>
      </c>
      <c r="E382" s="212" t="s">
        <v>1</v>
      </c>
      <c r="F382" s="213" t="s">
        <v>561</v>
      </c>
      <c r="G382" s="210"/>
      <c r="H382" s="212" t="s">
        <v>1</v>
      </c>
      <c r="I382" s="214"/>
      <c r="J382" s="210"/>
      <c r="K382" s="210"/>
      <c r="L382" s="215"/>
      <c r="M382" s="216"/>
      <c r="N382" s="217"/>
      <c r="O382" s="217"/>
      <c r="P382" s="217"/>
      <c r="Q382" s="217"/>
      <c r="R382" s="217"/>
      <c r="S382" s="217"/>
      <c r="T382" s="218"/>
      <c r="AT382" s="219" t="s">
        <v>145</v>
      </c>
      <c r="AU382" s="219" t="s">
        <v>143</v>
      </c>
      <c r="AV382" s="13" t="s">
        <v>83</v>
      </c>
      <c r="AW382" s="13" t="s">
        <v>30</v>
      </c>
      <c r="AX382" s="13" t="s">
        <v>75</v>
      </c>
      <c r="AY382" s="219" t="s">
        <v>136</v>
      </c>
    </row>
    <row r="383" spans="2:51" s="14" customFormat="1" ht="10.199999999999999">
      <c r="B383" s="220"/>
      <c r="C383" s="221"/>
      <c r="D383" s="211" t="s">
        <v>145</v>
      </c>
      <c r="E383" s="222" t="s">
        <v>1</v>
      </c>
      <c r="F383" s="223" t="s">
        <v>562</v>
      </c>
      <c r="G383" s="221"/>
      <c r="H383" s="224">
        <v>9.3000000000000007</v>
      </c>
      <c r="I383" s="225"/>
      <c r="J383" s="221"/>
      <c r="K383" s="221"/>
      <c r="L383" s="226"/>
      <c r="M383" s="227"/>
      <c r="N383" s="228"/>
      <c r="O383" s="228"/>
      <c r="P383" s="228"/>
      <c r="Q383" s="228"/>
      <c r="R383" s="228"/>
      <c r="S383" s="228"/>
      <c r="T383" s="229"/>
      <c r="AT383" s="230" t="s">
        <v>145</v>
      </c>
      <c r="AU383" s="230" t="s">
        <v>143</v>
      </c>
      <c r="AV383" s="14" t="s">
        <v>143</v>
      </c>
      <c r="AW383" s="14" t="s">
        <v>30</v>
      </c>
      <c r="AX383" s="14" t="s">
        <v>75</v>
      </c>
      <c r="AY383" s="230" t="s">
        <v>136</v>
      </c>
    </row>
    <row r="384" spans="2:51" s="13" customFormat="1" ht="10.199999999999999">
      <c r="B384" s="209"/>
      <c r="C384" s="210"/>
      <c r="D384" s="211" t="s">
        <v>145</v>
      </c>
      <c r="E384" s="212" t="s">
        <v>1</v>
      </c>
      <c r="F384" s="213" t="s">
        <v>563</v>
      </c>
      <c r="G384" s="210"/>
      <c r="H384" s="212" t="s">
        <v>1</v>
      </c>
      <c r="I384" s="214"/>
      <c r="J384" s="210"/>
      <c r="K384" s="210"/>
      <c r="L384" s="215"/>
      <c r="M384" s="216"/>
      <c r="N384" s="217"/>
      <c r="O384" s="217"/>
      <c r="P384" s="217"/>
      <c r="Q384" s="217"/>
      <c r="R384" s="217"/>
      <c r="S384" s="217"/>
      <c r="T384" s="218"/>
      <c r="AT384" s="219" t="s">
        <v>145</v>
      </c>
      <c r="AU384" s="219" t="s">
        <v>143</v>
      </c>
      <c r="AV384" s="13" t="s">
        <v>83</v>
      </c>
      <c r="AW384" s="13" t="s">
        <v>30</v>
      </c>
      <c r="AX384" s="13" t="s">
        <v>75</v>
      </c>
      <c r="AY384" s="219" t="s">
        <v>136</v>
      </c>
    </row>
    <row r="385" spans="1:65" s="14" customFormat="1" ht="10.199999999999999">
      <c r="B385" s="220"/>
      <c r="C385" s="221"/>
      <c r="D385" s="211" t="s">
        <v>145</v>
      </c>
      <c r="E385" s="222" t="s">
        <v>1</v>
      </c>
      <c r="F385" s="223" t="s">
        <v>564</v>
      </c>
      <c r="G385" s="221"/>
      <c r="H385" s="224">
        <v>3.35</v>
      </c>
      <c r="I385" s="225"/>
      <c r="J385" s="221"/>
      <c r="K385" s="221"/>
      <c r="L385" s="226"/>
      <c r="M385" s="227"/>
      <c r="N385" s="228"/>
      <c r="O385" s="228"/>
      <c r="P385" s="228"/>
      <c r="Q385" s="228"/>
      <c r="R385" s="228"/>
      <c r="S385" s="228"/>
      <c r="T385" s="229"/>
      <c r="AT385" s="230" t="s">
        <v>145</v>
      </c>
      <c r="AU385" s="230" t="s">
        <v>143</v>
      </c>
      <c r="AV385" s="14" t="s">
        <v>143</v>
      </c>
      <c r="AW385" s="14" t="s">
        <v>30</v>
      </c>
      <c r="AX385" s="14" t="s">
        <v>75</v>
      </c>
      <c r="AY385" s="230" t="s">
        <v>136</v>
      </c>
    </row>
    <row r="386" spans="1:65" s="15" customFormat="1" ht="10.199999999999999">
      <c r="B386" s="231"/>
      <c r="C386" s="232"/>
      <c r="D386" s="211" t="s">
        <v>145</v>
      </c>
      <c r="E386" s="233" t="s">
        <v>1</v>
      </c>
      <c r="F386" s="234" t="s">
        <v>196</v>
      </c>
      <c r="G386" s="232"/>
      <c r="H386" s="235">
        <v>53.274999999999999</v>
      </c>
      <c r="I386" s="236"/>
      <c r="J386" s="232"/>
      <c r="K386" s="232"/>
      <c r="L386" s="237"/>
      <c r="M386" s="238"/>
      <c r="N386" s="239"/>
      <c r="O386" s="239"/>
      <c r="P386" s="239"/>
      <c r="Q386" s="239"/>
      <c r="R386" s="239"/>
      <c r="S386" s="239"/>
      <c r="T386" s="240"/>
      <c r="AT386" s="241" t="s">
        <v>145</v>
      </c>
      <c r="AU386" s="241" t="s">
        <v>143</v>
      </c>
      <c r="AV386" s="15" t="s">
        <v>142</v>
      </c>
      <c r="AW386" s="15" t="s">
        <v>30</v>
      </c>
      <c r="AX386" s="15" t="s">
        <v>83</v>
      </c>
      <c r="AY386" s="241" t="s">
        <v>136</v>
      </c>
    </row>
    <row r="387" spans="1:65" s="2" customFormat="1" ht="14.4" customHeight="1">
      <c r="A387" s="34"/>
      <c r="B387" s="35"/>
      <c r="C387" s="195" t="s">
        <v>565</v>
      </c>
      <c r="D387" s="195" t="s">
        <v>138</v>
      </c>
      <c r="E387" s="196" t="s">
        <v>566</v>
      </c>
      <c r="F387" s="197" t="s">
        <v>567</v>
      </c>
      <c r="G387" s="198" t="s">
        <v>288</v>
      </c>
      <c r="H387" s="199">
        <v>63.17</v>
      </c>
      <c r="I387" s="200"/>
      <c r="J387" s="199">
        <f>ROUND(I387*H387,3)</f>
        <v>0</v>
      </c>
      <c r="K387" s="201"/>
      <c r="L387" s="39"/>
      <c r="M387" s="202" t="s">
        <v>1</v>
      </c>
      <c r="N387" s="203" t="s">
        <v>41</v>
      </c>
      <c r="O387" s="75"/>
      <c r="P387" s="204">
        <f>O387*H387</f>
        <v>0</v>
      </c>
      <c r="Q387" s="204">
        <v>4.0000000000000003E-5</v>
      </c>
      <c r="R387" s="204">
        <f>Q387*H387</f>
        <v>2.5268000000000005E-3</v>
      </c>
      <c r="S387" s="204">
        <v>0</v>
      </c>
      <c r="T387" s="205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206" t="s">
        <v>233</v>
      </c>
      <c r="AT387" s="206" t="s">
        <v>138</v>
      </c>
      <c r="AU387" s="206" t="s">
        <v>143</v>
      </c>
      <c r="AY387" s="17" t="s">
        <v>136</v>
      </c>
      <c r="BE387" s="207">
        <f>IF(N387="základná",J387,0)</f>
        <v>0</v>
      </c>
      <c r="BF387" s="207">
        <f>IF(N387="znížená",J387,0)</f>
        <v>0</v>
      </c>
      <c r="BG387" s="207">
        <f>IF(N387="zákl. prenesená",J387,0)</f>
        <v>0</v>
      </c>
      <c r="BH387" s="207">
        <f>IF(N387="zníž. prenesená",J387,0)</f>
        <v>0</v>
      </c>
      <c r="BI387" s="207">
        <f>IF(N387="nulová",J387,0)</f>
        <v>0</v>
      </c>
      <c r="BJ387" s="17" t="s">
        <v>143</v>
      </c>
      <c r="BK387" s="208">
        <f>ROUND(I387*H387,3)</f>
        <v>0</v>
      </c>
      <c r="BL387" s="17" t="s">
        <v>233</v>
      </c>
      <c r="BM387" s="206" t="s">
        <v>568</v>
      </c>
    </row>
    <row r="388" spans="1:65" s="13" customFormat="1" ht="10.199999999999999">
      <c r="B388" s="209"/>
      <c r="C388" s="210"/>
      <c r="D388" s="211" t="s">
        <v>145</v>
      </c>
      <c r="E388" s="212" t="s">
        <v>1</v>
      </c>
      <c r="F388" s="213" t="s">
        <v>250</v>
      </c>
      <c r="G388" s="210"/>
      <c r="H388" s="212" t="s">
        <v>1</v>
      </c>
      <c r="I388" s="214"/>
      <c r="J388" s="210"/>
      <c r="K388" s="210"/>
      <c r="L388" s="215"/>
      <c r="M388" s="216"/>
      <c r="N388" s="217"/>
      <c r="O388" s="217"/>
      <c r="P388" s="217"/>
      <c r="Q388" s="217"/>
      <c r="R388" s="217"/>
      <c r="S388" s="217"/>
      <c r="T388" s="218"/>
      <c r="AT388" s="219" t="s">
        <v>145</v>
      </c>
      <c r="AU388" s="219" t="s">
        <v>143</v>
      </c>
      <c r="AV388" s="13" t="s">
        <v>83</v>
      </c>
      <c r="AW388" s="13" t="s">
        <v>30</v>
      </c>
      <c r="AX388" s="13" t="s">
        <v>75</v>
      </c>
      <c r="AY388" s="219" t="s">
        <v>136</v>
      </c>
    </row>
    <row r="389" spans="1:65" s="14" customFormat="1" ht="10.199999999999999">
      <c r="B389" s="220"/>
      <c r="C389" s="221"/>
      <c r="D389" s="211" t="s">
        <v>145</v>
      </c>
      <c r="E389" s="222" t="s">
        <v>1</v>
      </c>
      <c r="F389" s="223" t="s">
        <v>569</v>
      </c>
      <c r="G389" s="221"/>
      <c r="H389" s="224">
        <v>45.32</v>
      </c>
      <c r="I389" s="225"/>
      <c r="J389" s="221"/>
      <c r="K389" s="221"/>
      <c r="L389" s="226"/>
      <c r="M389" s="227"/>
      <c r="N389" s="228"/>
      <c r="O389" s="228"/>
      <c r="P389" s="228"/>
      <c r="Q389" s="228"/>
      <c r="R389" s="228"/>
      <c r="S389" s="228"/>
      <c r="T389" s="229"/>
      <c r="AT389" s="230" t="s">
        <v>145</v>
      </c>
      <c r="AU389" s="230" t="s">
        <v>143</v>
      </c>
      <c r="AV389" s="14" t="s">
        <v>143</v>
      </c>
      <c r="AW389" s="14" t="s">
        <v>30</v>
      </c>
      <c r="AX389" s="14" t="s">
        <v>75</v>
      </c>
      <c r="AY389" s="230" t="s">
        <v>136</v>
      </c>
    </row>
    <row r="390" spans="1:65" s="14" customFormat="1" ht="10.199999999999999">
      <c r="B390" s="220"/>
      <c r="C390" s="221"/>
      <c r="D390" s="211" t="s">
        <v>145</v>
      </c>
      <c r="E390" s="222" t="s">
        <v>1</v>
      </c>
      <c r="F390" s="223" t="s">
        <v>570</v>
      </c>
      <c r="G390" s="221"/>
      <c r="H390" s="224">
        <v>-3.2</v>
      </c>
      <c r="I390" s="225"/>
      <c r="J390" s="221"/>
      <c r="K390" s="221"/>
      <c r="L390" s="226"/>
      <c r="M390" s="227"/>
      <c r="N390" s="228"/>
      <c r="O390" s="228"/>
      <c r="P390" s="228"/>
      <c r="Q390" s="228"/>
      <c r="R390" s="228"/>
      <c r="S390" s="228"/>
      <c r="T390" s="229"/>
      <c r="AT390" s="230" t="s">
        <v>145</v>
      </c>
      <c r="AU390" s="230" t="s">
        <v>143</v>
      </c>
      <c r="AV390" s="14" t="s">
        <v>143</v>
      </c>
      <c r="AW390" s="14" t="s">
        <v>30</v>
      </c>
      <c r="AX390" s="14" t="s">
        <v>75</v>
      </c>
      <c r="AY390" s="230" t="s">
        <v>136</v>
      </c>
    </row>
    <row r="391" spans="1:65" s="13" customFormat="1" ht="10.199999999999999">
      <c r="B391" s="209"/>
      <c r="C391" s="210"/>
      <c r="D391" s="211" t="s">
        <v>145</v>
      </c>
      <c r="E391" s="212" t="s">
        <v>1</v>
      </c>
      <c r="F391" s="213" t="s">
        <v>257</v>
      </c>
      <c r="G391" s="210"/>
      <c r="H391" s="212" t="s">
        <v>1</v>
      </c>
      <c r="I391" s="214"/>
      <c r="J391" s="210"/>
      <c r="K391" s="210"/>
      <c r="L391" s="215"/>
      <c r="M391" s="216"/>
      <c r="N391" s="217"/>
      <c r="O391" s="217"/>
      <c r="P391" s="217"/>
      <c r="Q391" s="217"/>
      <c r="R391" s="217"/>
      <c r="S391" s="217"/>
      <c r="T391" s="218"/>
      <c r="AT391" s="219" t="s">
        <v>145</v>
      </c>
      <c r="AU391" s="219" t="s">
        <v>143</v>
      </c>
      <c r="AV391" s="13" t="s">
        <v>83</v>
      </c>
      <c r="AW391" s="13" t="s">
        <v>30</v>
      </c>
      <c r="AX391" s="13" t="s">
        <v>75</v>
      </c>
      <c r="AY391" s="219" t="s">
        <v>136</v>
      </c>
    </row>
    <row r="392" spans="1:65" s="14" customFormat="1" ht="10.199999999999999">
      <c r="B392" s="220"/>
      <c r="C392" s="221"/>
      <c r="D392" s="211" t="s">
        <v>145</v>
      </c>
      <c r="E392" s="222" t="s">
        <v>1</v>
      </c>
      <c r="F392" s="223" t="s">
        <v>571</v>
      </c>
      <c r="G392" s="221"/>
      <c r="H392" s="224">
        <v>21.85</v>
      </c>
      <c r="I392" s="225"/>
      <c r="J392" s="221"/>
      <c r="K392" s="221"/>
      <c r="L392" s="226"/>
      <c r="M392" s="227"/>
      <c r="N392" s="228"/>
      <c r="O392" s="228"/>
      <c r="P392" s="228"/>
      <c r="Q392" s="228"/>
      <c r="R392" s="228"/>
      <c r="S392" s="228"/>
      <c r="T392" s="229"/>
      <c r="AT392" s="230" t="s">
        <v>145</v>
      </c>
      <c r="AU392" s="230" t="s">
        <v>143</v>
      </c>
      <c r="AV392" s="14" t="s">
        <v>143</v>
      </c>
      <c r="AW392" s="14" t="s">
        <v>30</v>
      </c>
      <c r="AX392" s="14" t="s">
        <v>75</v>
      </c>
      <c r="AY392" s="230" t="s">
        <v>136</v>
      </c>
    </row>
    <row r="393" spans="1:65" s="14" customFormat="1" ht="10.199999999999999">
      <c r="B393" s="220"/>
      <c r="C393" s="221"/>
      <c r="D393" s="211" t="s">
        <v>145</v>
      </c>
      <c r="E393" s="222" t="s">
        <v>1</v>
      </c>
      <c r="F393" s="223" t="s">
        <v>522</v>
      </c>
      <c r="G393" s="221"/>
      <c r="H393" s="224">
        <v>-0.8</v>
      </c>
      <c r="I393" s="225"/>
      <c r="J393" s="221"/>
      <c r="K393" s="221"/>
      <c r="L393" s="226"/>
      <c r="M393" s="227"/>
      <c r="N393" s="228"/>
      <c r="O393" s="228"/>
      <c r="P393" s="228"/>
      <c r="Q393" s="228"/>
      <c r="R393" s="228"/>
      <c r="S393" s="228"/>
      <c r="T393" s="229"/>
      <c r="AT393" s="230" t="s">
        <v>145</v>
      </c>
      <c r="AU393" s="230" t="s">
        <v>143</v>
      </c>
      <c r="AV393" s="14" t="s">
        <v>143</v>
      </c>
      <c r="AW393" s="14" t="s">
        <v>30</v>
      </c>
      <c r="AX393" s="14" t="s">
        <v>75</v>
      </c>
      <c r="AY393" s="230" t="s">
        <v>136</v>
      </c>
    </row>
    <row r="394" spans="1:65" s="15" customFormat="1" ht="10.199999999999999">
      <c r="B394" s="231"/>
      <c r="C394" s="232"/>
      <c r="D394" s="211" t="s">
        <v>145</v>
      </c>
      <c r="E394" s="233" t="s">
        <v>1</v>
      </c>
      <c r="F394" s="234" t="s">
        <v>196</v>
      </c>
      <c r="G394" s="232"/>
      <c r="H394" s="235">
        <v>63.17</v>
      </c>
      <c r="I394" s="236"/>
      <c r="J394" s="232"/>
      <c r="K394" s="232"/>
      <c r="L394" s="237"/>
      <c r="M394" s="238"/>
      <c r="N394" s="239"/>
      <c r="O394" s="239"/>
      <c r="P394" s="239"/>
      <c r="Q394" s="239"/>
      <c r="R394" s="239"/>
      <c r="S394" s="239"/>
      <c r="T394" s="240"/>
      <c r="AT394" s="241" t="s">
        <v>145</v>
      </c>
      <c r="AU394" s="241" t="s">
        <v>143</v>
      </c>
      <c r="AV394" s="15" t="s">
        <v>142</v>
      </c>
      <c r="AW394" s="15" t="s">
        <v>30</v>
      </c>
      <c r="AX394" s="15" t="s">
        <v>83</v>
      </c>
      <c r="AY394" s="241" t="s">
        <v>136</v>
      </c>
    </row>
    <row r="395" spans="1:65" s="2" customFormat="1" ht="14.4" customHeight="1">
      <c r="A395" s="34"/>
      <c r="B395" s="35"/>
      <c r="C395" s="242" t="s">
        <v>572</v>
      </c>
      <c r="D395" s="242" t="s">
        <v>227</v>
      </c>
      <c r="E395" s="243" t="s">
        <v>573</v>
      </c>
      <c r="F395" s="244" t="s">
        <v>574</v>
      </c>
      <c r="G395" s="245" t="s">
        <v>141</v>
      </c>
      <c r="H395" s="246">
        <v>6.4429999999999996</v>
      </c>
      <c r="I395" s="247"/>
      <c r="J395" s="246">
        <f>ROUND(I395*H395,3)</f>
        <v>0</v>
      </c>
      <c r="K395" s="248"/>
      <c r="L395" s="249"/>
      <c r="M395" s="250" t="s">
        <v>1</v>
      </c>
      <c r="N395" s="251" t="s">
        <v>41</v>
      </c>
      <c r="O395" s="75"/>
      <c r="P395" s="204">
        <f>O395*H395</f>
        <v>0</v>
      </c>
      <c r="Q395" s="204">
        <v>3.0000000000000001E-3</v>
      </c>
      <c r="R395" s="204">
        <f>Q395*H395</f>
        <v>1.9328999999999999E-2</v>
      </c>
      <c r="S395" s="204">
        <v>0</v>
      </c>
      <c r="T395" s="205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206" t="s">
        <v>347</v>
      </c>
      <c r="AT395" s="206" t="s">
        <v>227</v>
      </c>
      <c r="AU395" s="206" t="s">
        <v>143</v>
      </c>
      <c r="AY395" s="17" t="s">
        <v>136</v>
      </c>
      <c r="BE395" s="207">
        <f>IF(N395="základná",J395,0)</f>
        <v>0</v>
      </c>
      <c r="BF395" s="207">
        <f>IF(N395="znížená",J395,0)</f>
        <v>0</v>
      </c>
      <c r="BG395" s="207">
        <f>IF(N395="zákl. prenesená",J395,0)</f>
        <v>0</v>
      </c>
      <c r="BH395" s="207">
        <f>IF(N395="zníž. prenesená",J395,0)</f>
        <v>0</v>
      </c>
      <c r="BI395" s="207">
        <f>IF(N395="nulová",J395,0)</f>
        <v>0</v>
      </c>
      <c r="BJ395" s="17" t="s">
        <v>143</v>
      </c>
      <c r="BK395" s="208">
        <f>ROUND(I395*H395,3)</f>
        <v>0</v>
      </c>
      <c r="BL395" s="17" t="s">
        <v>233</v>
      </c>
      <c r="BM395" s="206" t="s">
        <v>575</v>
      </c>
    </row>
    <row r="396" spans="1:65" s="14" customFormat="1" ht="10.199999999999999">
      <c r="B396" s="220"/>
      <c r="C396" s="221"/>
      <c r="D396" s="211" t="s">
        <v>145</v>
      </c>
      <c r="E396" s="221"/>
      <c r="F396" s="223" t="s">
        <v>576</v>
      </c>
      <c r="G396" s="221"/>
      <c r="H396" s="224">
        <v>6.4429999999999996</v>
      </c>
      <c r="I396" s="225"/>
      <c r="J396" s="221"/>
      <c r="K396" s="221"/>
      <c r="L396" s="226"/>
      <c r="M396" s="227"/>
      <c r="N396" s="228"/>
      <c r="O396" s="228"/>
      <c r="P396" s="228"/>
      <c r="Q396" s="228"/>
      <c r="R396" s="228"/>
      <c r="S396" s="228"/>
      <c r="T396" s="229"/>
      <c r="AT396" s="230" t="s">
        <v>145</v>
      </c>
      <c r="AU396" s="230" t="s">
        <v>143</v>
      </c>
      <c r="AV396" s="14" t="s">
        <v>143</v>
      </c>
      <c r="AW396" s="14" t="s">
        <v>4</v>
      </c>
      <c r="AX396" s="14" t="s">
        <v>83</v>
      </c>
      <c r="AY396" s="230" t="s">
        <v>136</v>
      </c>
    </row>
    <row r="397" spans="1:65" s="2" customFormat="1" ht="22.2" customHeight="1">
      <c r="A397" s="34"/>
      <c r="B397" s="35"/>
      <c r="C397" s="195" t="s">
        <v>577</v>
      </c>
      <c r="D397" s="195" t="s">
        <v>138</v>
      </c>
      <c r="E397" s="196" t="s">
        <v>578</v>
      </c>
      <c r="F397" s="197" t="s">
        <v>579</v>
      </c>
      <c r="G397" s="198" t="s">
        <v>141</v>
      </c>
      <c r="H397" s="199">
        <v>130.1</v>
      </c>
      <c r="I397" s="200"/>
      <c r="J397" s="199">
        <f>ROUND(I397*H397,3)</f>
        <v>0</v>
      </c>
      <c r="K397" s="201"/>
      <c r="L397" s="39"/>
      <c r="M397" s="202" t="s">
        <v>1</v>
      </c>
      <c r="N397" s="203" t="s">
        <v>41</v>
      </c>
      <c r="O397" s="75"/>
      <c r="P397" s="204">
        <f>O397*H397</f>
        <v>0</v>
      </c>
      <c r="Q397" s="204">
        <v>0</v>
      </c>
      <c r="R397" s="204">
        <f>Q397*H397</f>
        <v>0</v>
      </c>
      <c r="S397" s="204">
        <v>1E-3</v>
      </c>
      <c r="T397" s="205">
        <f>S397*H397</f>
        <v>0.13009999999999999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206" t="s">
        <v>233</v>
      </c>
      <c r="AT397" s="206" t="s">
        <v>138</v>
      </c>
      <c r="AU397" s="206" t="s">
        <v>143</v>
      </c>
      <c r="AY397" s="17" t="s">
        <v>136</v>
      </c>
      <c r="BE397" s="207">
        <f>IF(N397="základná",J397,0)</f>
        <v>0</v>
      </c>
      <c r="BF397" s="207">
        <f>IF(N397="znížená",J397,0)</f>
        <v>0</v>
      </c>
      <c r="BG397" s="207">
        <f>IF(N397="zákl. prenesená",J397,0)</f>
        <v>0</v>
      </c>
      <c r="BH397" s="207">
        <f>IF(N397="zníž. prenesená",J397,0)</f>
        <v>0</v>
      </c>
      <c r="BI397" s="207">
        <f>IF(N397="nulová",J397,0)</f>
        <v>0</v>
      </c>
      <c r="BJ397" s="17" t="s">
        <v>143</v>
      </c>
      <c r="BK397" s="208">
        <f>ROUND(I397*H397,3)</f>
        <v>0</v>
      </c>
      <c r="BL397" s="17" t="s">
        <v>233</v>
      </c>
      <c r="BM397" s="206" t="s">
        <v>580</v>
      </c>
    </row>
    <row r="398" spans="1:65" s="13" customFormat="1" ht="10.199999999999999">
      <c r="B398" s="209"/>
      <c r="C398" s="210"/>
      <c r="D398" s="211" t="s">
        <v>145</v>
      </c>
      <c r="E398" s="212" t="s">
        <v>1</v>
      </c>
      <c r="F398" s="213" t="s">
        <v>545</v>
      </c>
      <c r="G398" s="210"/>
      <c r="H398" s="212" t="s">
        <v>1</v>
      </c>
      <c r="I398" s="214"/>
      <c r="J398" s="210"/>
      <c r="K398" s="210"/>
      <c r="L398" s="215"/>
      <c r="M398" s="216"/>
      <c r="N398" s="217"/>
      <c r="O398" s="217"/>
      <c r="P398" s="217"/>
      <c r="Q398" s="217"/>
      <c r="R398" s="217"/>
      <c r="S398" s="217"/>
      <c r="T398" s="218"/>
      <c r="AT398" s="219" t="s">
        <v>145</v>
      </c>
      <c r="AU398" s="219" t="s">
        <v>143</v>
      </c>
      <c r="AV398" s="13" t="s">
        <v>83</v>
      </c>
      <c r="AW398" s="13" t="s">
        <v>30</v>
      </c>
      <c r="AX398" s="13" t="s">
        <v>75</v>
      </c>
      <c r="AY398" s="219" t="s">
        <v>136</v>
      </c>
    </row>
    <row r="399" spans="1:65" s="14" customFormat="1" ht="10.199999999999999">
      <c r="B399" s="220"/>
      <c r="C399" s="221"/>
      <c r="D399" s="211" t="s">
        <v>145</v>
      </c>
      <c r="E399" s="222" t="s">
        <v>1</v>
      </c>
      <c r="F399" s="223" t="s">
        <v>581</v>
      </c>
      <c r="G399" s="221"/>
      <c r="H399" s="224">
        <v>17.32</v>
      </c>
      <c r="I399" s="225"/>
      <c r="J399" s="221"/>
      <c r="K399" s="221"/>
      <c r="L399" s="226"/>
      <c r="M399" s="227"/>
      <c r="N399" s="228"/>
      <c r="O399" s="228"/>
      <c r="P399" s="228"/>
      <c r="Q399" s="228"/>
      <c r="R399" s="228"/>
      <c r="S399" s="228"/>
      <c r="T399" s="229"/>
      <c r="AT399" s="230" t="s">
        <v>145</v>
      </c>
      <c r="AU399" s="230" t="s">
        <v>143</v>
      </c>
      <c r="AV399" s="14" t="s">
        <v>143</v>
      </c>
      <c r="AW399" s="14" t="s">
        <v>30</v>
      </c>
      <c r="AX399" s="14" t="s">
        <v>75</v>
      </c>
      <c r="AY399" s="230" t="s">
        <v>136</v>
      </c>
    </row>
    <row r="400" spans="1:65" s="13" customFormat="1" ht="10.199999999999999">
      <c r="B400" s="209"/>
      <c r="C400" s="210"/>
      <c r="D400" s="211" t="s">
        <v>145</v>
      </c>
      <c r="E400" s="212" t="s">
        <v>1</v>
      </c>
      <c r="F400" s="213" t="s">
        <v>547</v>
      </c>
      <c r="G400" s="210"/>
      <c r="H400" s="212" t="s">
        <v>1</v>
      </c>
      <c r="I400" s="214"/>
      <c r="J400" s="210"/>
      <c r="K400" s="210"/>
      <c r="L400" s="215"/>
      <c r="M400" s="216"/>
      <c r="N400" s="217"/>
      <c r="O400" s="217"/>
      <c r="P400" s="217"/>
      <c r="Q400" s="217"/>
      <c r="R400" s="217"/>
      <c r="S400" s="217"/>
      <c r="T400" s="218"/>
      <c r="AT400" s="219" t="s">
        <v>145</v>
      </c>
      <c r="AU400" s="219" t="s">
        <v>143</v>
      </c>
      <c r="AV400" s="13" t="s">
        <v>83</v>
      </c>
      <c r="AW400" s="13" t="s">
        <v>30</v>
      </c>
      <c r="AX400" s="13" t="s">
        <v>75</v>
      </c>
      <c r="AY400" s="219" t="s">
        <v>136</v>
      </c>
    </row>
    <row r="401" spans="2:51" s="14" customFormat="1" ht="10.199999999999999">
      <c r="B401" s="220"/>
      <c r="C401" s="221"/>
      <c r="D401" s="211" t="s">
        <v>145</v>
      </c>
      <c r="E401" s="222" t="s">
        <v>1</v>
      </c>
      <c r="F401" s="223" t="s">
        <v>582</v>
      </c>
      <c r="G401" s="221"/>
      <c r="H401" s="224">
        <v>1.92</v>
      </c>
      <c r="I401" s="225"/>
      <c r="J401" s="221"/>
      <c r="K401" s="221"/>
      <c r="L401" s="226"/>
      <c r="M401" s="227"/>
      <c r="N401" s="228"/>
      <c r="O401" s="228"/>
      <c r="P401" s="228"/>
      <c r="Q401" s="228"/>
      <c r="R401" s="228"/>
      <c r="S401" s="228"/>
      <c r="T401" s="229"/>
      <c r="AT401" s="230" t="s">
        <v>145</v>
      </c>
      <c r="AU401" s="230" t="s">
        <v>143</v>
      </c>
      <c r="AV401" s="14" t="s">
        <v>143</v>
      </c>
      <c r="AW401" s="14" t="s">
        <v>30</v>
      </c>
      <c r="AX401" s="14" t="s">
        <v>75</v>
      </c>
      <c r="AY401" s="230" t="s">
        <v>136</v>
      </c>
    </row>
    <row r="402" spans="2:51" s="13" customFormat="1" ht="10.199999999999999">
      <c r="B402" s="209"/>
      <c r="C402" s="210"/>
      <c r="D402" s="211" t="s">
        <v>145</v>
      </c>
      <c r="E402" s="212" t="s">
        <v>1</v>
      </c>
      <c r="F402" s="213" t="s">
        <v>583</v>
      </c>
      <c r="G402" s="210"/>
      <c r="H402" s="212" t="s">
        <v>1</v>
      </c>
      <c r="I402" s="214"/>
      <c r="J402" s="210"/>
      <c r="K402" s="210"/>
      <c r="L402" s="215"/>
      <c r="M402" s="216"/>
      <c r="N402" s="217"/>
      <c r="O402" s="217"/>
      <c r="P402" s="217"/>
      <c r="Q402" s="217"/>
      <c r="R402" s="217"/>
      <c r="S402" s="217"/>
      <c r="T402" s="218"/>
      <c r="AT402" s="219" t="s">
        <v>145</v>
      </c>
      <c r="AU402" s="219" t="s">
        <v>143</v>
      </c>
      <c r="AV402" s="13" t="s">
        <v>83</v>
      </c>
      <c r="AW402" s="13" t="s">
        <v>30</v>
      </c>
      <c r="AX402" s="13" t="s">
        <v>75</v>
      </c>
      <c r="AY402" s="219" t="s">
        <v>136</v>
      </c>
    </row>
    <row r="403" spans="2:51" s="14" customFormat="1" ht="10.199999999999999">
      <c r="B403" s="220"/>
      <c r="C403" s="221"/>
      <c r="D403" s="211" t="s">
        <v>145</v>
      </c>
      <c r="E403" s="222" t="s">
        <v>1</v>
      </c>
      <c r="F403" s="223" t="s">
        <v>584</v>
      </c>
      <c r="G403" s="221"/>
      <c r="H403" s="224">
        <v>5.86</v>
      </c>
      <c r="I403" s="225"/>
      <c r="J403" s="221"/>
      <c r="K403" s="221"/>
      <c r="L403" s="226"/>
      <c r="M403" s="227"/>
      <c r="N403" s="228"/>
      <c r="O403" s="228"/>
      <c r="P403" s="228"/>
      <c r="Q403" s="228"/>
      <c r="R403" s="228"/>
      <c r="S403" s="228"/>
      <c r="T403" s="229"/>
      <c r="AT403" s="230" t="s">
        <v>145</v>
      </c>
      <c r="AU403" s="230" t="s">
        <v>143</v>
      </c>
      <c r="AV403" s="14" t="s">
        <v>143</v>
      </c>
      <c r="AW403" s="14" t="s">
        <v>30</v>
      </c>
      <c r="AX403" s="14" t="s">
        <v>75</v>
      </c>
      <c r="AY403" s="230" t="s">
        <v>136</v>
      </c>
    </row>
    <row r="404" spans="2:51" s="13" customFormat="1" ht="10.199999999999999">
      <c r="B404" s="209"/>
      <c r="C404" s="210"/>
      <c r="D404" s="211" t="s">
        <v>145</v>
      </c>
      <c r="E404" s="212" t="s">
        <v>1</v>
      </c>
      <c r="F404" s="213" t="s">
        <v>549</v>
      </c>
      <c r="G404" s="210"/>
      <c r="H404" s="212" t="s">
        <v>1</v>
      </c>
      <c r="I404" s="214"/>
      <c r="J404" s="210"/>
      <c r="K404" s="210"/>
      <c r="L404" s="215"/>
      <c r="M404" s="216"/>
      <c r="N404" s="217"/>
      <c r="O404" s="217"/>
      <c r="P404" s="217"/>
      <c r="Q404" s="217"/>
      <c r="R404" s="217"/>
      <c r="S404" s="217"/>
      <c r="T404" s="218"/>
      <c r="AT404" s="219" t="s">
        <v>145</v>
      </c>
      <c r="AU404" s="219" t="s">
        <v>143</v>
      </c>
      <c r="AV404" s="13" t="s">
        <v>83</v>
      </c>
      <c r="AW404" s="13" t="s">
        <v>30</v>
      </c>
      <c r="AX404" s="13" t="s">
        <v>75</v>
      </c>
      <c r="AY404" s="219" t="s">
        <v>136</v>
      </c>
    </row>
    <row r="405" spans="2:51" s="14" customFormat="1" ht="10.199999999999999">
      <c r="B405" s="220"/>
      <c r="C405" s="221"/>
      <c r="D405" s="211" t="s">
        <v>145</v>
      </c>
      <c r="E405" s="222" t="s">
        <v>1</v>
      </c>
      <c r="F405" s="223" t="s">
        <v>585</v>
      </c>
      <c r="G405" s="221"/>
      <c r="H405" s="224">
        <v>1.32</v>
      </c>
      <c r="I405" s="225"/>
      <c r="J405" s="221"/>
      <c r="K405" s="221"/>
      <c r="L405" s="226"/>
      <c r="M405" s="227"/>
      <c r="N405" s="228"/>
      <c r="O405" s="228"/>
      <c r="P405" s="228"/>
      <c r="Q405" s="228"/>
      <c r="R405" s="228"/>
      <c r="S405" s="228"/>
      <c r="T405" s="229"/>
      <c r="AT405" s="230" t="s">
        <v>145</v>
      </c>
      <c r="AU405" s="230" t="s">
        <v>143</v>
      </c>
      <c r="AV405" s="14" t="s">
        <v>143</v>
      </c>
      <c r="AW405" s="14" t="s">
        <v>30</v>
      </c>
      <c r="AX405" s="14" t="s">
        <v>75</v>
      </c>
      <c r="AY405" s="230" t="s">
        <v>136</v>
      </c>
    </row>
    <row r="406" spans="2:51" s="13" customFormat="1" ht="10.199999999999999">
      <c r="B406" s="209"/>
      <c r="C406" s="210"/>
      <c r="D406" s="211" t="s">
        <v>145</v>
      </c>
      <c r="E406" s="212" t="s">
        <v>1</v>
      </c>
      <c r="F406" s="213" t="s">
        <v>551</v>
      </c>
      <c r="G406" s="210"/>
      <c r="H406" s="212" t="s">
        <v>1</v>
      </c>
      <c r="I406" s="214"/>
      <c r="J406" s="210"/>
      <c r="K406" s="210"/>
      <c r="L406" s="215"/>
      <c r="M406" s="216"/>
      <c r="N406" s="217"/>
      <c r="O406" s="217"/>
      <c r="P406" s="217"/>
      <c r="Q406" s="217"/>
      <c r="R406" s="217"/>
      <c r="S406" s="217"/>
      <c r="T406" s="218"/>
      <c r="AT406" s="219" t="s">
        <v>145</v>
      </c>
      <c r="AU406" s="219" t="s">
        <v>143</v>
      </c>
      <c r="AV406" s="13" t="s">
        <v>83</v>
      </c>
      <c r="AW406" s="13" t="s">
        <v>30</v>
      </c>
      <c r="AX406" s="13" t="s">
        <v>75</v>
      </c>
      <c r="AY406" s="219" t="s">
        <v>136</v>
      </c>
    </row>
    <row r="407" spans="2:51" s="14" customFormat="1" ht="10.199999999999999">
      <c r="B407" s="220"/>
      <c r="C407" s="221"/>
      <c r="D407" s="211" t="s">
        <v>145</v>
      </c>
      <c r="E407" s="222" t="s">
        <v>1</v>
      </c>
      <c r="F407" s="223" t="s">
        <v>586</v>
      </c>
      <c r="G407" s="221"/>
      <c r="H407" s="224">
        <v>12.05</v>
      </c>
      <c r="I407" s="225"/>
      <c r="J407" s="221"/>
      <c r="K407" s="221"/>
      <c r="L407" s="226"/>
      <c r="M407" s="227"/>
      <c r="N407" s="228"/>
      <c r="O407" s="228"/>
      <c r="P407" s="228"/>
      <c r="Q407" s="228"/>
      <c r="R407" s="228"/>
      <c r="S407" s="228"/>
      <c r="T407" s="229"/>
      <c r="AT407" s="230" t="s">
        <v>145</v>
      </c>
      <c r="AU407" s="230" t="s">
        <v>143</v>
      </c>
      <c r="AV407" s="14" t="s">
        <v>143</v>
      </c>
      <c r="AW407" s="14" t="s">
        <v>30</v>
      </c>
      <c r="AX407" s="14" t="s">
        <v>75</v>
      </c>
      <c r="AY407" s="230" t="s">
        <v>136</v>
      </c>
    </row>
    <row r="408" spans="2:51" s="13" customFormat="1" ht="10.199999999999999">
      <c r="B408" s="209"/>
      <c r="C408" s="210"/>
      <c r="D408" s="211" t="s">
        <v>145</v>
      </c>
      <c r="E408" s="212" t="s">
        <v>1</v>
      </c>
      <c r="F408" s="213" t="s">
        <v>553</v>
      </c>
      <c r="G408" s="210"/>
      <c r="H408" s="212" t="s">
        <v>1</v>
      </c>
      <c r="I408" s="214"/>
      <c r="J408" s="210"/>
      <c r="K408" s="210"/>
      <c r="L408" s="215"/>
      <c r="M408" s="216"/>
      <c r="N408" s="217"/>
      <c r="O408" s="217"/>
      <c r="P408" s="217"/>
      <c r="Q408" s="217"/>
      <c r="R408" s="217"/>
      <c r="S408" s="217"/>
      <c r="T408" s="218"/>
      <c r="AT408" s="219" t="s">
        <v>145</v>
      </c>
      <c r="AU408" s="219" t="s">
        <v>143</v>
      </c>
      <c r="AV408" s="13" t="s">
        <v>83</v>
      </c>
      <c r="AW408" s="13" t="s">
        <v>30</v>
      </c>
      <c r="AX408" s="13" t="s">
        <v>75</v>
      </c>
      <c r="AY408" s="219" t="s">
        <v>136</v>
      </c>
    </row>
    <row r="409" spans="2:51" s="14" customFormat="1" ht="10.199999999999999">
      <c r="B409" s="220"/>
      <c r="C409" s="221"/>
      <c r="D409" s="211" t="s">
        <v>145</v>
      </c>
      <c r="E409" s="222" t="s">
        <v>1</v>
      </c>
      <c r="F409" s="223" t="s">
        <v>587</v>
      </c>
      <c r="G409" s="221"/>
      <c r="H409" s="224">
        <v>18.32</v>
      </c>
      <c r="I409" s="225"/>
      <c r="J409" s="221"/>
      <c r="K409" s="221"/>
      <c r="L409" s="226"/>
      <c r="M409" s="227"/>
      <c r="N409" s="228"/>
      <c r="O409" s="228"/>
      <c r="P409" s="228"/>
      <c r="Q409" s="228"/>
      <c r="R409" s="228"/>
      <c r="S409" s="228"/>
      <c r="T409" s="229"/>
      <c r="AT409" s="230" t="s">
        <v>145</v>
      </c>
      <c r="AU409" s="230" t="s">
        <v>143</v>
      </c>
      <c r="AV409" s="14" t="s">
        <v>143</v>
      </c>
      <c r="AW409" s="14" t="s">
        <v>30</v>
      </c>
      <c r="AX409" s="14" t="s">
        <v>75</v>
      </c>
      <c r="AY409" s="230" t="s">
        <v>136</v>
      </c>
    </row>
    <row r="410" spans="2:51" s="13" customFormat="1" ht="10.199999999999999">
      <c r="B410" s="209"/>
      <c r="C410" s="210"/>
      <c r="D410" s="211" t="s">
        <v>145</v>
      </c>
      <c r="E410" s="212" t="s">
        <v>1</v>
      </c>
      <c r="F410" s="213" t="s">
        <v>555</v>
      </c>
      <c r="G410" s="210"/>
      <c r="H410" s="212" t="s">
        <v>1</v>
      </c>
      <c r="I410" s="214"/>
      <c r="J410" s="210"/>
      <c r="K410" s="210"/>
      <c r="L410" s="215"/>
      <c r="M410" s="216"/>
      <c r="N410" s="217"/>
      <c r="O410" s="217"/>
      <c r="P410" s="217"/>
      <c r="Q410" s="217"/>
      <c r="R410" s="217"/>
      <c r="S410" s="217"/>
      <c r="T410" s="218"/>
      <c r="AT410" s="219" t="s">
        <v>145</v>
      </c>
      <c r="AU410" s="219" t="s">
        <v>143</v>
      </c>
      <c r="AV410" s="13" t="s">
        <v>83</v>
      </c>
      <c r="AW410" s="13" t="s">
        <v>30</v>
      </c>
      <c r="AX410" s="13" t="s">
        <v>75</v>
      </c>
      <c r="AY410" s="219" t="s">
        <v>136</v>
      </c>
    </row>
    <row r="411" spans="2:51" s="14" customFormat="1" ht="10.199999999999999">
      <c r="B411" s="220"/>
      <c r="C411" s="221"/>
      <c r="D411" s="211" t="s">
        <v>145</v>
      </c>
      <c r="E411" s="222" t="s">
        <v>1</v>
      </c>
      <c r="F411" s="223" t="s">
        <v>588</v>
      </c>
      <c r="G411" s="221"/>
      <c r="H411" s="224">
        <v>10.85</v>
      </c>
      <c r="I411" s="225"/>
      <c r="J411" s="221"/>
      <c r="K411" s="221"/>
      <c r="L411" s="226"/>
      <c r="M411" s="227"/>
      <c r="N411" s="228"/>
      <c r="O411" s="228"/>
      <c r="P411" s="228"/>
      <c r="Q411" s="228"/>
      <c r="R411" s="228"/>
      <c r="S411" s="228"/>
      <c r="T411" s="229"/>
      <c r="AT411" s="230" t="s">
        <v>145</v>
      </c>
      <c r="AU411" s="230" t="s">
        <v>143</v>
      </c>
      <c r="AV411" s="14" t="s">
        <v>143</v>
      </c>
      <c r="AW411" s="14" t="s">
        <v>30</v>
      </c>
      <c r="AX411" s="14" t="s">
        <v>75</v>
      </c>
      <c r="AY411" s="230" t="s">
        <v>136</v>
      </c>
    </row>
    <row r="412" spans="2:51" s="13" customFormat="1" ht="10.199999999999999">
      <c r="B412" s="209"/>
      <c r="C412" s="210"/>
      <c r="D412" s="211" t="s">
        <v>145</v>
      </c>
      <c r="E412" s="212" t="s">
        <v>1</v>
      </c>
      <c r="F412" s="213" t="s">
        <v>557</v>
      </c>
      <c r="G412" s="210"/>
      <c r="H412" s="212" t="s">
        <v>1</v>
      </c>
      <c r="I412" s="214"/>
      <c r="J412" s="210"/>
      <c r="K412" s="210"/>
      <c r="L412" s="215"/>
      <c r="M412" s="216"/>
      <c r="N412" s="217"/>
      <c r="O412" s="217"/>
      <c r="P412" s="217"/>
      <c r="Q412" s="217"/>
      <c r="R412" s="217"/>
      <c r="S412" s="217"/>
      <c r="T412" s="218"/>
      <c r="AT412" s="219" t="s">
        <v>145</v>
      </c>
      <c r="AU412" s="219" t="s">
        <v>143</v>
      </c>
      <c r="AV412" s="13" t="s">
        <v>83</v>
      </c>
      <c r="AW412" s="13" t="s">
        <v>30</v>
      </c>
      <c r="AX412" s="13" t="s">
        <v>75</v>
      </c>
      <c r="AY412" s="219" t="s">
        <v>136</v>
      </c>
    </row>
    <row r="413" spans="2:51" s="14" customFormat="1" ht="10.199999999999999">
      <c r="B413" s="220"/>
      <c r="C413" s="221"/>
      <c r="D413" s="211" t="s">
        <v>145</v>
      </c>
      <c r="E413" s="222" t="s">
        <v>1</v>
      </c>
      <c r="F413" s="223" t="s">
        <v>589</v>
      </c>
      <c r="G413" s="221"/>
      <c r="H413" s="224">
        <v>8.93</v>
      </c>
      <c r="I413" s="225"/>
      <c r="J413" s="221"/>
      <c r="K413" s="221"/>
      <c r="L413" s="226"/>
      <c r="M413" s="227"/>
      <c r="N413" s="228"/>
      <c r="O413" s="228"/>
      <c r="P413" s="228"/>
      <c r="Q413" s="228"/>
      <c r="R413" s="228"/>
      <c r="S413" s="228"/>
      <c r="T413" s="229"/>
      <c r="AT413" s="230" t="s">
        <v>145</v>
      </c>
      <c r="AU413" s="230" t="s">
        <v>143</v>
      </c>
      <c r="AV413" s="14" t="s">
        <v>143</v>
      </c>
      <c r="AW413" s="14" t="s">
        <v>30</v>
      </c>
      <c r="AX413" s="14" t="s">
        <v>75</v>
      </c>
      <c r="AY413" s="230" t="s">
        <v>136</v>
      </c>
    </row>
    <row r="414" spans="2:51" s="13" customFormat="1" ht="10.199999999999999">
      <c r="B414" s="209"/>
      <c r="C414" s="210"/>
      <c r="D414" s="211" t="s">
        <v>145</v>
      </c>
      <c r="E414" s="212" t="s">
        <v>1</v>
      </c>
      <c r="F414" s="213" t="s">
        <v>559</v>
      </c>
      <c r="G414" s="210"/>
      <c r="H414" s="212" t="s">
        <v>1</v>
      </c>
      <c r="I414" s="214"/>
      <c r="J414" s="210"/>
      <c r="K414" s="210"/>
      <c r="L414" s="215"/>
      <c r="M414" s="216"/>
      <c r="N414" s="217"/>
      <c r="O414" s="217"/>
      <c r="P414" s="217"/>
      <c r="Q414" s="217"/>
      <c r="R414" s="217"/>
      <c r="S414" s="217"/>
      <c r="T414" s="218"/>
      <c r="AT414" s="219" t="s">
        <v>145</v>
      </c>
      <c r="AU414" s="219" t="s">
        <v>143</v>
      </c>
      <c r="AV414" s="13" t="s">
        <v>83</v>
      </c>
      <c r="AW414" s="13" t="s">
        <v>30</v>
      </c>
      <c r="AX414" s="13" t="s">
        <v>75</v>
      </c>
      <c r="AY414" s="219" t="s">
        <v>136</v>
      </c>
    </row>
    <row r="415" spans="2:51" s="14" customFormat="1" ht="10.199999999999999">
      <c r="B415" s="220"/>
      <c r="C415" s="221"/>
      <c r="D415" s="211" t="s">
        <v>145</v>
      </c>
      <c r="E415" s="222" t="s">
        <v>1</v>
      </c>
      <c r="F415" s="223" t="s">
        <v>590</v>
      </c>
      <c r="G415" s="221"/>
      <c r="H415" s="224">
        <v>30.3</v>
      </c>
      <c r="I415" s="225"/>
      <c r="J415" s="221"/>
      <c r="K415" s="221"/>
      <c r="L415" s="226"/>
      <c r="M415" s="227"/>
      <c r="N415" s="228"/>
      <c r="O415" s="228"/>
      <c r="P415" s="228"/>
      <c r="Q415" s="228"/>
      <c r="R415" s="228"/>
      <c r="S415" s="228"/>
      <c r="T415" s="229"/>
      <c r="AT415" s="230" t="s">
        <v>145</v>
      </c>
      <c r="AU415" s="230" t="s">
        <v>143</v>
      </c>
      <c r="AV415" s="14" t="s">
        <v>143</v>
      </c>
      <c r="AW415" s="14" t="s">
        <v>30</v>
      </c>
      <c r="AX415" s="14" t="s">
        <v>75</v>
      </c>
      <c r="AY415" s="230" t="s">
        <v>136</v>
      </c>
    </row>
    <row r="416" spans="2:51" s="13" customFormat="1" ht="10.199999999999999">
      <c r="B416" s="209"/>
      <c r="C416" s="210"/>
      <c r="D416" s="211" t="s">
        <v>145</v>
      </c>
      <c r="E416" s="212" t="s">
        <v>1</v>
      </c>
      <c r="F416" s="213" t="s">
        <v>561</v>
      </c>
      <c r="G416" s="210"/>
      <c r="H416" s="212" t="s">
        <v>1</v>
      </c>
      <c r="I416" s="214"/>
      <c r="J416" s="210"/>
      <c r="K416" s="210"/>
      <c r="L416" s="215"/>
      <c r="M416" s="216"/>
      <c r="N416" s="217"/>
      <c r="O416" s="217"/>
      <c r="P416" s="217"/>
      <c r="Q416" s="217"/>
      <c r="R416" s="217"/>
      <c r="S416" s="217"/>
      <c r="T416" s="218"/>
      <c r="AT416" s="219" t="s">
        <v>145</v>
      </c>
      <c r="AU416" s="219" t="s">
        <v>143</v>
      </c>
      <c r="AV416" s="13" t="s">
        <v>83</v>
      </c>
      <c r="AW416" s="13" t="s">
        <v>30</v>
      </c>
      <c r="AX416" s="13" t="s">
        <v>75</v>
      </c>
      <c r="AY416" s="219" t="s">
        <v>136</v>
      </c>
    </row>
    <row r="417" spans="1:65" s="14" customFormat="1" ht="10.199999999999999">
      <c r="B417" s="220"/>
      <c r="C417" s="221"/>
      <c r="D417" s="211" t="s">
        <v>145</v>
      </c>
      <c r="E417" s="222" t="s">
        <v>1</v>
      </c>
      <c r="F417" s="223" t="s">
        <v>591</v>
      </c>
      <c r="G417" s="221"/>
      <c r="H417" s="224">
        <v>19.600000000000001</v>
      </c>
      <c r="I417" s="225"/>
      <c r="J417" s="221"/>
      <c r="K417" s="221"/>
      <c r="L417" s="226"/>
      <c r="M417" s="227"/>
      <c r="N417" s="228"/>
      <c r="O417" s="228"/>
      <c r="P417" s="228"/>
      <c r="Q417" s="228"/>
      <c r="R417" s="228"/>
      <c r="S417" s="228"/>
      <c r="T417" s="229"/>
      <c r="AT417" s="230" t="s">
        <v>145</v>
      </c>
      <c r="AU417" s="230" t="s">
        <v>143</v>
      </c>
      <c r="AV417" s="14" t="s">
        <v>143</v>
      </c>
      <c r="AW417" s="14" t="s">
        <v>30</v>
      </c>
      <c r="AX417" s="14" t="s">
        <v>75</v>
      </c>
      <c r="AY417" s="230" t="s">
        <v>136</v>
      </c>
    </row>
    <row r="418" spans="1:65" s="13" customFormat="1" ht="10.199999999999999">
      <c r="B418" s="209"/>
      <c r="C418" s="210"/>
      <c r="D418" s="211" t="s">
        <v>145</v>
      </c>
      <c r="E418" s="212" t="s">
        <v>1</v>
      </c>
      <c r="F418" s="213" t="s">
        <v>563</v>
      </c>
      <c r="G418" s="210"/>
      <c r="H418" s="212" t="s">
        <v>1</v>
      </c>
      <c r="I418" s="214"/>
      <c r="J418" s="210"/>
      <c r="K418" s="210"/>
      <c r="L418" s="215"/>
      <c r="M418" s="216"/>
      <c r="N418" s="217"/>
      <c r="O418" s="217"/>
      <c r="P418" s="217"/>
      <c r="Q418" s="217"/>
      <c r="R418" s="217"/>
      <c r="S418" s="217"/>
      <c r="T418" s="218"/>
      <c r="AT418" s="219" t="s">
        <v>145</v>
      </c>
      <c r="AU418" s="219" t="s">
        <v>143</v>
      </c>
      <c r="AV418" s="13" t="s">
        <v>83</v>
      </c>
      <c r="AW418" s="13" t="s">
        <v>30</v>
      </c>
      <c r="AX418" s="13" t="s">
        <v>75</v>
      </c>
      <c r="AY418" s="219" t="s">
        <v>136</v>
      </c>
    </row>
    <row r="419" spans="1:65" s="14" customFormat="1" ht="10.199999999999999">
      <c r="B419" s="220"/>
      <c r="C419" s="221"/>
      <c r="D419" s="211" t="s">
        <v>145</v>
      </c>
      <c r="E419" s="222" t="s">
        <v>1</v>
      </c>
      <c r="F419" s="223" t="s">
        <v>592</v>
      </c>
      <c r="G419" s="221"/>
      <c r="H419" s="224">
        <v>3.63</v>
      </c>
      <c r="I419" s="225"/>
      <c r="J419" s="221"/>
      <c r="K419" s="221"/>
      <c r="L419" s="226"/>
      <c r="M419" s="227"/>
      <c r="N419" s="228"/>
      <c r="O419" s="228"/>
      <c r="P419" s="228"/>
      <c r="Q419" s="228"/>
      <c r="R419" s="228"/>
      <c r="S419" s="228"/>
      <c r="T419" s="229"/>
      <c r="AT419" s="230" t="s">
        <v>145</v>
      </c>
      <c r="AU419" s="230" t="s">
        <v>143</v>
      </c>
      <c r="AV419" s="14" t="s">
        <v>143</v>
      </c>
      <c r="AW419" s="14" t="s">
        <v>30</v>
      </c>
      <c r="AX419" s="14" t="s">
        <v>75</v>
      </c>
      <c r="AY419" s="230" t="s">
        <v>136</v>
      </c>
    </row>
    <row r="420" spans="1:65" s="15" customFormat="1" ht="10.199999999999999">
      <c r="B420" s="231"/>
      <c r="C420" s="232"/>
      <c r="D420" s="211" t="s">
        <v>145</v>
      </c>
      <c r="E420" s="233" t="s">
        <v>1</v>
      </c>
      <c r="F420" s="234" t="s">
        <v>196</v>
      </c>
      <c r="G420" s="232"/>
      <c r="H420" s="235">
        <v>130.1</v>
      </c>
      <c r="I420" s="236"/>
      <c r="J420" s="232"/>
      <c r="K420" s="232"/>
      <c r="L420" s="237"/>
      <c r="M420" s="238"/>
      <c r="N420" s="239"/>
      <c r="O420" s="239"/>
      <c r="P420" s="239"/>
      <c r="Q420" s="239"/>
      <c r="R420" s="239"/>
      <c r="S420" s="239"/>
      <c r="T420" s="240"/>
      <c r="AT420" s="241" t="s">
        <v>145</v>
      </c>
      <c r="AU420" s="241" t="s">
        <v>143</v>
      </c>
      <c r="AV420" s="15" t="s">
        <v>142</v>
      </c>
      <c r="AW420" s="15" t="s">
        <v>30</v>
      </c>
      <c r="AX420" s="15" t="s">
        <v>83</v>
      </c>
      <c r="AY420" s="241" t="s">
        <v>136</v>
      </c>
    </row>
    <row r="421" spans="1:65" s="2" customFormat="1" ht="22.2" customHeight="1">
      <c r="A421" s="34"/>
      <c r="B421" s="35"/>
      <c r="C421" s="195" t="s">
        <v>593</v>
      </c>
      <c r="D421" s="195" t="s">
        <v>138</v>
      </c>
      <c r="E421" s="196" t="s">
        <v>594</v>
      </c>
      <c r="F421" s="197" t="s">
        <v>595</v>
      </c>
      <c r="G421" s="198" t="s">
        <v>141</v>
      </c>
      <c r="H421" s="199">
        <v>114.18</v>
      </c>
      <c r="I421" s="200"/>
      <c r="J421" s="199">
        <f>ROUND(I421*H421,3)</f>
        <v>0</v>
      </c>
      <c r="K421" s="201"/>
      <c r="L421" s="39"/>
      <c r="M421" s="202" t="s">
        <v>1</v>
      </c>
      <c r="N421" s="203" t="s">
        <v>41</v>
      </c>
      <c r="O421" s="75"/>
      <c r="P421" s="204">
        <f>O421*H421</f>
        <v>0</v>
      </c>
      <c r="Q421" s="204">
        <v>2.9999999999999997E-4</v>
      </c>
      <c r="R421" s="204">
        <f>Q421*H421</f>
        <v>3.4254E-2</v>
      </c>
      <c r="S421" s="204">
        <v>0</v>
      </c>
      <c r="T421" s="205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206" t="s">
        <v>233</v>
      </c>
      <c r="AT421" s="206" t="s">
        <v>138</v>
      </c>
      <c r="AU421" s="206" t="s">
        <v>143</v>
      </c>
      <c r="AY421" s="17" t="s">
        <v>136</v>
      </c>
      <c r="BE421" s="207">
        <f>IF(N421="základná",J421,0)</f>
        <v>0</v>
      </c>
      <c r="BF421" s="207">
        <f>IF(N421="znížená",J421,0)</f>
        <v>0</v>
      </c>
      <c r="BG421" s="207">
        <f>IF(N421="zákl. prenesená",J421,0)</f>
        <v>0</v>
      </c>
      <c r="BH421" s="207">
        <f>IF(N421="zníž. prenesená",J421,0)</f>
        <v>0</v>
      </c>
      <c r="BI421" s="207">
        <f>IF(N421="nulová",J421,0)</f>
        <v>0</v>
      </c>
      <c r="BJ421" s="17" t="s">
        <v>143</v>
      </c>
      <c r="BK421" s="208">
        <f>ROUND(I421*H421,3)</f>
        <v>0</v>
      </c>
      <c r="BL421" s="17" t="s">
        <v>233</v>
      </c>
      <c r="BM421" s="206" t="s">
        <v>596</v>
      </c>
    </row>
    <row r="422" spans="1:65" s="2" customFormat="1" ht="14.4" customHeight="1">
      <c r="A422" s="34"/>
      <c r="B422" s="35"/>
      <c r="C422" s="242" t="s">
        <v>597</v>
      </c>
      <c r="D422" s="242" t="s">
        <v>227</v>
      </c>
      <c r="E422" s="243" t="s">
        <v>598</v>
      </c>
      <c r="F422" s="244" t="s">
        <v>574</v>
      </c>
      <c r="G422" s="245" t="s">
        <v>141</v>
      </c>
      <c r="H422" s="246">
        <v>117.605</v>
      </c>
      <c r="I422" s="247"/>
      <c r="J422" s="246">
        <f>ROUND(I422*H422,3)</f>
        <v>0</v>
      </c>
      <c r="K422" s="248"/>
      <c r="L422" s="249"/>
      <c r="M422" s="250" t="s">
        <v>1</v>
      </c>
      <c r="N422" s="251" t="s">
        <v>41</v>
      </c>
      <c r="O422" s="75"/>
      <c r="P422" s="204">
        <f>O422*H422</f>
        <v>0</v>
      </c>
      <c r="Q422" s="204">
        <v>2.8999999999999998E-3</v>
      </c>
      <c r="R422" s="204">
        <f>Q422*H422</f>
        <v>0.34105449999999998</v>
      </c>
      <c r="S422" s="204">
        <v>0</v>
      </c>
      <c r="T422" s="205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206" t="s">
        <v>347</v>
      </c>
      <c r="AT422" s="206" t="s">
        <v>227</v>
      </c>
      <c r="AU422" s="206" t="s">
        <v>143</v>
      </c>
      <c r="AY422" s="17" t="s">
        <v>136</v>
      </c>
      <c r="BE422" s="207">
        <f>IF(N422="základná",J422,0)</f>
        <v>0</v>
      </c>
      <c r="BF422" s="207">
        <f>IF(N422="znížená",J422,0)</f>
        <v>0</v>
      </c>
      <c r="BG422" s="207">
        <f>IF(N422="zákl. prenesená",J422,0)</f>
        <v>0</v>
      </c>
      <c r="BH422" s="207">
        <f>IF(N422="zníž. prenesená",J422,0)</f>
        <v>0</v>
      </c>
      <c r="BI422" s="207">
        <f>IF(N422="nulová",J422,0)</f>
        <v>0</v>
      </c>
      <c r="BJ422" s="17" t="s">
        <v>143</v>
      </c>
      <c r="BK422" s="208">
        <f>ROUND(I422*H422,3)</f>
        <v>0</v>
      </c>
      <c r="BL422" s="17" t="s">
        <v>233</v>
      </c>
      <c r="BM422" s="206" t="s">
        <v>599</v>
      </c>
    </row>
    <row r="423" spans="1:65" s="14" customFormat="1" ht="10.199999999999999">
      <c r="B423" s="220"/>
      <c r="C423" s="221"/>
      <c r="D423" s="211" t="s">
        <v>145</v>
      </c>
      <c r="E423" s="221"/>
      <c r="F423" s="223" t="s">
        <v>600</v>
      </c>
      <c r="G423" s="221"/>
      <c r="H423" s="224">
        <v>117.605</v>
      </c>
      <c r="I423" s="225"/>
      <c r="J423" s="221"/>
      <c r="K423" s="221"/>
      <c r="L423" s="226"/>
      <c r="M423" s="227"/>
      <c r="N423" s="228"/>
      <c r="O423" s="228"/>
      <c r="P423" s="228"/>
      <c r="Q423" s="228"/>
      <c r="R423" s="228"/>
      <c r="S423" s="228"/>
      <c r="T423" s="229"/>
      <c r="AT423" s="230" t="s">
        <v>145</v>
      </c>
      <c r="AU423" s="230" t="s">
        <v>143</v>
      </c>
      <c r="AV423" s="14" t="s">
        <v>143</v>
      </c>
      <c r="AW423" s="14" t="s">
        <v>4</v>
      </c>
      <c r="AX423" s="14" t="s">
        <v>83</v>
      </c>
      <c r="AY423" s="230" t="s">
        <v>136</v>
      </c>
    </row>
    <row r="424" spans="1:65" s="2" customFormat="1" ht="19.8" customHeight="1">
      <c r="A424" s="34"/>
      <c r="B424" s="35"/>
      <c r="C424" s="195" t="s">
        <v>601</v>
      </c>
      <c r="D424" s="195" t="s">
        <v>138</v>
      </c>
      <c r="E424" s="196" t="s">
        <v>602</v>
      </c>
      <c r="F424" s="197" t="s">
        <v>603</v>
      </c>
      <c r="G424" s="198" t="s">
        <v>141</v>
      </c>
      <c r="H424" s="199">
        <v>114.18</v>
      </c>
      <c r="I424" s="200"/>
      <c r="J424" s="199">
        <f>ROUND(I424*H424,3)</f>
        <v>0</v>
      </c>
      <c r="K424" s="201"/>
      <c r="L424" s="39"/>
      <c r="M424" s="202" t="s">
        <v>1</v>
      </c>
      <c r="N424" s="203" t="s">
        <v>41</v>
      </c>
      <c r="O424" s="75"/>
      <c r="P424" s="204">
        <f>O424*H424</f>
        <v>0</v>
      </c>
      <c r="Q424" s="204">
        <v>0</v>
      </c>
      <c r="R424" s="204">
        <f>Q424*H424</f>
        <v>0</v>
      </c>
      <c r="S424" s="204">
        <v>0</v>
      </c>
      <c r="T424" s="205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206" t="s">
        <v>233</v>
      </c>
      <c r="AT424" s="206" t="s">
        <v>138</v>
      </c>
      <c r="AU424" s="206" t="s">
        <v>143</v>
      </c>
      <c r="AY424" s="17" t="s">
        <v>136</v>
      </c>
      <c r="BE424" s="207">
        <f>IF(N424="základná",J424,0)</f>
        <v>0</v>
      </c>
      <c r="BF424" s="207">
        <f>IF(N424="znížená",J424,0)</f>
        <v>0</v>
      </c>
      <c r="BG424" s="207">
        <f>IF(N424="zákl. prenesená",J424,0)</f>
        <v>0</v>
      </c>
      <c r="BH424" s="207">
        <f>IF(N424="zníž. prenesená",J424,0)</f>
        <v>0</v>
      </c>
      <c r="BI424" s="207">
        <f>IF(N424="nulová",J424,0)</f>
        <v>0</v>
      </c>
      <c r="BJ424" s="17" t="s">
        <v>143</v>
      </c>
      <c r="BK424" s="208">
        <f>ROUND(I424*H424,3)</f>
        <v>0</v>
      </c>
      <c r="BL424" s="17" t="s">
        <v>233</v>
      </c>
      <c r="BM424" s="206" t="s">
        <v>604</v>
      </c>
    </row>
    <row r="425" spans="1:65" s="13" customFormat="1" ht="10.199999999999999">
      <c r="B425" s="209"/>
      <c r="C425" s="210"/>
      <c r="D425" s="211" t="s">
        <v>145</v>
      </c>
      <c r="E425" s="212" t="s">
        <v>1</v>
      </c>
      <c r="F425" s="213" t="s">
        <v>605</v>
      </c>
      <c r="G425" s="210"/>
      <c r="H425" s="212" t="s">
        <v>1</v>
      </c>
      <c r="I425" s="214"/>
      <c r="J425" s="210"/>
      <c r="K425" s="210"/>
      <c r="L425" s="215"/>
      <c r="M425" s="216"/>
      <c r="N425" s="217"/>
      <c r="O425" s="217"/>
      <c r="P425" s="217"/>
      <c r="Q425" s="217"/>
      <c r="R425" s="217"/>
      <c r="S425" s="217"/>
      <c r="T425" s="218"/>
      <c r="AT425" s="219" t="s">
        <v>145</v>
      </c>
      <c r="AU425" s="219" t="s">
        <v>143</v>
      </c>
      <c r="AV425" s="13" t="s">
        <v>83</v>
      </c>
      <c r="AW425" s="13" t="s">
        <v>30</v>
      </c>
      <c r="AX425" s="13" t="s">
        <v>75</v>
      </c>
      <c r="AY425" s="219" t="s">
        <v>136</v>
      </c>
    </row>
    <row r="426" spans="1:65" s="14" customFormat="1" ht="10.199999999999999">
      <c r="B426" s="220"/>
      <c r="C426" s="221"/>
      <c r="D426" s="211" t="s">
        <v>145</v>
      </c>
      <c r="E426" s="222" t="s">
        <v>1</v>
      </c>
      <c r="F426" s="223" t="s">
        <v>606</v>
      </c>
      <c r="G426" s="221"/>
      <c r="H426" s="224">
        <v>114.18</v>
      </c>
      <c r="I426" s="225"/>
      <c r="J426" s="221"/>
      <c r="K426" s="221"/>
      <c r="L426" s="226"/>
      <c r="M426" s="227"/>
      <c r="N426" s="228"/>
      <c r="O426" s="228"/>
      <c r="P426" s="228"/>
      <c r="Q426" s="228"/>
      <c r="R426" s="228"/>
      <c r="S426" s="228"/>
      <c r="T426" s="229"/>
      <c r="AT426" s="230" t="s">
        <v>145</v>
      </c>
      <c r="AU426" s="230" t="s">
        <v>143</v>
      </c>
      <c r="AV426" s="14" t="s">
        <v>143</v>
      </c>
      <c r="AW426" s="14" t="s">
        <v>30</v>
      </c>
      <c r="AX426" s="14" t="s">
        <v>83</v>
      </c>
      <c r="AY426" s="230" t="s">
        <v>136</v>
      </c>
    </row>
    <row r="427" spans="1:65" s="2" customFormat="1" ht="19.8" customHeight="1">
      <c r="A427" s="34"/>
      <c r="B427" s="35"/>
      <c r="C427" s="195" t="s">
        <v>607</v>
      </c>
      <c r="D427" s="195" t="s">
        <v>138</v>
      </c>
      <c r="E427" s="196" t="s">
        <v>608</v>
      </c>
      <c r="F427" s="197" t="s">
        <v>609</v>
      </c>
      <c r="G427" s="198" t="s">
        <v>141</v>
      </c>
      <c r="H427" s="199">
        <v>114.18</v>
      </c>
      <c r="I427" s="200"/>
      <c r="J427" s="199">
        <f>ROUND(I427*H427,3)</f>
        <v>0</v>
      </c>
      <c r="K427" s="201"/>
      <c r="L427" s="39"/>
      <c r="M427" s="202" t="s">
        <v>1</v>
      </c>
      <c r="N427" s="203" t="s">
        <v>41</v>
      </c>
      <c r="O427" s="75"/>
      <c r="P427" s="204">
        <f>O427*H427</f>
        <v>0</v>
      </c>
      <c r="Q427" s="204">
        <v>0</v>
      </c>
      <c r="R427" s="204">
        <f>Q427*H427</f>
        <v>0</v>
      </c>
      <c r="S427" s="204">
        <v>0</v>
      </c>
      <c r="T427" s="205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206" t="s">
        <v>233</v>
      </c>
      <c r="AT427" s="206" t="s">
        <v>138</v>
      </c>
      <c r="AU427" s="206" t="s">
        <v>143</v>
      </c>
      <c r="AY427" s="17" t="s">
        <v>136</v>
      </c>
      <c r="BE427" s="207">
        <f>IF(N427="základná",J427,0)</f>
        <v>0</v>
      </c>
      <c r="BF427" s="207">
        <f>IF(N427="znížená",J427,0)</f>
        <v>0</v>
      </c>
      <c r="BG427" s="207">
        <f>IF(N427="zákl. prenesená",J427,0)</f>
        <v>0</v>
      </c>
      <c r="BH427" s="207">
        <f>IF(N427="zníž. prenesená",J427,0)</f>
        <v>0</v>
      </c>
      <c r="BI427" s="207">
        <f>IF(N427="nulová",J427,0)</f>
        <v>0</v>
      </c>
      <c r="BJ427" s="17" t="s">
        <v>143</v>
      </c>
      <c r="BK427" s="208">
        <f>ROUND(I427*H427,3)</f>
        <v>0</v>
      </c>
      <c r="BL427" s="17" t="s">
        <v>233</v>
      </c>
      <c r="BM427" s="206" t="s">
        <v>610</v>
      </c>
    </row>
    <row r="428" spans="1:65" s="2" customFormat="1" ht="22.2" customHeight="1">
      <c r="A428" s="34"/>
      <c r="B428" s="35"/>
      <c r="C428" s="195" t="s">
        <v>611</v>
      </c>
      <c r="D428" s="195" t="s">
        <v>138</v>
      </c>
      <c r="E428" s="196" t="s">
        <v>612</v>
      </c>
      <c r="F428" s="197" t="s">
        <v>613</v>
      </c>
      <c r="G428" s="198" t="s">
        <v>421</v>
      </c>
      <c r="H428" s="200"/>
      <c r="I428" s="200"/>
      <c r="J428" s="199">
        <f>ROUND(I428*H428,3)</f>
        <v>0</v>
      </c>
      <c r="K428" s="201"/>
      <c r="L428" s="39"/>
      <c r="M428" s="202" t="s">
        <v>1</v>
      </c>
      <c r="N428" s="203" t="s">
        <v>41</v>
      </c>
      <c r="O428" s="75"/>
      <c r="P428" s="204">
        <f>O428*H428</f>
        <v>0</v>
      </c>
      <c r="Q428" s="204">
        <v>0</v>
      </c>
      <c r="R428" s="204">
        <f>Q428*H428</f>
        <v>0</v>
      </c>
      <c r="S428" s="204">
        <v>0</v>
      </c>
      <c r="T428" s="205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206" t="s">
        <v>233</v>
      </c>
      <c r="AT428" s="206" t="s">
        <v>138</v>
      </c>
      <c r="AU428" s="206" t="s">
        <v>143</v>
      </c>
      <c r="AY428" s="17" t="s">
        <v>136</v>
      </c>
      <c r="BE428" s="207">
        <f>IF(N428="základná",J428,0)</f>
        <v>0</v>
      </c>
      <c r="BF428" s="207">
        <f>IF(N428="znížená",J428,0)</f>
        <v>0</v>
      </c>
      <c r="BG428" s="207">
        <f>IF(N428="zákl. prenesená",J428,0)</f>
        <v>0</v>
      </c>
      <c r="BH428" s="207">
        <f>IF(N428="zníž. prenesená",J428,0)</f>
        <v>0</v>
      </c>
      <c r="BI428" s="207">
        <f>IF(N428="nulová",J428,0)</f>
        <v>0</v>
      </c>
      <c r="BJ428" s="17" t="s">
        <v>143</v>
      </c>
      <c r="BK428" s="208">
        <f>ROUND(I428*H428,3)</f>
        <v>0</v>
      </c>
      <c r="BL428" s="17" t="s">
        <v>233</v>
      </c>
      <c r="BM428" s="206" t="s">
        <v>614</v>
      </c>
    </row>
    <row r="429" spans="1:65" s="12" customFormat="1" ht="22.8" customHeight="1">
      <c r="B429" s="179"/>
      <c r="C429" s="180"/>
      <c r="D429" s="181" t="s">
        <v>74</v>
      </c>
      <c r="E429" s="193" t="s">
        <v>615</v>
      </c>
      <c r="F429" s="193" t="s">
        <v>616</v>
      </c>
      <c r="G429" s="180"/>
      <c r="H429" s="180"/>
      <c r="I429" s="183"/>
      <c r="J429" s="194">
        <f>BK429</f>
        <v>0</v>
      </c>
      <c r="K429" s="180"/>
      <c r="L429" s="185"/>
      <c r="M429" s="186"/>
      <c r="N429" s="187"/>
      <c r="O429" s="187"/>
      <c r="P429" s="188">
        <f>SUM(P430:P440)</f>
        <v>0</v>
      </c>
      <c r="Q429" s="187"/>
      <c r="R429" s="188">
        <f>SUM(R430:R440)</f>
        <v>0.74915799999999999</v>
      </c>
      <c r="S429" s="187"/>
      <c r="T429" s="189">
        <f>SUM(T430:T440)</f>
        <v>0</v>
      </c>
      <c r="AR429" s="190" t="s">
        <v>143</v>
      </c>
      <c r="AT429" s="191" t="s">
        <v>74</v>
      </c>
      <c r="AU429" s="191" t="s">
        <v>83</v>
      </c>
      <c r="AY429" s="190" t="s">
        <v>136</v>
      </c>
      <c r="BK429" s="192">
        <f>SUM(BK430:BK440)</f>
        <v>0</v>
      </c>
    </row>
    <row r="430" spans="1:65" s="2" customFormat="1" ht="22.2" customHeight="1">
      <c r="A430" s="34"/>
      <c r="B430" s="35"/>
      <c r="C430" s="195" t="s">
        <v>617</v>
      </c>
      <c r="D430" s="195" t="s">
        <v>138</v>
      </c>
      <c r="E430" s="196" t="s">
        <v>618</v>
      </c>
      <c r="F430" s="197" t="s">
        <v>619</v>
      </c>
      <c r="G430" s="198" t="s">
        <v>141</v>
      </c>
      <c r="H430" s="199">
        <v>30.22</v>
      </c>
      <c r="I430" s="200"/>
      <c r="J430" s="199">
        <f>ROUND(I430*H430,3)</f>
        <v>0</v>
      </c>
      <c r="K430" s="201"/>
      <c r="L430" s="39"/>
      <c r="M430" s="202" t="s">
        <v>1</v>
      </c>
      <c r="N430" s="203" t="s">
        <v>41</v>
      </c>
      <c r="O430" s="75"/>
      <c r="P430" s="204">
        <f>O430*H430</f>
        <v>0</v>
      </c>
      <c r="Q430" s="204">
        <v>2.9499999999999999E-3</v>
      </c>
      <c r="R430" s="204">
        <f>Q430*H430</f>
        <v>8.9148999999999992E-2</v>
      </c>
      <c r="S430" s="204">
        <v>0</v>
      </c>
      <c r="T430" s="205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206" t="s">
        <v>233</v>
      </c>
      <c r="AT430" s="206" t="s">
        <v>138</v>
      </c>
      <c r="AU430" s="206" t="s">
        <v>143</v>
      </c>
      <c r="AY430" s="17" t="s">
        <v>136</v>
      </c>
      <c r="BE430" s="207">
        <f>IF(N430="základná",J430,0)</f>
        <v>0</v>
      </c>
      <c r="BF430" s="207">
        <f>IF(N430="znížená",J430,0)</f>
        <v>0</v>
      </c>
      <c r="BG430" s="207">
        <f>IF(N430="zákl. prenesená",J430,0)</f>
        <v>0</v>
      </c>
      <c r="BH430" s="207">
        <f>IF(N430="zníž. prenesená",J430,0)</f>
        <v>0</v>
      </c>
      <c r="BI430" s="207">
        <f>IF(N430="nulová",J430,0)</f>
        <v>0</v>
      </c>
      <c r="BJ430" s="17" t="s">
        <v>143</v>
      </c>
      <c r="BK430" s="208">
        <f>ROUND(I430*H430,3)</f>
        <v>0</v>
      </c>
      <c r="BL430" s="17" t="s">
        <v>233</v>
      </c>
      <c r="BM430" s="206" t="s">
        <v>620</v>
      </c>
    </row>
    <row r="431" spans="1:65" s="13" customFormat="1" ht="10.199999999999999">
      <c r="B431" s="209"/>
      <c r="C431" s="210"/>
      <c r="D431" s="211" t="s">
        <v>145</v>
      </c>
      <c r="E431" s="212" t="s">
        <v>1</v>
      </c>
      <c r="F431" s="213" t="s">
        <v>246</v>
      </c>
      <c r="G431" s="210"/>
      <c r="H431" s="212" t="s">
        <v>1</v>
      </c>
      <c r="I431" s="214"/>
      <c r="J431" s="210"/>
      <c r="K431" s="210"/>
      <c r="L431" s="215"/>
      <c r="M431" s="216"/>
      <c r="N431" s="217"/>
      <c r="O431" s="217"/>
      <c r="P431" s="217"/>
      <c r="Q431" s="217"/>
      <c r="R431" s="217"/>
      <c r="S431" s="217"/>
      <c r="T431" s="218"/>
      <c r="AT431" s="219" t="s">
        <v>145</v>
      </c>
      <c r="AU431" s="219" t="s">
        <v>143</v>
      </c>
      <c r="AV431" s="13" t="s">
        <v>83</v>
      </c>
      <c r="AW431" s="13" t="s">
        <v>30</v>
      </c>
      <c r="AX431" s="13" t="s">
        <v>75</v>
      </c>
      <c r="AY431" s="219" t="s">
        <v>136</v>
      </c>
    </row>
    <row r="432" spans="1:65" s="14" customFormat="1" ht="10.199999999999999">
      <c r="B432" s="220"/>
      <c r="C432" s="221"/>
      <c r="D432" s="211" t="s">
        <v>145</v>
      </c>
      <c r="E432" s="222" t="s">
        <v>1</v>
      </c>
      <c r="F432" s="223" t="s">
        <v>621</v>
      </c>
      <c r="G432" s="221"/>
      <c r="H432" s="224">
        <v>20.97</v>
      </c>
      <c r="I432" s="225"/>
      <c r="J432" s="221"/>
      <c r="K432" s="221"/>
      <c r="L432" s="226"/>
      <c r="M432" s="227"/>
      <c r="N432" s="228"/>
      <c r="O432" s="228"/>
      <c r="P432" s="228"/>
      <c r="Q432" s="228"/>
      <c r="R432" s="228"/>
      <c r="S432" s="228"/>
      <c r="T432" s="229"/>
      <c r="AT432" s="230" t="s">
        <v>145</v>
      </c>
      <c r="AU432" s="230" t="s">
        <v>143</v>
      </c>
      <c r="AV432" s="14" t="s">
        <v>143</v>
      </c>
      <c r="AW432" s="14" t="s">
        <v>30</v>
      </c>
      <c r="AX432" s="14" t="s">
        <v>75</v>
      </c>
      <c r="AY432" s="230" t="s">
        <v>136</v>
      </c>
    </row>
    <row r="433" spans="1:65" s="14" customFormat="1" ht="10.199999999999999">
      <c r="B433" s="220"/>
      <c r="C433" s="221"/>
      <c r="D433" s="211" t="s">
        <v>145</v>
      </c>
      <c r="E433" s="222" t="s">
        <v>1</v>
      </c>
      <c r="F433" s="223" t="s">
        <v>622</v>
      </c>
      <c r="G433" s="221"/>
      <c r="H433" s="224">
        <v>-1.2</v>
      </c>
      <c r="I433" s="225"/>
      <c r="J433" s="221"/>
      <c r="K433" s="221"/>
      <c r="L433" s="226"/>
      <c r="M433" s="227"/>
      <c r="N433" s="228"/>
      <c r="O433" s="228"/>
      <c r="P433" s="228"/>
      <c r="Q433" s="228"/>
      <c r="R433" s="228"/>
      <c r="S433" s="228"/>
      <c r="T433" s="229"/>
      <c r="AT433" s="230" t="s">
        <v>145</v>
      </c>
      <c r="AU433" s="230" t="s">
        <v>143</v>
      </c>
      <c r="AV433" s="14" t="s">
        <v>143</v>
      </c>
      <c r="AW433" s="14" t="s">
        <v>30</v>
      </c>
      <c r="AX433" s="14" t="s">
        <v>75</v>
      </c>
      <c r="AY433" s="230" t="s">
        <v>136</v>
      </c>
    </row>
    <row r="434" spans="1:65" s="14" customFormat="1" ht="10.199999999999999">
      <c r="B434" s="220"/>
      <c r="C434" s="221"/>
      <c r="D434" s="211" t="s">
        <v>145</v>
      </c>
      <c r="E434" s="222" t="s">
        <v>1</v>
      </c>
      <c r="F434" s="223" t="s">
        <v>623</v>
      </c>
      <c r="G434" s="221"/>
      <c r="H434" s="224">
        <v>4.68</v>
      </c>
      <c r="I434" s="225"/>
      <c r="J434" s="221"/>
      <c r="K434" s="221"/>
      <c r="L434" s="226"/>
      <c r="M434" s="227"/>
      <c r="N434" s="228"/>
      <c r="O434" s="228"/>
      <c r="P434" s="228"/>
      <c r="Q434" s="228"/>
      <c r="R434" s="228"/>
      <c r="S434" s="228"/>
      <c r="T434" s="229"/>
      <c r="AT434" s="230" t="s">
        <v>145</v>
      </c>
      <c r="AU434" s="230" t="s">
        <v>143</v>
      </c>
      <c r="AV434" s="14" t="s">
        <v>143</v>
      </c>
      <c r="AW434" s="14" t="s">
        <v>30</v>
      </c>
      <c r="AX434" s="14" t="s">
        <v>75</v>
      </c>
      <c r="AY434" s="230" t="s">
        <v>136</v>
      </c>
    </row>
    <row r="435" spans="1:65" s="14" customFormat="1" ht="10.199999999999999">
      <c r="B435" s="220"/>
      <c r="C435" s="221"/>
      <c r="D435" s="211" t="s">
        <v>145</v>
      </c>
      <c r="E435" s="222" t="s">
        <v>1</v>
      </c>
      <c r="F435" s="223" t="s">
        <v>624</v>
      </c>
      <c r="G435" s="221"/>
      <c r="H435" s="224">
        <v>0.27</v>
      </c>
      <c r="I435" s="225"/>
      <c r="J435" s="221"/>
      <c r="K435" s="221"/>
      <c r="L435" s="226"/>
      <c r="M435" s="227"/>
      <c r="N435" s="228"/>
      <c r="O435" s="228"/>
      <c r="P435" s="228"/>
      <c r="Q435" s="228"/>
      <c r="R435" s="228"/>
      <c r="S435" s="228"/>
      <c r="T435" s="229"/>
      <c r="AT435" s="230" t="s">
        <v>145</v>
      </c>
      <c r="AU435" s="230" t="s">
        <v>143</v>
      </c>
      <c r="AV435" s="14" t="s">
        <v>143</v>
      </c>
      <c r="AW435" s="14" t="s">
        <v>30</v>
      </c>
      <c r="AX435" s="14" t="s">
        <v>75</v>
      </c>
      <c r="AY435" s="230" t="s">
        <v>136</v>
      </c>
    </row>
    <row r="436" spans="1:65" s="14" customFormat="1" ht="10.199999999999999">
      <c r="B436" s="220"/>
      <c r="C436" s="221"/>
      <c r="D436" s="211" t="s">
        <v>145</v>
      </c>
      <c r="E436" s="222" t="s">
        <v>1</v>
      </c>
      <c r="F436" s="223" t="s">
        <v>625</v>
      </c>
      <c r="G436" s="221"/>
      <c r="H436" s="224">
        <v>5.5</v>
      </c>
      <c r="I436" s="225"/>
      <c r="J436" s="221"/>
      <c r="K436" s="221"/>
      <c r="L436" s="226"/>
      <c r="M436" s="227"/>
      <c r="N436" s="228"/>
      <c r="O436" s="228"/>
      <c r="P436" s="228"/>
      <c r="Q436" s="228"/>
      <c r="R436" s="228"/>
      <c r="S436" s="228"/>
      <c r="T436" s="229"/>
      <c r="AT436" s="230" t="s">
        <v>145</v>
      </c>
      <c r="AU436" s="230" t="s">
        <v>143</v>
      </c>
      <c r="AV436" s="14" t="s">
        <v>143</v>
      </c>
      <c r="AW436" s="14" t="s">
        <v>30</v>
      </c>
      <c r="AX436" s="14" t="s">
        <v>75</v>
      </c>
      <c r="AY436" s="230" t="s">
        <v>136</v>
      </c>
    </row>
    <row r="437" spans="1:65" s="15" customFormat="1" ht="10.199999999999999">
      <c r="B437" s="231"/>
      <c r="C437" s="232"/>
      <c r="D437" s="211" t="s">
        <v>145</v>
      </c>
      <c r="E437" s="233" t="s">
        <v>1</v>
      </c>
      <c r="F437" s="234" t="s">
        <v>196</v>
      </c>
      <c r="G437" s="232"/>
      <c r="H437" s="235">
        <v>30.22</v>
      </c>
      <c r="I437" s="236"/>
      <c r="J437" s="232"/>
      <c r="K437" s="232"/>
      <c r="L437" s="237"/>
      <c r="M437" s="238"/>
      <c r="N437" s="239"/>
      <c r="O437" s="239"/>
      <c r="P437" s="239"/>
      <c r="Q437" s="239"/>
      <c r="R437" s="239"/>
      <c r="S437" s="239"/>
      <c r="T437" s="240"/>
      <c r="AT437" s="241" t="s">
        <v>145</v>
      </c>
      <c r="AU437" s="241" t="s">
        <v>143</v>
      </c>
      <c r="AV437" s="15" t="s">
        <v>142</v>
      </c>
      <c r="AW437" s="15" t="s">
        <v>30</v>
      </c>
      <c r="AX437" s="15" t="s">
        <v>83</v>
      </c>
      <c r="AY437" s="241" t="s">
        <v>136</v>
      </c>
    </row>
    <row r="438" spans="1:65" s="2" customFormat="1" ht="19.8" customHeight="1">
      <c r="A438" s="34"/>
      <c r="B438" s="35"/>
      <c r="C438" s="242" t="s">
        <v>626</v>
      </c>
      <c r="D438" s="242" t="s">
        <v>227</v>
      </c>
      <c r="E438" s="243" t="s">
        <v>627</v>
      </c>
      <c r="F438" s="244" t="s">
        <v>628</v>
      </c>
      <c r="G438" s="245" t="s">
        <v>141</v>
      </c>
      <c r="H438" s="246">
        <v>31.428999999999998</v>
      </c>
      <c r="I438" s="247"/>
      <c r="J438" s="246">
        <f>ROUND(I438*H438,3)</f>
        <v>0</v>
      </c>
      <c r="K438" s="248"/>
      <c r="L438" s="249"/>
      <c r="M438" s="250" t="s">
        <v>1</v>
      </c>
      <c r="N438" s="251" t="s">
        <v>41</v>
      </c>
      <c r="O438" s="75"/>
      <c r="P438" s="204">
        <f>O438*H438</f>
        <v>0</v>
      </c>
      <c r="Q438" s="204">
        <v>2.1000000000000001E-2</v>
      </c>
      <c r="R438" s="204">
        <f>Q438*H438</f>
        <v>0.66000899999999996</v>
      </c>
      <c r="S438" s="204">
        <v>0</v>
      </c>
      <c r="T438" s="205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206" t="s">
        <v>347</v>
      </c>
      <c r="AT438" s="206" t="s">
        <v>227</v>
      </c>
      <c r="AU438" s="206" t="s">
        <v>143</v>
      </c>
      <c r="AY438" s="17" t="s">
        <v>136</v>
      </c>
      <c r="BE438" s="207">
        <f>IF(N438="základná",J438,0)</f>
        <v>0</v>
      </c>
      <c r="BF438" s="207">
        <f>IF(N438="znížená",J438,0)</f>
        <v>0</v>
      </c>
      <c r="BG438" s="207">
        <f>IF(N438="zákl. prenesená",J438,0)</f>
        <v>0</v>
      </c>
      <c r="BH438" s="207">
        <f>IF(N438="zníž. prenesená",J438,0)</f>
        <v>0</v>
      </c>
      <c r="BI438" s="207">
        <f>IF(N438="nulová",J438,0)</f>
        <v>0</v>
      </c>
      <c r="BJ438" s="17" t="s">
        <v>143</v>
      </c>
      <c r="BK438" s="208">
        <f>ROUND(I438*H438,3)</f>
        <v>0</v>
      </c>
      <c r="BL438" s="17" t="s">
        <v>233</v>
      </c>
      <c r="BM438" s="206" t="s">
        <v>629</v>
      </c>
    </row>
    <row r="439" spans="1:65" s="14" customFormat="1" ht="10.199999999999999">
      <c r="B439" s="220"/>
      <c r="C439" s="221"/>
      <c r="D439" s="211" t="s">
        <v>145</v>
      </c>
      <c r="E439" s="221"/>
      <c r="F439" s="223" t="s">
        <v>630</v>
      </c>
      <c r="G439" s="221"/>
      <c r="H439" s="224">
        <v>31.428999999999998</v>
      </c>
      <c r="I439" s="225"/>
      <c r="J439" s="221"/>
      <c r="K439" s="221"/>
      <c r="L439" s="226"/>
      <c r="M439" s="227"/>
      <c r="N439" s="228"/>
      <c r="O439" s="228"/>
      <c r="P439" s="228"/>
      <c r="Q439" s="228"/>
      <c r="R439" s="228"/>
      <c r="S439" s="228"/>
      <c r="T439" s="229"/>
      <c r="AT439" s="230" t="s">
        <v>145</v>
      </c>
      <c r="AU439" s="230" t="s">
        <v>143</v>
      </c>
      <c r="AV439" s="14" t="s">
        <v>143</v>
      </c>
      <c r="AW439" s="14" t="s">
        <v>4</v>
      </c>
      <c r="AX439" s="14" t="s">
        <v>83</v>
      </c>
      <c r="AY439" s="230" t="s">
        <v>136</v>
      </c>
    </row>
    <row r="440" spans="1:65" s="2" customFormat="1" ht="22.2" customHeight="1">
      <c r="A440" s="34"/>
      <c r="B440" s="35"/>
      <c r="C440" s="195" t="s">
        <v>631</v>
      </c>
      <c r="D440" s="195" t="s">
        <v>138</v>
      </c>
      <c r="E440" s="196" t="s">
        <v>632</v>
      </c>
      <c r="F440" s="197" t="s">
        <v>633</v>
      </c>
      <c r="G440" s="198" t="s">
        <v>421</v>
      </c>
      <c r="H440" s="200"/>
      <c r="I440" s="200"/>
      <c r="J440" s="199">
        <f>ROUND(I440*H440,3)</f>
        <v>0</v>
      </c>
      <c r="K440" s="201"/>
      <c r="L440" s="39"/>
      <c r="M440" s="202" t="s">
        <v>1</v>
      </c>
      <c r="N440" s="203" t="s">
        <v>41</v>
      </c>
      <c r="O440" s="75"/>
      <c r="P440" s="204">
        <f>O440*H440</f>
        <v>0</v>
      </c>
      <c r="Q440" s="204">
        <v>0</v>
      </c>
      <c r="R440" s="204">
        <f>Q440*H440</f>
        <v>0</v>
      </c>
      <c r="S440" s="204">
        <v>0</v>
      </c>
      <c r="T440" s="205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206" t="s">
        <v>233</v>
      </c>
      <c r="AT440" s="206" t="s">
        <v>138</v>
      </c>
      <c r="AU440" s="206" t="s">
        <v>143</v>
      </c>
      <c r="AY440" s="17" t="s">
        <v>136</v>
      </c>
      <c r="BE440" s="207">
        <f>IF(N440="základná",J440,0)</f>
        <v>0</v>
      </c>
      <c r="BF440" s="207">
        <f>IF(N440="znížená",J440,0)</f>
        <v>0</v>
      </c>
      <c r="BG440" s="207">
        <f>IF(N440="zákl. prenesená",J440,0)</f>
        <v>0</v>
      </c>
      <c r="BH440" s="207">
        <f>IF(N440="zníž. prenesená",J440,0)</f>
        <v>0</v>
      </c>
      <c r="BI440" s="207">
        <f>IF(N440="nulová",J440,0)</f>
        <v>0</v>
      </c>
      <c r="BJ440" s="17" t="s">
        <v>143</v>
      </c>
      <c r="BK440" s="208">
        <f>ROUND(I440*H440,3)</f>
        <v>0</v>
      </c>
      <c r="BL440" s="17" t="s">
        <v>233</v>
      </c>
      <c r="BM440" s="206" t="s">
        <v>634</v>
      </c>
    </row>
    <row r="441" spans="1:65" s="12" customFormat="1" ht="22.8" customHeight="1">
      <c r="B441" s="179"/>
      <c r="C441" s="180"/>
      <c r="D441" s="181" t="s">
        <v>74</v>
      </c>
      <c r="E441" s="193" t="s">
        <v>635</v>
      </c>
      <c r="F441" s="193" t="s">
        <v>636</v>
      </c>
      <c r="G441" s="180"/>
      <c r="H441" s="180"/>
      <c r="I441" s="183"/>
      <c r="J441" s="194">
        <f>BK441</f>
        <v>0</v>
      </c>
      <c r="K441" s="180"/>
      <c r="L441" s="185"/>
      <c r="M441" s="186"/>
      <c r="N441" s="187"/>
      <c r="O441" s="187"/>
      <c r="P441" s="188">
        <f>SUM(P442:P451)</f>
        <v>0</v>
      </c>
      <c r="Q441" s="187"/>
      <c r="R441" s="188">
        <f>SUM(R442:R451)</f>
        <v>0.14782049999999999</v>
      </c>
      <c r="S441" s="187"/>
      <c r="T441" s="189">
        <f>SUM(T442:T451)</f>
        <v>0</v>
      </c>
      <c r="AR441" s="190" t="s">
        <v>143</v>
      </c>
      <c r="AT441" s="191" t="s">
        <v>74</v>
      </c>
      <c r="AU441" s="191" t="s">
        <v>83</v>
      </c>
      <c r="AY441" s="190" t="s">
        <v>136</v>
      </c>
      <c r="BK441" s="192">
        <f>SUM(BK442:BK451)</f>
        <v>0</v>
      </c>
    </row>
    <row r="442" spans="1:65" s="2" customFormat="1" ht="22.2" customHeight="1">
      <c r="A442" s="34"/>
      <c r="B442" s="35"/>
      <c r="C442" s="195" t="s">
        <v>637</v>
      </c>
      <c r="D442" s="195" t="s">
        <v>138</v>
      </c>
      <c r="E442" s="196" t="s">
        <v>638</v>
      </c>
      <c r="F442" s="197" t="s">
        <v>639</v>
      </c>
      <c r="G442" s="198" t="s">
        <v>141</v>
      </c>
      <c r="H442" s="199">
        <v>318.58999999999997</v>
      </c>
      <c r="I442" s="200"/>
      <c r="J442" s="199">
        <f>ROUND(I442*H442,3)</f>
        <v>0</v>
      </c>
      <c r="K442" s="201"/>
      <c r="L442" s="39"/>
      <c r="M442" s="202" t="s">
        <v>1</v>
      </c>
      <c r="N442" s="203" t="s">
        <v>41</v>
      </c>
      <c r="O442" s="75"/>
      <c r="P442" s="204">
        <f>O442*H442</f>
        <v>0</v>
      </c>
      <c r="Q442" s="204">
        <v>1E-4</v>
      </c>
      <c r="R442" s="204">
        <f>Q442*H442</f>
        <v>3.1858999999999998E-2</v>
      </c>
      <c r="S442" s="204">
        <v>0</v>
      </c>
      <c r="T442" s="205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206" t="s">
        <v>233</v>
      </c>
      <c r="AT442" s="206" t="s">
        <v>138</v>
      </c>
      <c r="AU442" s="206" t="s">
        <v>143</v>
      </c>
      <c r="AY442" s="17" t="s">
        <v>136</v>
      </c>
      <c r="BE442" s="207">
        <f>IF(N442="základná",J442,0)</f>
        <v>0</v>
      </c>
      <c r="BF442" s="207">
        <f>IF(N442="znížená",J442,0)</f>
        <v>0</v>
      </c>
      <c r="BG442" s="207">
        <f>IF(N442="zákl. prenesená",J442,0)</f>
        <v>0</v>
      </c>
      <c r="BH442" s="207">
        <f>IF(N442="zníž. prenesená",J442,0)</f>
        <v>0</v>
      </c>
      <c r="BI442" s="207">
        <f>IF(N442="nulová",J442,0)</f>
        <v>0</v>
      </c>
      <c r="BJ442" s="17" t="s">
        <v>143</v>
      </c>
      <c r="BK442" s="208">
        <f>ROUND(I442*H442,3)</f>
        <v>0</v>
      </c>
      <c r="BL442" s="17" t="s">
        <v>233</v>
      </c>
      <c r="BM442" s="206" t="s">
        <v>640</v>
      </c>
    </row>
    <row r="443" spans="1:65" s="14" customFormat="1" ht="10.199999999999999">
      <c r="B443" s="220"/>
      <c r="C443" s="221"/>
      <c r="D443" s="211" t="s">
        <v>145</v>
      </c>
      <c r="E443" s="222" t="s">
        <v>1</v>
      </c>
      <c r="F443" s="223" t="s">
        <v>641</v>
      </c>
      <c r="G443" s="221"/>
      <c r="H443" s="224">
        <v>318.58999999999997</v>
      </c>
      <c r="I443" s="225"/>
      <c r="J443" s="221"/>
      <c r="K443" s="221"/>
      <c r="L443" s="226"/>
      <c r="M443" s="227"/>
      <c r="N443" s="228"/>
      <c r="O443" s="228"/>
      <c r="P443" s="228"/>
      <c r="Q443" s="228"/>
      <c r="R443" s="228"/>
      <c r="S443" s="228"/>
      <c r="T443" s="229"/>
      <c r="AT443" s="230" t="s">
        <v>145</v>
      </c>
      <c r="AU443" s="230" t="s">
        <v>143</v>
      </c>
      <c r="AV443" s="14" t="s">
        <v>143</v>
      </c>
      <c r="AW443" s="14" t="s">
        <v>30</v>
      </c>
      <c r="AX443" s="14" t="s">
        <v>83</v>
      </c>
      <c r="AY443" s="230" t="s">
        <v>136</v>
      </c>
    </row>
    <row r="444" spans="1:65" s="2" customFormat="1" ht="22.2" customHeight="1">
      <c r="A444" s="34"/>
      <c r="B444" s="35"/>
      <c r="C444" s="195" t="s">
        <v>642</v>
      </c>
      <c r="D444" s="195" t="s">
        <v>138</v>
      </c>
      <c r="E444" s="196" t="s">
        <v>643</v>
      </c>
      <c r="F444" s="197" t="s">
        <v>644</v>
      </c>
      <c r="G444" s="198" t="s">
        <v>141</v>
      </c>
      <c r="H444" s="199">
        <v>29.7</v>
      </c>
      <c r="I444" s="200"/>
      <c r="J444" s="199">
        <f>ROUND(I444*H444,3)</f>
        <v>0</v>
      </c>
      <c r="K444" s="201"/>
      <c r="L444" s="39"/>
      <c r="M444" s="202" t="s">
        <v>1</v>
      </c>
      <c r="N444" s="203" t="s">
        <v>41</v>
      </c>
      <c r="O444" s="75"/>
      <c r="P444" s="204">
        <f>O444*H444</f>
        <v>0</v>
      </c>
      <c r="Q444" s="204">
        <v>1.4999999999999999E-4</v>
      </c>
      <c r="R444" s="204">
        <f>Q444*H444</f>
        <v>4.4549999999999998E-3</v>
      </c>
      <c r="S444" s="204">
        <v>0</v>
      </c>
      <c r="T444" s="205">
        <f>S444*H444</f>
        <v>0</v>
      </c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R444" s="206" t="s">
        <v>233</v>
      </c>
      <c r="AT444" s="206" t="s">
        <v>138</v>
      </c>
      <c r="AU444" s="206" t="s">
        <v>143</v>
      </c>
      <c r="AY444" s="17" t="s">
        <v>136</v>
      </c>
      <c r="BE444" s="207">
        <f>IF(N444="základná",J444,0)</f>
        <v>0</v>
      </c>
      <c r="BF444" s="207">
        <f>IF(N444="znížená",J444,0)</f>
        <v>0</v>
      </c>
      <c r="BG444" s="207">
        <f>IF(N444="zákl. prenesená",J444,0)</f>
        <v>0</v>
      </c>
      <c r="BH444" s="207">
        <f>IF(N444="zníž. prenesená",J444,0)</f>
        <v>0</v>
      </c>
      <c r="BI444" s="207">
        <f>IF(N444="nulová",J444,0)</f>
        <v>0</v>
      </c>
      <c r="BJ444" s="17" t="s">
        <v>143</v>
      </c>
      <c r="BK444" s="208">
        <f>ROUND(I444*H444,3)</f>
        <v>0</v>
      </c>
      <c r="BL444" s="17" t="s">
        <v>233</v>
      </c>
      <c r="BM444" s="206" t="s">
        <v>645</v>
      </c>
    </row>
    <row r="445" spans="1:65" s="14" customFormat="1" ht="10.199999999999999">
      <c r="B445" s="220"/>
      <c r="C445" s="221"/>
      <c r="D445" s="211" t="s">
        <v>145</v>
      </c>
      <c r="E445" s="222" t="s">
        <v>1</v>
      </c>
      <c r="F445" s="223" t="s">
        <v>646</v>
      </c>
      <c r="G445" s="221"/>
      <c r="H445" s="224">
        <v>19.8</v>
      </c>
      <c r="I445" s="225"/>
      <c r="J445" s="221"/>
      <c r="K445" s="221"/>
      <c r="L445" s="226"/>
      <c r="M445" s="227"/>
      <c r="N445" s="228"/>
      <c r="O445" s="228"/>
      <c r="P445" s="228"/>
      <c r="Q445" s="228"/>
      <c r="R445" s="228"/>
      <c r="S445" s="228"/>
      <c r="T445" s="229"/>
      <c r="AT445" s="230" t="s">
        <v>145</v>
      </c>
      <c r="AU445" s="230" t="s">
        <v>143</v>
      </c>
      <c r="AV445" s="14" t="s">
        <v>143</v>
      </c>
      <c r="AW445" s="14" t="s">
        <v>30</v>
      </c>
      <c r="AX445" s="14" t="s">
        <v>75</v>
      </c>
      <c r="AY445" s="230" t="s">
        <v>136</v>
      </c>
    </row>
    <row r="446" spans="1:65" s="14" customFormat="1" ht="10.199999999999999">
      <c r="B446" s="220"/>
      <c r="C446" s="221"/>
      <c r="D446" s="211" t="s">
        <v>145</v>
      </c>
      <c r="E446" s="222" t="s">
        <v>1</v>
      </c>
      <c r="F446" s="223" t="s">
        <v>647</v>
      </c>
      <c r="G446" s="221"/>
      <c r="H446" s="224">
        <v>6.6</v>
      </c>
      <c r="I446" s="225"/>
      <c r="J446" s="221"/>
      <c r="K446" s="221"/>
      <c r="L446" s="226"/>
      <c r="M446" s="227"/>
      <c r="N446" s="228"/>
      <c r="O446" s="228"/>
      <c r="P446" s="228"/>
      <c r="Q446" s="228"/>
      <c r="R446" s="228"/>
      <c r="S446" s="228"/>
      <c r="T446" s="229"/>
      <c r="AT446" s="230" t="s">
        <v>145</v>
      </c>
      <c r="AU446" s="230" t="s">
        <v>143</v>
      </c>
      <c r="AV446" s="14" t="s">
        <v>143</v>
      </c>
      <c r="AW446" s="14" t="s">
        <v>30</v>
      </c>
      <c r="AX446" s="14" t="s">
        <v>75</v>
      </c>
      <c r="AY446" s="230" t="s">
        <v>136</v>
      </c>
    </row>
    <row r="447" spans="1:65" s="14" customFormat="1" ht="10.199999999999999">
      <c r="B447" s="220"/>
      <c r="C447" s="221"/>
      <c r="D447" s="211" t="s">
        <v>145</v>
      </c>
      <c r="E447" s="222" t="s">
        <v>1</v>
      </c>
      <c r="F447" s="223" t="s">
        <v>648</v>
      </c>
      <c r="G447" s="221"/>
      <c r="H447" s="224">
        <v>3.3</v>
      </c>
      <c r="I447" s="225"/>
      <c r="J447" s="221"/>
      <c r="K447" s="221"/>
      <c r="L447" s="226"/>
      <c r="M447" s="227"/>
      <c r="N447" s="228"/>
      <c r="O447" s="228"/>
      <c r="P447" s="228"/>
      <c r="Q447" s="228"/>
      <c r="R447" s="228"/>
      <c r="S447" s="228"/>
      <c r="T447" s="229"/>
      <c r="AT447" s="230" t="s">
        <v>145</v>
      </c>
      <c r="AU447" s="230" t="s">
        <v>143</v>
      </c>
      <c r="AV447" s="14" t="s">
        <v>143</v>
      </c>
      <c r="AW447" s="14" t="s">
        <v>30</v>
      </c>
      <c r="AX447" s="14" t="s">
        <v>75</v>
      </c>
      <c r="AY447" s="230" t="s">
        <v>136</v>
      </c>
    </row>
    <row r="448" spans="1:65" s="15" customFormat="1" ht="10.199999999999999">
      <c r="B448" s="231"/>
      <c r="C448" s="232"/>
      <c r="D448" s="211" t="s">
        <v>145</v>
      </c>
      <c r="E448" s="233" t="s">
        <v>1</v>
      </c>
      <c r="F448" s="234" t="s">
        <v>196</v>
      </c>
      <c r="G448" s="232"/>
      <c r="H448" s="235">
        <v>29.7</v>
      </c>
      <c r="I448" s="236"/>
      <c r="J448" s="232"/>
      <c r="K448" s="232"/>
      <c r="L448" s="237"/>
      <c r="M448" s="238"/>
      <c r="N448" s="239"/>
      <c r="O448" s="239"/>
      <c r="P448" s="239"/>
      <c r="Q448" s="239"/>
      <c r="R448" s="239"/>
      <c r="S448" s="239"/>
      <c r="T448" s="240"/>
      <c r="AT448" s="241" t="s">
        <v>145</v>
      </c>
      <c r="AU448" s="241" t="s">
        <v>143</v>
      </c>
      <c r="AV448" s="15" t="s">
        <v>142</v>
      </c>
      <c r="AW448" s="15" t="s">
        <v>30</v>
      </c>
      <c r="AX448" s="15" t="s">
        <v>83</v>
      </c>
      <c r="AY448" s="241" t="s">
        <v>136</v>
      </c>
    </row>
    <row r="449" spans="1:65" s="2" customFormat="1" ht="22.2" customHeight="1">
      <c r="A449" s="34"/>
      <c r="B449" s="35"/>
      <c r="C449" s="195" t="s">
        <v>649</v>
      </c>
      <c r="D449" s="195" t="s">
        <v>138</v>
      </c>
      <c r="E449" s="196" t="s">
        <v>650</v>
      </c>
      <c r="F449" s="197" t="s">
        <v>651</v>
      </c>
      <c r="G449" s="198" t="s">
        <v>141</v>
      </c>
      <c r="H449" s="199">
        <v>139.66</v>
      </c>
      <c r="I449" s="200"/>
      <c r="J449" s="199">
        <f>ROUND(I449*H449,3)</f>
        <v>0</v>
      </c>
      <c r="K449" s="201"/>
      <c r="L449" s="39"/>
      <c r="M449" s="202" t="s">
        <v>1</v>
      </c>
      <c r="N449" s="203" t="s">
        <v>41</v>
      </c>
      <c r="O449" s="75"/>
      <c r="P449" s="204">
        <f>O449*H449</f>
        <v>0</v>
      </c>
      <c r="Q449" s="204">
        <v>0</v>
      </c>
      <c r="R449" s="204">
        <f>Q449*H449</f>
        <v>0</v>
      </c>
      <c r="S449" s="204">
        <v>0</v>
      </c>
      <c r="T449" s="205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206" t="s">
        <v>233</v>
      </c>
      <c r="AT449" s="206" t="s">
        <v>138</v>
      </c>
      <c r="AU449" s="206" t="s">
        <v>143</v>
      </c>
      <c r="AY449" s="17" t="s">
        <v>136</v>
      </c>
      <c r="BE449" s="207">
        <f>IF(N449="základná",J449,0)</f>
        <v>0</v>
      </c>
      <c r="BF449" s="207">
        <f>IF(N449="znížená",J449,0)</f>
        <v>0</v>
      </c>
      <c r="BG449" s="207">
        <f>IF(N449="zákl. prenesená",J449,0)</f>
        <v>0</v>
      </c>
      <c r="BH449" s="207">
        <f>IF(N449="zníž. prenesená",J449,0)</f>
        <v>0</v>
      </c>
      <c r="BI449" s="207">
        <f>IF(N449="nulová",J449,0)</f>
        <v>0</v>
      </c>
      <c r="BJ449" s="17" t="s">
        <v>143</v>
      </c>
      <c r="BK449" s="208">
        <f>ROUND(I449*H449,3)</f>
        <v>0</v>
      </c>
      <c r="BL449" s="17" t="s">
        <v>233</v>
      </c>
      <c r="BM449" s="206" t="s">
        <v>652</v>
      </c>
    </row>
    <row r="450" spans="1:65" s="14" customFormat="1" ht="10.199999999999999">
      <c r="B450" s="220"/>
      <c r="C450" s="221"/>
      <c r="D450" s="211" t="s">
        <v>145</v>
      </c>
      <c r="E450" s="222" t="s">
        <v>1</v>
      </c>
      <c r="F450" s="223" t="s">
        <v>237</v>
      </c>
      <c r="G450" s="221"/>
      <c r="H450" s="224">
        <v>139.66</v>
      </c>
      <c r="I450" s="225"/>
      <c r="J450" s="221"/>
      <c r="K450" s="221"/>
      <c r="L450" s="226"/>
      <c r="M450" s="227"/>
      <c r="N450" s="228"/>
      <c r="O450" s="228"/>
      <c r="P450" s="228"/>
      <c r="Q450" s="228"/>
      <c r="R450" s="228"/>
      <c r="S450" s="228"/>
      <c r="T450" s="229"/>
      <c r="AT450" s="230" t="s">
        <v>145</v>
      </c>
      <c r="AU450" s="230" t="s">
        <v>143</v>
      </c>
      <c r="AV450" s="14" t="s">
        <v>143</v>
      </c>
      <c r="AW450" s="14" t="s">
        <v>30</v>
      </c>
      <c r="AX450" s="14" t="s">
        <v>83</v>
      </c>
      <c r="AY450" s="230" t="s">
        <v>136</v>
      </c>
    </row>
    <row r="451" spans="1:65" s="2" customFormat="1" ht="30" customHeight="1">
      <c r="A451" s="34"/>
      <c r="B451" s="35"/>
      <c r="C451" s="195" t="s">
        <v>653</v>
      </c>
      <c r="D451" s="195" t="s">
        <v>138</v>
      </c>
      <c r="E451" s="196" t="s">
        <v>654</v>
      </c>
      <c r="F451" s="197" t="s">
        <v>655</v>
      </c>
      <c r="G451" s="198" t="s">
        <v>141</v>
      </c>
      <c r="H451" s="199">
        <v>318.58999999999997</v>
      </c>
      <c r="I451" s="200"/>
      <c r="J451" s="199">
        <f>ROUND(I451*H451,3)</f>
        <v>0</v>
      </c>
      <c r="K451" s="201"/>
      <c r="L451" s="39"/>
      <c r="M451" s="202" t="s">
        <v>1</v>
      </c>
      <c r="N451" s="203" t="s">
        <v>41</v>
      </c>
      <c r="O451" s="75"/>
      <c r="P451" s="204">
        <f>O451*H451</f>
        <v>0</v>
      </c>
      <c r="Q451" s="204">
        <v>3.5E-4</v>
      </c>
      <c r="R451" s="204">
        <f>Q451*H451</f>
        <v>0.11150649999999999</v>
      </c>
      <c r="S451" s="204">
        <v>0</v>
      </c>
      <c r="T451" s="205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206" t="s">
        <v>233</v>
      </c>
      <c r="AT451" s="206" t="s">
        <v>138</v>
      </c>
      <c r="AU451" s="206" t="s">
        <v>143</v>
      </c>
      <c r="AY451" s="17" t="s">
        <v>136</v>
      </c>
      <c r="BE451" s="207">
        <f>IF(N451="základná",J451,0)</f>
        <v>0</v>
      </c>
      <c r="BF451" s="207">
        <f>IF(N451="znížená",J451,0)</f>
        <v>0</v>
      </c>
      <c r="BG451" s="207">
        <f>IF(N451="zákl. prenesená",J451,0)</f>
        <v>0</v>
      </c>
      <c r="BH451" s="207">
        <f>IF(N451="zníž. prenesená",J451,0)</f>
        <v>0</v>
      </c>
      <c r="BI451" s="207">
        <f>IF(N451="nulová",J451,0)</f>
        <v>0</v>
      </c>
      <c r="BJ451" s="17" t="s">
        <v>143</v>
      </c>
      <c r="BK451" s="208">
        <f>ROUND(I451*H451,3)</f>
        <v>0</v>
      </c>
      <c r="BL451" s="17" t="s">
        <v>233</v>
      </c>
      <c r="BM451" s="206" t="s">
        <v>656</v>
      </c>
    </row>
    <row r="452" spans="1:65" s="12" customFormat="1" ht="25.95" customHeight="1">
      <c r="B452" s="179"/>
      <c r="C452" s="180"/>
      <c r="D452" s="181" t="s">
        <v>74</v>
      </c>
      <c r="E452" s="182" t="s">
        <v>227</v>
      </c>
      <c r="F452" s="182" t="s">
        <v>657</v>
      </c>
      <c r="G452" s="180"/>
      <c r="H452" s="180"/>
      <c r="I452" s="183"/>
      <c r="J452" s="184">
        <f>BK452</f>
        <v>0</v>
      </c>
      <c r="K452" s="180"/>
      <c r="L452" s="185"/>
      <c r="M452" s="186"/>
      <c r="N452" s="187"/>
      <c r="O452" s="187"/>
      <c r="P452" s="188">
        <f>P453</f>
        <v>0</v>
      </c>
      <c r="Q452" s="187"/>
      <c r="R452" s="188">
        <f>R453</f>
        <v>0</v>
      </c>
      <c r="S452" s="187"/>
      <c r="T452" s="189">
        <f>T453</f>
        <v>0</v>
      </c>
      <c r="AR452" s="190" t="s">
        <v>151</v>
      </c>
      <c r="AT452" s="191" t="s">
        <v>74</v>
      </c>
      <c r="AU452" s="191" t="s">
        <v>75</v>
      </c>
      <c r="AY452" s="190" t="s">
        <v>136</v>
      </c>
      <c r="BK452" s="192">
        <f>BK453</f>
        <v>0</v>
      </c>
    </row>
    <row r="453" spans="1:65" s="12" customFormat="1" ht="22.8" customHeight="1">
      <c r="B453" s="179"/>
      <c r="C453" s="180"/>
      <c r="D453" s="181" t="s">
        <v>74</v>
      </c>
      <c r="E453" s="193" t="s">
        <v>658</v>
      </c>
      <c r="F453" s="193" t="s">
        <v>659</v>
      </c>
      <c r="G453" s="180"/>
      <c r="H453" s="180"/>
      <c r="I453" s="183"/>
      <c r="J453" s="194">
        <f>BK453</f>
        <v>0</v>
      </c>
      <c r="K453" s="180"/>
      <c r="L453" s="185"/>
      <c r="M453" s="186"/>
      <c r="N453" s="187"/>
      <c r="O453" s="187"/>
      <c r="P453" s="188">
        <f>SUM(P454:P456)</f>
        <v>0</v>
      </c>
      <c r="Q453" s="187"/>
      <c r="R453" s="188">
        <f>SUM(R454:R456)</f>
        <v>0</v>
      </c>
      <c r="S453" s="187"/>
      <c r="T453" s="189">
        <f>SUM(T454:T456)</f>
        <v>0</v>
      </c>
      <c r="AR453" s="190" t="s">
        <v>151</v>
      </c>
      <c r="AT453" s="191" t="s">
        <v>74</v>
      </c>
      <c r="AU453" s="191" t="s">
        <v>83</v>
      </c>
      <c r="AY453" s="190" t="s">
        <v>136</v>
      </c>
      <c r="BK453" s="192">
        <f>SUM(BK454:BK456)</f>
        <v>0</v>
      </c>
    </row>
    <row r="454" spans="1:65" s="2" customFormat="1" ht="14.4" customHeight="1">
      <c r="A454" s="34"/>
      <c r="B454" s="35"/>
      <c r="C454" s="195" t="s">
        <v>660</v>
      </c>
      <c r="D454" s="195" t="s">
        <v>138</v>
      </c>
      <c r="E454" s="196" t="s">
        <v>661</v>
      </c>
      <c r="F454" s="197" t="s">
        <v>662</v>
      </c>
      <c r="G454" s="198" t="s">
        <v>663</v>
      </c>
      <c r="H454" s="199">
        <v>645.9</v>
      </c>
      <c r="I454" s="200"/>
      <c r="J454" s="199">
        <f>ROUND(I454*H454,3)</f>
        <v>0</v>
      </c>
      <c r="K454" s="201"/>
      <c r="L454" s="39"/>
      <c r="M454" s="202" t="s">
        <v>1</v>
      </c>
      <c r="N454" s="203" t="s">
        <v>41</v>
      </c>
      <c r="O454" s="75"/>
      <c r="P454" s="204">
        <f>O454*H454</f>
        <v>0</v>
      </c>
      <c r="Q454" s="204">
        <v>0</v>
      </c>
      <c r="R454" s="204">
        <f>Q454*H454</f>
        <v>0</v>
      </c>
      <c r="S454" s="204">
        <v>0</v>
      </c>
      <c r="T454" s="205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206" t="s">
        <v>507</v>
      </c>
      <c r="AT454" s="206" t="s">
        <v>138</v>
      </c>
      <c r="AU454" s="206" t="s">
        <v>143</v>
      </c>
      <c r="AY454" s="17" t="s">
        <v>136</v>
      </c>
      <c r="BE454" s="207">
        <f>IF(N454="základná",J454,0)</f>
        <v>0</v>
      </c>
      <c r="BF454" s="207">
        <f>IF(N454="znížená",J454,0)</f>
        <v>0</v>
      </c>
      <c r="BG454" s="207">
        <f>IF(N454="zákl. prenesená",J454,0)</f>
        <v>0</v>
      </c>
      <c r="BH454" s="207">
        <f>IF(N454="zníž. prenesená",J454,0)</f>
        <v>0</v>
      </c>
      <c r="BI454" s="207">
        <f>IF(N454="nulová",J454,0)</f>
        <v>0</v>
      </c>
      <c r="BJ454" s="17" t="s">
        <v>143</v>
      </c>
      <c r="BK454" s="208">
        <f>ROUND(I454*H454,3)</f>
        <v>0</v>
      </c>
      <c r="BL454" s="17" t="s">
        <v>507</v>
      </c>
      <c r="BM454" s="206" t="s">
        <v>664</v>
      </c>
    </row>
    <row r="455" spans="1:65" s="2" customFormat="1" ht="14.4" customHeight="1">
      <c r="A455" s="34"/>
      <c r="B455" s="35"/>
      <c r="C455" s="242" t="s">
        <v>665</v>
      </c>
      <c r="D455" s="242" t="s">
        <v>227</v>
      </c>
      <c r="E455" s="243" t="s">
        <v>666</v>
      </c>
      <c r="F455" s="244" t="s">
        <v>667</v>
      </c>
      <c r="G455" s="245" t="s">
        <v>663</v>
      </c>
      <c r="H455" s="246">
        <v>697.572</v>
      </c>
      <c r="I455" s="247"/>
      <c r="J455" s="246">
        <f>ROUND(I455*H455,3)</f>
        <v>0</v>
      </c>
      <c r="K455" s="248"/>
      <c r="L455" s="249"/>
      <c r="M455" s="250" t="s">
        <v>1</v>
      </c>
      <c r="N455" s="251" t="s">
        <v>41</v>
      </c>
      <c r="O455" s="75"/>
      <c r="P455" s="204">
        <f>O455*H455</f>
        <v>0</v>
      </c>
      <c r="Q455" s="204">
        <v>0</v>
      </c>
      <c r="R455" s="204">
        <f>Q455*H455</f>
        <v>0</v>
      </c>
      <c r="S455" s="204">
        <v>0</v>
      </c>
      <c r="T455" s="205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206" t="s">
        <v>668</v>
      </c>
      <c r="AT455" s="206" t="s">
        <v>227</v>
      </c>
      <c r="AU455" s="206" t="s">
        <v>143</v>
      </c>
      <c r="AY455" s="17" t="s">
        <v>136</v>
      </c>
      <c r="BE455" s="207">
        <f>IF(N455="základná",J455,0)</f>
        <v>0</v>
      </c>
      <c r="BF455" s="207">
        <f>IF(N455="znížená",J455,0)</f>
        <v>0</v>
      </c>
      <c r="BG455" s="207">
        <f>IF(N455="zákl. prenesená",J455,0)</f>
        <v>0</v>
      </c>
      <c r="BH455" s="207">
        <f>IF(N455="zníž. prenesená",J455,0)</f>
        <v>0</v>
      </c>
      <c r="BI455" s="207">
        <f>IF(N455="nulová",J455,0)</f>
        <v>0</v>
      </c>
      <c r="BJ455" s="17" t="s">
        <v>143</v>
      </c>
      <c r="BK455" s="208">
        <f>ROUND(I455*H455,3)</f>
        <v>0</v>
      </c>
      <c r="BL455" s="17" t="s">
        <v>507</v>
      </c>
      <c r="BM455" s="206" t="s">
        <v>669</v>
      </c>
    </row>
    <row r="456" spans="1:65" s="14" customFormat="1" ht="10.199999999999999">
      <c r="B456" s="220"/>
      <c r="C456" s="221"/>
      <c r="D456" s="211" t="s">
        <v>145</v>
      </c>
      <c r="E456" s="221"/>
      <c r="F456" s="223" t="s">
        <v>670</v>
      </c>
      <c r="G456" s="221"/>
      <c r="H456" s="224">
        <v>697.572</v>
      </c>
      <c r="I456" s="225"/>
      <c r="J456" s="221"/>
      <c r="K456" s="221"/>
      <c r="L456" s="226"/>
      <c r="M456" s="252"/>
      <c r="N456" s="253"/>
      <c r="O456" s="253"/>
      <c r="P456" s="253"/>
      <c r="Q456" s="253"/>
      <c r="R456" s="253"/>
      <c r="S456" s="253"/>
      <c r="T456" s="254"/>
      <c r="AT456" s="230" t="s">
        <v>145</v>
      </c>
      <c r="AU456" s="230" t="s">
        <v>143</v>
      </c>
      <c r="AV456" s="14" t="s">
        <v>143</v>
      </c>
      <c r="AW456" s="14" t="s">
        <v>4</v>
      </c>
      <c r="AX456" s="14" t="s">
        <v>83</v>
      </c>
      <c r="AY456" s="230" t="s">
        <v>136</v>
      </c>
    </row>
    <row r="457" spans="1:65" s="2" customFormat="1" ht="6.9" customHeight="1">
      <c r="A457" s="34"/>
      <c r="B457" s="58"/>
      <c r="C457" s="59"/>
      <c r="D457" s="59"/>
      <c r="E457" s="59"/>
      <c r="F457" s="59"/>
      <c r="G457" s="59"/>
      <c r="H457" s="59"/>
      <c r="I457" s="59"/>
      <c r="J457" s="59"/>
      <c r="K457" s="59"/>
      <c r="L457" s="39"/>
      <c r="M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</row>
  </sheetData>
  <sheetProtection password="CC35" sheet="1" objects="1" scenarios="1" formatColumns="0" formatRows="0" autoFilter="0"/>
  <autoFilter ref="C135:K456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7"/>
  <sheetViews>
    <sheetView showGridLines="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0" width="23.85546875" style="1" customWidth="1"/>
    <col min="11" max="11" width="23.85546875" style="1" hidden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7" t="s">
        <v>87</v>
      </c>
    </row>
    <row r="3" spans="1:46" s="1" customFormat="1" ht="6.9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20"/>
      <c r="AT3" s="17" t="s">
        <v>75</v>
      </c>
    </row>
    <row r="4" spans="1:46" s="1" customFormat="1" ht="24.9" customHeight="1">
      <c r="B4" s="20"/>
      <c r="D4" s="114" t="s">
        <v>94</v>
      </c>
      <c r="L4" s="20"/>
      <c r="M4" s="115" t="s">
        <v>9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6" t="s">
        <v>14</v>
      </c>
      <c r="L6" s="20"/>
    </row>
    <row r="7" spans="1:46" s="1" customFormat="1" ht="14.4" customHeight="1">
      <c r="B7" s="20"/>
      <c r="E7" s="304" t="str">
        <f>'Rekapitulácia stavby'!K6</f>
        <v>Zvýšenie kapacity MŠ Šusteková 33, Bratislava</v>
      </c>
      <c r="F7" s="305"/>
      <c r="G7" s="305"/>
      <c r="H7" s="305"/>
      <c r="L7" s="20"/>
    </row>
    <row r="8" spans="1:46" s="2" customFormat="1" ht="12" customHeight="1">
      <c r="A8" s="34"/>
      <c r="B8" s="39"/>
      <c r="C8" s="34"/>
      <c r="D8" s="116" t="s">
        <v>95</v>
      </c>
      <c r="E8" s="34"/>
      <c r="F8" s="34"/>
      <c r="G8" s="34"/>
      <c r="H8" s="34"/>
      <c r="I8" s="34"/>
      <c r="J8" s="34"/>
      <c r="K8" s="34"/>
      <c r="L8" s="55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06" t="s">
        <v>671</v>
      </c>
      <c r="F9" s="307"/>
      <c r="G9" s="307"/>
      <c r="H9" s="307"/>
      <c r="I9" s="34"/>
      <c r="J9" s="34"/>
      <c r="K9" s="34"/>
      <c r="L9" s="55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5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6" t="s">
        <v>16</v>
      </c>
      <c r="E11" s="34"/>
      <c r="F11" s="117" t="s">
        <v>1</v>
      </c>
      <c r="G11" s="34"/>
      <c r="H11" s="34"/>
      <c r="I11" s="116" t="s">
        <v>17</v>
      </c>
      <c r="J11" s="117" t="s">
        <v>1</v>
      </c>
      <c r="K11" s="34"/>
      <c r="L11" s="55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6" t="s">
        <v>18</v>
      </c>
      <c r="E12" s="34"/>
      <c r="F12" s="117" t="s">
        <v>19</v>
      </c>
      <c r="G12" s="34"/>
      <c r="H12" s="34"/>
      <c r="I12" s="116" t="s">
        <v>20</v>
      </c>
      <c r="J12" s="118" t="str">
        <f>'Rekapitulácia stavby'!AN8</f>
        <v>18. 5. 2022</v>
      </c>
      <c r="K12" s="34"/>
      <c r="L12" s="55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5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6" t="s">
        <v>22</v>
      </c>
      <c r="E14" s="34"/>
      <c r="F14" s="34"/>
      <c r="G14" s="34"/>
      <c r="H14" s="34"/>
      <c r="I14" s="116" t="s">
        <v>23</v>
      </c>
      <c r="J14" s="117" t="s">
        <v>1</v>
      </c>
      <c r="K14" s="34"/>
      <c r="L14" s="55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7" t="s">
        <v>24</v>
      </c>
      <c r="F15" s="34"/>
      <c r="G15" s="34"/>
      <c r="H15" s="34"/>
      <c r="I15" s="116" t="s">
        <v>25</v>
      </c>
      <c r="J15" s="117" t="s">
        <v>1</v>
      </c>
      <c r="K15" s="34"/>
      <c r="L15" s="55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5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6" t="s">
        <v>26</v>
      </c>
      <c r="E17" s="34"/>
      <c r="F17" s="34"/>
      <c r="G17" s="34"/>
      <c r="H17" s="34"/>
      <c r="I17" s="116" t="s">
        <v>23</v>
      </c>
      <c r="J17" s="30" t="str">
        <f>'Rekapitulácia stavby'!AN13</f>
        <v>Vyplň údaj</v>
      </c>
      <c r="K17" s="34"/>
      <c r="L17" s="55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8" t="str">
        <f>'Rekapitulácia stavby'!E14</f>
        <v>Vyplň údaj</v>
      </c>
      <c r="F18" s="309"/>
      <c r="G18" s="309"/>
      <c r="H18" s="309"/>
      <c r="I18" s="116" t="s">
        <v>25</v>
      </c>
      <c r="J18" s="30" t="str">
        <f>'Rekapitulácia stavby'!AN14</f>
        <v>Vyplň údaj</v>
      </c>
      <c r="K18" s="34"/>
      <c r="L18" s="55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5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6" t="s">
        <v>28</v>
      </c>
      <c r="E20" s="34"/>
      <c r="F20" s="34"/>
      <c r="G20" s="34"/>
      <c r="H20" s="34"/>
      <c r="I20" s="116" t="s">
        <v>23</v>
      </c>
      <c r="J20" s="117" t="s">
        <v>1</v>
      </c>
      <c r="K20" s="34"/>
      <c r="L20" s="55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7" t="s">
        <v>29</v>
      </c>
      <c r="F21" s="34"/>
      <c r="G21" s="34"/>
      <c r="H21" s="34"/>
      <c r="I21" s="116" t="s">
        <v>25</v>
      </c>
      <c r="J21" s="117" t="s">
        <v>1</v>
      </c>
      <c r="K21" s="34"/>
      <c r="L21" s="55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5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6" t="s">
        <v>32</v>
      </c>
      <c r="E23" s="34"/>
      <c r="F23" s="34"/>
      <c r="G23" s="34"/>
      <c r="H23" s="34"/>
      <c r="I23" s="116" t="s">
        <v>23</v>
      </c>
      <c r="J23" s="117" t="str">
        <f>IF('Rekapitulácia stavby'!AN19="","",'Rekapitulácia stavby'!AN19)</f>
        <v/>
      </c>
      <c r="K23" s="34"/>
      <c r="L23" s="55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7" t="str">
        <f>IF('Rekapitulácia stavby'!E20="","",'Rekapitulácia stavby'!E20)</f>
        <v xml:space="preserve"> </v>
      </c>
      <c r="F24" s="34"/>
      <c r="G24" s="34"/>
      <c r="H24" s="34"/>
      <c r="I24" s="116" t="s">
        <v>25</v>
      </c>
      <c r="J24" s="117" t="str">
        <f>IF('Rekapitulácia stavby'!AN20="","",'Rekapitulácia stavby'!AN20)</f>
        <v/>
      </c>
      <c r="K24" s="34"/>
      <c r="L24" s="55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5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6" t="s">
        <v>34</v>
      </c>
      <c r="E26" s="34"/>
      <c r="F26" s="34"/>
      <c r="G26" s="34"/>
      <c r="H26" s="34"/>
      <c r="I26" s="34"/>
      <c r="J26" s="34"/>
      <c r="K26" s="34"/>
      <c r="L26" s="55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" customHeight="1">
      <c r="A27" s="119"/>
      <c r="B27" s="120"/>
      <c r="C27" s="119"/>
      <c r="D27" s="119"/>
      <c r="E27" s="310" t="s">
        <v>1</v>
      </c>
      <c r="F27" s="310"/>
      <c r="G27" s="310"/>
      <c r="H27" s="310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5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22"/>
      <c r="E29" s="122"/>
      <c r="F29" s="122"/>
      <c r="G29" s="122"/>
      <c r="H29" s="122"/>
      <c r="I29" s="122"/>
      <c r="J29" s="122"/>
      <c r="K29" s="122"/>
      <c r="L29" s="55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3" t="s">
        <v>35</v>
      </c>
      <c r="E30" s="34"/>
      <c r="F30" s="34"/>
      <c r="G30" s="34"/>
      <c r="H30" s="34"/>
      <c r="I30" s="34"/>
      <c r="J30" s="124">
        <f>ROUND(J122, 2)</f>
        <v>0</v>
      </c>
      <c r="K30" s="34"/>
      <c r="L30" s="55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22"/>
      <c r="E31" s="122"/>
      <c r="F31" s="122"/>
      <c r="G31" s="122"/>
      <c r="H31" s="122"/>
      <c r="I31" s="122"/>
      <c r="J31" s="122"/>
      <c r="K31" s="122"/>
      <c r="L31" s="55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5" t="s">
        <v>37</v>
      </c>
      <c r="G32" s="34"/>
      <c r="H32" s="34"/>
      <c r="I32" s="125" t="s">
        <v>36</v>
      </c>
      <c r="J32" s="125" t="s">
        <v>38</v>
      </c>
      <c r="K32" s="34"/>
      <c r="L32" s="55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6" t="s">
        <v>39</v>
      </c>
      <c r="E33" s="127" t="s">
        <v>40</v>
      </c>
      <c r="F33" s="128">
        <f>ROUND((SUM(BE122:BE196)),  2)</f>
        <v>0</v>
      </c>
      <c r="G33" s="129"/>
      <c r="H33" s="129"/>
      <c r="I33" s="130">
        <v>0.2</v>
      </c>
      <c r="J33" s="128">
        <f>ROUND(((SUM(BE122:BE196))*I33),  2)</f>
        <v>0</v>
      </c>
      <c r="K33" s="34"/>
      <c r="L33" s="55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27" t="s">
        <v>41</v>
      </c>
      <c r="F34" s="128">
        <f>ROUND((SUM(BF122:BF196)),  2)</f>
        <v>0</v>
      </c>
      <c r="G34" s="129"/>
      <c r="H34" s="129"/>
      <c r="I34" s="130">
        <v>0.2</v>
      </c>
      <c r="J34" s="128">
        <f>ROUND(((SUM(BF122:BF196))*I34),  2)</f>
        <v>0</v>
      </c>
      <c r="K34" s="34"/>
      <c r="L34" s="55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6" t="s">
        <v>42</v>
      </c>
      <c r="F35" s="131">
        <f>ROUND((SUM(BG122:BG196)),  2)</f>
        <v>0</v>
      </c>
      <c r="G35" s="34"/>
      <c r="H35" s="34"/>
      <c r="I35" s="132">
        <v>0.2</v>
      </c>
      <c r="J35" s="131">
        <f>0</f>
        <v>0</v>
      </c>
      <c r="K35" s="34"/>
      <c r="L35" s="55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6" t="s">
        <v>43</v>
      </c>
      <c r="F36" s="131">
        <f>ROUND((SUM(BH122:BH196)),  2)</f>
        <v>0</v>
      </c>
      <c r="G36" s="34"/>
      <c r="H36" s="34"/>
      <c r="I36" s="132">
        <v>0.2</v>
      </c>
      <c r="J36" s="131">
        <f>0</f>
        <v>0</v>
      </c>
      <c r="K36" s="34"/>
      <c r="L36" s="55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27" t="s">
        <v>44</v>
      </c>
      <c r="F37" s="128">
        <f>ROUND((SUM(BI122:BI196)),  2)</f>
        <v>0</v>
      </c>
      <c r="G37" s="129"/>
      <c r="H37" s="129"/>
      <c r="I37" s="130">
        <v>0</v>
      </c>
      <c r="J37" s="128">
        <f>0</f>
        <v>0</v>
      </c>
      <c r="K37" s="34"/>
      <c r="L37" s="55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5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33"/>
      <c r="D39" s="134" t="s">
        <v>45</v>
      </c>
      <c r="E39" s="135"/>
      <c r="F39" s="135"/>
      <c r="G39" s="136" t="s">
        <v>46</v>
      </c>
      <c r="H39" s="137" t="s">
        <v>47</v>
      </c>
      <c r="I39" s="135"/>
      <c r="J39" s="138">
        <f>SUM(J30:J37)</f>
        <v>0</v>
      </c>
      <c r="K39" s="139"/>
      <c r="L39" s="55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5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5"/>
      <c r="D50" s="140" t="s">
        <v>48</v>
      </c>
      <c r="E50" s="141"/>
      <c r="F50" s="141"/>
      <c r="G50" s="140" t="s">
        <v>49</v>
      </c>
      <c r="H50" s="141"/>
      <c r="I50" s="141"/>
      <c r="J50" s="141"/>
      <c r="K50" s="141"/>
      <c r="L50" s="55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42" t="s">
        <v>50</v>
      </c>
      <c r="E61" s="143"/>
      <c r="F61" s="144" t="s">
        <v>51</v>
      </c>
      <c r="G61" s="142" t="s">
        <v>50</v>
      </c>
      <c r="H61" s="143"/>
      <c r="I61" s="143"/>
      <c r="J61" s="145" t="s">
        <v>51</v>
      </c>
      <c r="K61" s="143"/>
      <c r="L61" s="55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40" t="s">
        <v>52</v>
      </c>
      <c r="E65" s="146"/>
      <c r="F65" s="146"/>
      <c r="G65" s="140" t="s">
        <v>53</v>
      </c>
      <c r="H65" s="146"/>
      <c r="I65" s="146"/>
      <c r="J65" s="146"/>
      <c r="K65" s="146"/>
      <c r="L65" s="55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42" t="s">
        <v>50</v>
      </c>
      <c r="E76" s="143"/>
      <c r="F76" s="144" t="s">
        <v>51</v>
      </c>
      <c r="G76" s="142" t="s">
        <v>50</v>
      </c>
      <c r="H76" s="143"/>
      <c r="I76" s="143"/>
      <c r="J76" s="145" t="s">
        <v>51</v>
      </c>
      <c r="K76" s="143"/>
      <c r="L76" s="55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5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5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97</v>
      </c>
      <c r="D82" s="36"/>
      <c r="E82" s="36"/>
      <c r="F82" s="36"/>
      <c r="G82" s="36"/>
      <c r="H82" s="36"/>
      <c r="I82" s="36"/>
      <c r="J82" s="36"/>
      <c r="K82" s="36"/>
      <c r="L82" s="55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5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14</v>
      </c>
      <c r="D84" s="36"/>
      <c r="E84" s="36"/>
      <c r="F84" s="36"/>
      <c r="G84" s="36"/>
      <c r="H84" s="36"/>
      <c r="I84" s="36"/>
      <c r="J84" s="36"/>
      <c r="K84" s="36"/>
      <c r="L84" s="55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4.4" customHeight="1">
      <c r="A85" s="34"/>
      <c r="B85" s="35"/>
      <c r="C85" s="36"/>
      <c r="D85" s="36"/>
      <c r="E85" s="311" t="str">
        <f>E7</f>
        <v>Zvýšenie kapacity MŠ Šusteková 33, Bratislava</v>
      </c>
      <c r="F85" s="312"/>
      <c r="G85" s="312"/>
      <c r="H85" s="312"/>
      <c r="I85" s="36"/>
      <c r="J85" s="36"/>
      <c r="K85" s="36"/>
      <c r="L85" s="55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95</v>
      </c>
      <c r="D86" s="36"/>
      <c r="E86" s="36"/>
      <c r="F86" s="36"/>
      <c r="G86" s="36"/>
      <c r="H86" s="36"/>
      <c r="I86" s="36"/>
      <c r="J86" s="36"/>
      <c r="K86" s="36"/>
      <c r="L86" s="55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5.6" customHeight="1">
      <c r="A87" s="34"/>
      <c r="B87" s="35"/>
      <c r="C87" s="36"/>
      <c r="D87" s="36"/>
      <c r="E87" s="260" t="str">
        <f>E9</f>
        <v>1395-2 - Zdravotechnika</v>
      </c>
      <c r="F87" s="313"/>
      <c r="G87" s="313"/>
      <c r="H87" s="313"/>
      <c r="I87" s="36"/>
      <c r="J87" s="36"/>
      <c r="K87" s="36"/>
      <c r="L87" s="55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5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18</v>
      </c>
      <c r="D89" s="36"/>
      <c r="E89" s="36"/>
      <c r="F89" s="27" t="str">
        <f>F12</f>
        <v>Bratislava -Petržalka, parc.č. 5460</v>
      </c>
      <c r="G89" s="36"/>
      <c r="H89" s="36"/>
      <c r="I89" s="29" t="s">
        <v>20</v>
      </c>
      <c r="J89" s="70" t="str">
        <f>IF(J12="","",J12)</f>
        <v>18. 5. 2022</v>
      </c>
      <c r="K89" s="36"/>
      <c r="L89" s="55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5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6" customHeight="1">
      <c r="A91" s="34"/>
      <c r="B91" s="35"/>
      <c r="C91" s="29" t="s">
        <v>22</v>
      </c>
      <c r="D91" s="36"/>
      <c r="E91" s="36"/>
      <c r="F91" s="27" t="str">
        <f>E15</f>
        <v>Mestská časť Bratislava -Petržalka , Kulíková17</v>
      </c>
      <c r="G91" s="36"/>
      <c r="H91" s="36"/>
      <c r="I91" s="29" t="s">
        <v>28</v>
      </c>
      <c r="J91" s="32" t="str">
        <f>E21</f>
        <v>NV-Project s.r.o.</v>
      </c>
      <c r="K91" s="36"/>
      <c r="L91" s="55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6" customHeight="1">
      <c r="A92" s="34"/>
      <c r="B92" s="35"/>
      <c r="C92" s="29" t="s">
        <v>26</v>
      </c>
      <c r="D92" s="36"/>
      <c r="E92" s="36"/>
      <c r="F92" s="27" t="str">
        <f>IF(E18="","",E18)</f>
        <v>Vyplň údaj</v>
      </c>
      <c r="G92" s="36"/>
      <c r="H92" s="36"/>
      <c r="I92" s="29" t="s">
        <v>32</v>
      </c>
      <c r="J92" s="32" t="str">
        <f>E24</f>
        <v xml:space="preserve"> </v>
      </c>
      <c r="K92" s="36"/>
      <c r="L92" s="55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5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51" t="s">
        <v>98</v>
      </c>
      <c r="D94" s="152"/>
      <c r="E94" s="152"/>
      <c r="F94" s="152"/>
      <c r="G94" s="152"/>
      <c r="H94" s="152"/>
      <c r="I94" s="152"/>
      <c r="J94" s="153" t="s">
        <v>99</v>
      </c>
      <c r="K94" s="152"/>
      <c r="L94" s="55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5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54" t="s">
        <v>100</v>
      </c>
      <c r="D96" s="36"/>
      <c r="E96" s="36"/>
      <c r="F96" s="36"/>
      <c r="G96" s="36"/>
      <c r="H96" s="36"/>
      <c r="I96" s="36"/>
      <c r="J96" s="88">
        <f>J122</f>
        <v>0</v>
      </c>
      <c r="K96" s="36"/>
      <c r="L96" s="55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101</v>
      </c>
    </row>
    <row r="97" spans="1:31" s="9" customFormat="1" ht="24.9" customHeight="1">
      <c r="B97" s="155"/>
      <c r="C97" s="156"/>
      <c r="D97" s="157" t="s">
        <v>110</v>
      </c>
      <c r="E97" s="158"/>
      <c r="F97" s="158"/>
      <c r="G97" s="158"/>
      <c r="H97" s="158"/>
      <c r="I97" s="158"/>
      <c r="J97" s="159">
        <f>J123</f>
        <v>0</v>
      </c>
      <c r="K97" s="156"/>
      <c r="L97" s="160"/>
    </row>
    <row r="98" spans="1:31" s="10" customFormat="1" ht="19.95" customHeight="1">
      <c r="B98" s="161"/>
      <c r="C98" s="162"/>
      <c r="D98" s="163" t="s">
        <v>111</v>
      </c>
      <c r="E98" s="164"/>
      <c r="F98" s="164"/>
      <c r="G98" s="164"/>
      <c r="H98" s="164"/>
      <c r="I98" s="164"/>
      <c r="J98" s="165">
        <f>J124</f>
        <v>0</v>
      </c>
      <c r="K98" s="162"/>
      <c r="L98" s="166"/>
    </row>
    <row r="99" spans="1:31" s="10" customFormat="1" ht="19.95" customHeight="1">
      <c r="B99" s="161"/>
      <c r="C99" s="162"/>
      <c r="D99" s="163" t="s">
        <v>672</v>
      </c>
      <c r="E99" s="164"/>
      <c r="F99" s="164"/>
      <c r="G99" s="164"/>
      <c r="H99" s="164"/>
      <c r="I99" s="164"/>
      <c r="J99" s="165">
        <f>J133</f>
        <v>0</v>
      </c>
      <c r="K99" s="162"/>
      <c r="L99" s="166"/>
    </row>
    <row r="100" spans="1:31" s="10" customFormat="1" ht="19.95" customHeight="1">
      <c r="B100" s="161"/>
      <c r="C100" s="162"/>
      <c r="D100" s="163" t="s">
        <v>112</v>
      </c>
      <c r="E100" s="164"/>
      <c r="F100" s="164"/>
      <c r="G100" s="164"/>
      <c r="H100" s="164"/>
      <c r="I100" s="164"/>
      <c r="J100" s="165">
        <f>J152</f>
        <v>0</v>
      </c>
      <c r="K100" s="162"/>
      <c r="L100" s="166"/>
    </row>
    <row r="101" spans="1:31" s="10" customFormat="1" ht="19.95" customHeight="1">
      <c r="B101" s="161"/>
      <c r="C101" s="162"/>
      <c r="D101" s="163" t="s">
        <v>673</v>
      </c>
      <c r="E101" s="164"/>
      <c r="F101" s="164"/>
      <c r="G101" s="164"/>
      <c r="H101" s="164"/>
      <c r="I101" s="164"/>
      <c r="J101" s="165">
        <f>J181</f>
        <v>0</v>
      </c>
      <c r="K101" s="162"/>
      <c r="L101" s="166"/>
    </row>
    <row r="102" spans="1:31" s="10" customFormat="1" ht="19.95" customHeight="1">
      <c r="B102" s="161"/>
      <c r="C102" s="162"/>
      <c r="D102" s="163" t="s">
        <v>674</v>
      </c>
      <c r="E102" s="164"/>
      <c r="F102" s="164"/>
      <c r="G102" s="164"/>
      <c r="H102" s="164"/>
      <c r="I102" s="164"/>
      <c r="J102" s="165">
        <f>J184</f>
        <v>0</v>
      </c>
      <c r="K102" s="162"/>
      <c r="L102" s="166"/>
    </row>
    <row r="103" spans="1:31" s="2" customFormat="1" ht="21.75" customHeight="1">
      <c r="A103" s="34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55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" customFormat="1" ht="6.9" customHeight="1">
      <c r="A104" s="34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5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pans="1:31" s="2" customFormat="1" ht="6.9" customHeight="1">
      <c r="A108" s="34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5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4.9" customHeight="1">
      <c r="A109" s="34"/>
      <c r="B109" s="35"/>
      <c r="C109" s="23" t="s">
        <v>122</v>
      </c>
      <c r="D109" s="36"/>
      <c r="E109" s="36"/>
      <c r="F109" s="36"/>
      <c r="G109" s="36"/>
      <c r="H109" s="36"/>
      <c r="I109" s="36"/>
      <c r="J109" s="36"/>
      <c r="K109" s="36"/>
      <c r="L109" s="55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5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14</v>
      </c>
      <c r="D111" s="36"/>
      <c r="E111" s="36"/>
      <c r="F111" s="36"/>
      <c r="G111" s="36"/>
      <c r="H111" s="36"/>
      <c r="I111" s="36"/>
      <c r="J111" s="36"/>
      <c r="K111" s="36"/>
      <c r="L111" s="55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4.4" customHeight="1">
      <c r="A112" s="34"/>
      <c r="B112" s="35"/>
      <c r="C112" s="36"/>
      <c r="D112" s="36"/>
      <c r="E112" s="311" t="str">
        <f>E7</f>
        <v>Zvýšenie kapacity MŠ Šusteková 33, Bratislava</v>
      </c>
      <c r="F112" s="312"/>
      <c r="G112" s="312"/>
      <c r="H112" s="312"/>
      <c r="I112" s="36"/>
      <c r="J112" s="36"/>
      <c r="K112" s="36"/>
      <c r="L112" s="55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95</v>
      </c>
      <c r="D113" s="36"/>
      <c r="E113" s="36"/>
      <c r="F113" s="36"/>
      <c r="G113" s="36"/>
      <c r="H113" s="36"/>
      <c r="I113" s="36"/>
      <c r="J113" s="36"/>
      <c r="K113" s="36"/>
      <c r="L113" s="55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5.6" customHeight="1">
      <c r="A114" s="34"/>
      <c r="B114" s="35"/>
      <c r="C114" s="36"/>
      <c r="D114" s="36"/>
      <c r="E114" s="260" t="str">
        <f>E9</f>
        <v>1395-2 - Zdravotechnika</v>
      </c>
      <c r="F114" s="313"/>
      <c r="G114" s="313"/>
      <c r="H114" s="313"/>
      <c r="I114" s="36"/>
      <c r="J114" s="36"/>
      <c r="K114" s="36"/>
      <c r="L114" s="55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5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18</v>
      </c>
      <c r="D116" s="36"/>
      <c r="E116" s="36"/>
      <c r="F116" s="27" t="str">
        <f>F12</f>
        <v>Bratislava -Petržalka, parc.č. 5460</v>
      </c>
      <c r="G116" s="36"/>
      <c r="H116" s="36"/>
      <c r="I116" s="29" t="s">
        <v>20</v>
      </c>
      <c r="J116" s="70" t="str">
        <f>IF(J12="","",J12)</f>
        <v>18. 5. 2022</v>
      </c>
      <c r="K116" s="36"/>
      <c r="L116" s="55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5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6" customHeight="1">
      <c r="A118" s="34"/>
      <c r="B118" s="35"/>
      <c r="C118" s="29" t="s">
        <v>22</v>
      </c>
      <c r="D118" s="36"/>
      <c r="E118" s="36"/>
      <c r="F118" s="27" t="str">
        <f>E15</f>
        <v>Mestská časť Bratislava -Petržalka , Kulíková17</v>
      </c>
      <c r="G118" s="36"/>
      <c r="H118" s="36"/>
      <c r="I118" s="29" t="s">
        <v>28</v>
      </c>
      <c r="J118" s="32" t="str">
        <f>E21</f>
        <v>NV-Project s.r.o.</v>
      </c>
      <c r="K118" s="36"/>
      <c r="L118" s="55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6" customHeight="1">
      <c r="A119" s="34"/>
      <c r="B119" s="35"/>
      <c r="C119" s="29" t="s">
        <v>26</v>
      </c>
      <c r="D119" s="36"/>
      <c r="E119" s="36"/>
      <c r="F119" s="27" t="str">
        <f>IF(E18="","",E18)</f>
        <v>Vyplň údaj</v>
      </c>
      <c r="G119" s="36"/>
      <c r="H119" s="36"/>
      <c r="I119" s="29" t="s">
        <v>32</v>
      </c>
      <c r="J119" s="32" t="str">
        <f>E24</f>
        <v xml:space="preserve"> </v>
      </c>
      <c r="K119" s="36"/>
      <c r="L119" s="55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0.3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5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1" customFormat="1" ht="29.25" customHeight="1">
      <c r="A121" s="167"/>
      <c r="B121" s="168"/>
      <c r="C121" s="169" t="s">
        <v>123</v>
      </c>
      <c r="D121" s="170" t="s">
        <v>60</v>
      </c>
      <c r="E121" s="170" t="s">
        <v>56</v>
      </c>
      <c r="F121" s="170" t="s">
        <v>57</v>
      </c>
      <c r="G121" s="170" t="s">
        <v>124</v>
      </c>
      <c r="H121" s="170" t="s">
        <v>125</v>
      </c>
      <c r="I121" s="170" t="s">
        <v>126</v>
      </c>
      <c r="J121" s="171" t="s">
        <v>99</v>
      </c>
      <c r="K121" s="172" t="s">
        <v>127</v>
      </c>
      <c r="L121" s="173"/>
      <c r="M121" s="79" t="s">
        <v>1</v>
      </c>
      <c r="N121" s="80" t="s">
        <v>39</v>
      </c>
      <c r="O121" s="80" t="s">
        <v>128</v>
      </c>
      <c r="P121" s="80" t="s">
        <v>129</v>
      </c>
      <c r="Q121" s="80" t="s">
        <v>130</v>
      </c>
      <c r="R121" s="80" t="s">
        <v>131</v>
      </c>
      <c r="S121" s="80" t="s">
        <v>132</v>
      </c>
      <c r="T121" s="81" t="s">
        <v>133</v>
      </c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</row>
    <row r="122" spans="1:65" s="2" customFormat="1" ht="22.8" customHeight="1">
      <c r="A122" s="34"/>
      <c r="B122" s="35"/>
      <c r="C122" s="86" t="s">
        <v>100</v>
      </c>
      <c r="D122" s="36"/>
      <c r="E122" s="36"/>
      <c r="F122" s="36"/>
      <c r="G122" s="36"/>
      <c r="H122" s="36"/>
      <c r="I122" s="36"/>
      <c r="J122" s="174">
        <f>BK122</f>
        <v>0</v>
      </c>
      <c r="K122" s="36"/>
      <c r="L122" s="39"/>
      <c r="M122" s="82"/>
      <c r="N122" s="175"/>
      <c r="O122" s="83"/>
      <c r="P122" s="176">
        <f>P123</f>
        <v>0</v>
      </c>
      <c r="Q122" s="83"/>
      <c r="R122" s="176">
        <f>R123</f>
        <v>0</v>
      </c>
      <c r="S122" s="83"/>
      <c r="T122" s="177">
        <f>T123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74</v>
      </c>
      <c r="AU122" s="17" t="s">
        <v>101</v>
      </c>
      <c r="BK122" s="178">
        <f>BK123</f>
        <v>0</v>
      </c>
    </row>
    <row r="123" spans="1:65" s="12" customFormat="1" ht="25.95" customHeight="1">
      <c r="B123" s="179"/>
      <c r="C123" s="180"/>
      <c r="D123" s="181" t="s">
        <v>74</v>
      </c>
      <c r="E123" s="182" t="s">
        <v>403</v>
      </c>
      <c r="F123" s="182" t="s">
        <v>404</v>
      </c>
      <c r="G123" s="180"/>
      <c r="H123" s="180"/>
      <c r="I123" s="183"/>
      <c r="J123" s="184">
        <f>BK123</f>
        <v>0</v>
      </c>
      <c r="K123" s="180"/>
      <c r="L123" s="185"/>
      <c r="M123" s="186"/>
      <c r="N123" s="187"/>
      <c r="O123" s="187"/>
      <c r="P123" s="188">
        <f>P124+P133+P152+P181+P184</f>
        <v>0</v>
      </c>
      <c r="Q123" s="187"/>
      <c r="R123" s="188">
        <f>R124+R133+R152+R181+R184</f>
        <v>0</v>
      </c>
      <c r="S123" s="187"/>
      <c r="T123" s="189">
        <f>T124+T133+T152+T181+T184</f>
        <v>0</v>
      </c>
      <c r="AR123" s="190" t="s">
        <v>143</v>
      </c>
      <c r="AT123" s="191" t="s">
        <v>74</v>
      </c>
      <c r="AU123" s="191" t="s">
        <v>75</v>
      </c>
      <c r="AY123" s="190" t="s">
        <v>136</v>
      </c>
      <c r="BK123" s="192">
        <f>BK124+BK133+BK152+BK181+BK184</f>
        <v>0</v>
      </c>
    </row>
    <row r="124" spans="1:65" s="12" customFormat="1" ht="22.8" customHeight="1">
      <c r="B124" s="179"/>
      <c r="C124" s="180"/>
      <c r="D124" s="181" t="s">
        <v>74</v>
      </c>
      <c r="E124" s="193" t="s">
        <v>405</v>
      </c>
      <c r="F124" s="193" t="s">
        <v>406</v>
      </c>
      <c r="G124" s="180"/>
      <c r="H124" s="180"/>
      <c r="I124" s="183"/>
      <c r="J124" s="194">
        <f>BK124</f>
        <v>0</v>
      </c>
      <c r="K124" s="180"/>
      <c r="L124" s="185"/>
      <c r="M124" s="186"/>
      <c r="N124" s="187"/>
      <c r="O124" s="187"/>
      <c r="P124" s="188">
        <f>SUM(P125:P132)</f>
        <v>0</v>
      </c>
      <c r="Q124" s="187"/>
      <c r="R124" s="188">
        <f>SUM(R125:R132)</f>
        <v>0</v>
      </c>
      <c r="S124" s="187"/>
      <c r="T124" s="189">
        <f>SUM(T125:T132)</f>
        <v>0</v>
      </c>
      <c r="AR124" s="190" t="s">
        <v>143</v>
      </c>
      <c r="AT124" s="191" t="s">
        <v>74</v>
      </c>
      <c r="AU124" s="191" t="s">
        <v>83</v>
      </c>
      <c r="AY124" s="190" t="s">
        <v>136</v>
      </c>
      <c r="BK124" s="192">
        <f>SUM(BK125:BK132)</f>
        <v>0</v>
      </c>
    </row>
    <row r="125" spans="1:65" s="2" customFormat="1" ht="14.4" customHeight="1">
      <c r="A125" s="34"/>
      <c r="B125" s="35"/>
      <c r="C125" s="242" t="s">
        <v>83</v>
      </c>
      <c r="D125" s="242" t="s">
        <v>227</v>
      </c>
      <c r="E125" s="243" t="s">
        <v>675</v>
      </c>
      <c r="F125" s="244" t="s">
        <v>676</v>
      </c>
      <c r="G125" s="245" t="s">
        <v>288</v>
      </c>
      <c r="H125" s="246">
        <v>10</v>
      </c>
      <c r="I125" s="247"/>
      <c r="J125" s="246">
        <f t="shared" ref="J125:J132" si="0">ROUND(I125*H125,3)</f>
        <v>0</v>
      </c>
      <c r="K125" s="248"/>
      <c r="L125" s="249"/>
      <c r="M125" s="250" t="s">
        <v>1</v>
      </c>
      <c r="N125" s="251" t="s">
        <v>41</v>
      </c>
      <c r="O125" s="75"/>
      <c r="P125" s="204">
        <f t="shared" ref="P125:P132" si="1">O125*H125</f>
        <v>0</v>
      </c>
      <c r="Q125" s="204">
        <v>0</v>
      </c>
      <c r="R125" s="204">
        <f t="shared" ref="R125:R132" si="2">Q125*H125</f>
        <v>0</v>
      </c>
      <c r="S125" s="204">
        <v>0</v>
      </c>
      <c r="T125" s="205">
        <f t="shared" ref="T125:T132" si="3"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06" t="s">
        <v>347</v>
      </c>
      <c r="AT125" s="206" t="s">
        <v>227</v>
      </c>
      <c r="AU125" s="206" t="s">
        <v>143</v>
      </c>
      <c r="AY125" s="17" t="s">
        <v>136</v>
      </c>
      <c r="BE125" s="207">
        <f t="shared" ref="BE125:BE132" si="4">IF(N125="základná",J125,0)</f>
        <v>0</v>
      </c>
      <c r="BF125" s="207">
        <f t="shared" ref="BF125:BF132" si="5">IF(N125="znížená",J125,0)</f>
        <v>0</v>
      </c>
      <c r="BG125" s="207">
        <f t="shared" ref="BG125:BG132" si="6">IF(N125="zákl. prenesená",J125,0)</f>
        <v>0</v>
      </c>
      <c r="BH125" s="207">
        <f t="shared" ref="BH125:BH132" si="7">IF(N125="zníž. prenesená",J125,0)</f>
        <v>0</v>
      </c>
      <c r="BI125" s="207">
        <f t="shared" ref="BI125:BI132" si="8">IF(N125="nulová",J125,0)</f>
        <v>0</v>
      </c>
      <c r="BJ125" s="17" t="s">
        <v>143</v>
      </c>
      <c r="BK125" s="208">
        <f t="shared" ref="BK125:BK132" si="9">ROUND(I125*H125,3)</f>
        <v>0</v>
      </c>
      <c r="BL125" s="17" t="s">
        <v>233</v>
      </c>
      <c r="BM125" s="206" t="s">
        <v>677</v>
      </c>
    </row>
    <row r="126" spans="1:65" s="2" customFormat="1" ht="14.4" customHeight="1">
      <c r="A126" s="34"/>
      <c r="B126" s="35"/>
      <c r="C126" s="242" t="s">
        <v>143</v>
      </c>
      <c r="D126" s="242" t="s">
        <v>227</v>
      </c>
      <c r="E126" s="243" t="s">
        <v>678</v>
      </c>
      <c r="F126" s="244" t="s">
        <v>679</v>
      </c>
      <c r="G126" s="245" t="s">
        <v>288</v>
      </c>
      <c r="H126" s="246">
        <v>17</v>
      </c>
      <c r="I126" s="247"/>
      <c r="J126" s="246">
        <f t="shared" si="0"/>
        <v>0</v>
      </c>
      <c r="K126" s="248"/>
      <c r="L126" s="249"/>
      <c r="M126" s="250" t="s">
        <v>1</v>
      </c>
      <c r="N126" s="251" t="s">
        <v>41</v>
      </c>
      <c r="O126" s="75"/>
      <c r="P126" s="204">
        <f t="shared" si="1"/>
        <v>0</v>
      </c>
      <c r="Q126" s="204">
        <v>0</v>
      </c>
      <c r="R126" s="204">
        <f t="shared" si="2"/>
        <v>0</v>
      </c>
      <c r="S126" s="204">
        <v>0</v>
      </c>
      <c r="T126" s="205">
        <f t="shared" si="3"/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6" t="s">
        <v>347</v>
      </c>
      <c r="AT126" s="206" t="s">
        <v>227</v>
      </c>
      <c r="AU126" s="206" t="s">
        <v>143</v>
      </c>
      <c r="AY126" s="17" t="s">
        <v>136</v>
      </c>
      <c r="BE126" s="207">
        <f t="shared" si="4"/>
        <v>0</v>
      </c>
      <c r="BF126" s="207">
        <f t="shared" si="5"/>
        <v>0</v>
      </c>
      <c r="BG126" s="207">
        <f t="shared" si="6"/>
        <v>0</v>
      </c>
      <c r="BH126" s="207">
        <f t="shared" si="7"/>
        <v>0</v>
      </c>
      <c r="BI126" s="207">
        <f t="shared" si="8"/>
        <v>0</v>
      </c>
      <c r="BJ126" s="17" t="s">
        <v>143</v>
      </c>
      <c r="BK126" s="208">
        <f t="shared" si="9"/>
        <v>0</v>
      </c>
      <c r="BL126" s="17" t="s">
        <v>233</v>
      </c>
      <c r="BM126" s="206" t="s">
        <v>680</v>
      </c>
    </row>
    <row r="127" spans="1:65" s="2" customFormat="1" ht="14.4" customHeight="1">
      <c r="A127" s="34"/>
      <c r="B127" s="35"/>
      <c r="C127" s="242" t="s">
        <v>151</v>
      </c>
      <c r="D127" s="242" t="s">
        <v>227</v>
      </c>
      <c r="E127" s="243" t="s">
        <v>681</v>
      </c>
      <c r="F127" s="244" t="s">
        <v>682</v>
      </c>
      <c r="G127" s="245" t="s">
        <v>288</v>
      </c>
      <c r="H127" s="246">
        <v>17</v>
      </c>
      <c r="I127" s="247"/>
      <c r="J127" s="246">
        <f t="shared" si="0"/>
        <v>0</v>
      </c>
      <c r="K127" s="248"/>
      <c r="L127" s="249"/>
      <c r="M127" s="250" t="s">
        <v>1</v>
      </c>
      <c r="N127" s="251" t="s">
        <v>41</v>
      </c>
      <c r="O127" s="75"/>
      <c r="P127" s="204">
        <f t="shared" si="1"/>
        <v>0</v>
      </c>
      <c r="Q127" s="204">
        <v>0</v>
      </c>
      <c r="R127" s="204">
        <f t="shared" si="2"/>
        <v>0</v>
      </c>
      <c r="S127" s="204">
        <v>0</v>
      </c>
      <c r="T127" s="205">
        <f t="shared" si="3"/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06" t="s">
        <v>347</v>
      </c>
      <c r="AT127" s="206" t="s">
        <v>227</v>
      </c>
      <c r="AU127" s="206" t="s">
        <v>143</v>
      </c>
      <c r="AY127" s="17" t="s">
        <v>136</v>
      </c>
      <c r="BE127" s="207">
        <f t="shared" si="4"/>
        <v>0</v>
      </c>
      <c r="BF127" s="207">
        <f t="shared" si="5"/>
        <v>0</v>
      </c>
      <c r="BG127" s="207">
        <f t="shared" si="6"/>
        <v>0</v>
      </c>
      <c r="BH127" s="207">
        <f t="shared" si="7"/>
        <v>0</v>
      </c>
      <c r="BI127" s="207">
        <f t="shared" si="8"/>
        <v>0</v>
      </c>
      <c r="BJ127" s="17" t="s">
        <v>143</v>
      </c>
      <c r="BK127" s="208">
        <f t="shared" si="9"/>
        <v>0</v>
      </c>
      <c r="BL127" s="17" t="s">
        <v>233</v>
      </c>
      <c r="BM127" s="206" t="s">
        <v>683</v>
      </c>
    </row>
    <row r="128" spans="1:65" s="2" customFormat="1" ht="14.4" customHeight="1">
      <c r="A128" s="34"/>
      <c r="B128" s="35"/>
      <c r="C128" s="242" t="s">
        <v>142</v>
      </c>
      <c r="D128" s="242" t="s">
        <v>227</v>
      </c>
      <c r="E128" s="243" t="s">
        <v>684</v>
      </c>
      <c r="F128" s="244" t="s">
        <v>685</v>
      </c>
      <c r="G128" s="245" t="s">
        <v>288</v>
      </c>
      <c r="H128" s="246">
        <v>5</v>
      </c>
      <c r="I128" s="247"/>
      <c r="J128" s="246">
        <f t="shared" si="0"/>
        <v>0</v>
      </c>
      <c r="K128" s="248"/>
      <c r="L128" s="249"/>
      <c r="M128" s="250" t="s">
        <v>1</v>
      </c>
      <c r="N128" s="251" t="s">
        <v>41</v>
      </c>
      <c r="O128" s="75"/>
      <c r="P128" s="204">
        <f t="shared" si="1"/>
        <v>0</v>
      </c>
      <c r="Q128" s="204">
        <v>0</v>
      </c>
      <c r="R128" s="204">
        <f t="shared" si="2"/>
        <v>0</v>
      </c>
      <c r="S128" s="204">
        <v>0</v>
      </c>
      <c r="T128" s="205">
        <f t="shared" si="3"/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06" t="s">
        <v>347</v>
      </c>
      <c r="AT128" s="206" t="s">
        <v>227</v>
      </c>
      <c r="AU128" s="206" t="s">
        <v>143</v>
      </c>
      <c r="AY128" s="17" t="s">
        <v>136</v>
      </c>
      <c r="BE128" s="207">
        <f t="shared" si="4"/>
        <v>0</v>
      </c>
      <c r="BF128" s="207">
        <f t="shared" si="5"/>
        <v>0</v>
      </c>
      <c r="BG128" s="207">
        <f t="shared" si="6"/>
        <v>0</v>
      </c>
      <c r="BH128" s="207">
        <f t="shared" si="7"/>
        <v>0</v>
      </c>
      <c r="BI128" s="207">
        <f t="shared" si="8"/>
        <v>0</v>
      </c>
      <c r="BJ128" s="17" t="s">
        <v>143</v>
      </c>
      <c r="BK128" s="208">
        <f t="shared" si="9"/>
        <v>0</v>
      </c>
      <c r="BL128" s="17" t="s">
        <v>233</v>
      </c>
      <c r="BM128" s="206" t="s">
        <v>686</v>
      </c>
    </row>
    <row r="129" spans="1:65" s="2" customFormat="1" ht="14.4" customHeight="1">
      <c r="A129" s="34"/>
      <c r="B129" s="35"/>
      <c r="C129" s="242" t="s">
        <v>162</v>
      </c>
      <c r="D129" s="242" t="s">
        <v>227</v>
      </c>
      <c r="E129" s="243" t="s">
        <v>687</v>
      </c>
      <c r="F129" s="244" t="s">
        <v>688</v>
      </c>
      <c r="G129" s="245" t="s">
        <v>288</v>
      </c>
      <c r="H129" s="246">
        <v>18</v>
      </c>
      <c r="I129" s="247"/>
      <c r="J129" s="246">
        <f t="shared" si="0"/>
        <v>0</v>
      </c>
      <c r="K129" s="248"/>
      <c r="L129" s="249"/>
      <c r="M129" s="250" t="s">
        <v>1</v>
      </c>
      <c r="N129" s="251" t="s">
        <v>41</v>
      </c>
      <c r="O129" s="75"/>
      <c r="P129" s="204">
        <f t="shared" si="1"/>
        <v>0</v>
      </c>
      <c r="Q129" s="204">
        <v>0</v>
      </c>
      <c r="R129" s="204">
        <f t="shared" si="2"/>
        <v>0</v>
      </c>
      <c r="S129" s="204">
        <v>0</v>
      </c>
      <c r="T129" s="205">
        <f t="shared" si="3"/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6" t="s">
        <v>347</v>
      </c>
      <c r="AT129" s="206" t="s">
        <v>227</v>
      </c>
      <c r="AU129" s="206" t="s">
        <v>143</v>
      </c>
      <c r="AY129" s="17" t="s">
        <v>136</v>
      </c>
      <c r="BE129" s="207">
        <f t="shared" si="4"/>
        <v>0</v>
      </c>
      <c r="BF129" s="207">
        <f t="shared" si="5"/>
        <v>0</v>
      </c>
      <c r="BG129" s="207">
        <f t="shared" si="6"/>
        <v>0</v>
      </c>
      <c r="BH129" s="207">
        <f t="shared" si="7"/>
        <v>0</v>
      </c>
      <c r="BI129" s="207">
        <f t="shared" si="8"/>
        <v>0</v>
      </c>
      <c r="BJ129" s="17" t="s">
        <v>143</v>
      </c>
      <c r="BK129" s="208">
        <f t="shared" si="9"/>
        <v>0</v>
      </c>
      <c r="BL129" s="17" t="s">
        <v>233</v>
      </c>
      <c r="BM129" s="206" t="s">
        <v>689</v>
      </c>
    </row>
    <row r="130" spans="1:65" s="2" customFormat="1" ht="14.4" customHeight="1">
      <c r="A130" s="34"/>
      <c r="B130" s="35"/>
      <c r="C130" s="195" t="s">
        <v>167</v>
      </c>
      <c r="D130" s="195" t="s">
        <v>138</v>
      </c>
      <c r="E130" s="196" t="s">
        <v>690</v>
      </c>
      <c r="F130" s="197" t="s">
        <v>691</v>
      </c>
      <c r="G130" s="198" t="s">
        <v>288</v>
      </c>
      <c r="H130" s="199">
        <v>67</v>
      </c>
      <c r="I130" s="200"/>
      <c r="J130" s="199">
        <f t="shared" si="0"/>
        <v>0</v>
      </c>
      <c r="K130" s="201"/>
      <c r="L130" s="39"/>
      <c r="M130" s="202" t="s">
        <v>1</v>
      </c>
      <c r="N130" s="203" t="s">
        <v>41</v>
      </c>
      <c r="O130" s="75"/>
      <c r="P130" s="204">
        <f t="shared" si="1"/>
        <v>0</v>
      </c>
      <c r="Q130" s="204">
        <v>0</v>
      </c>
      <c r="R130" s="204">
        <f t="shared" si="2"/>
        <v>0</v>
      </c>
      <c r="S130" s="204">
        <v>0</v>
      </c>
      <c r="T130" s="205">
        <f t="shared" si="3"/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6" t="s">
        <v>233</v>
      </c>
      <c r="AT130" s="206" t="s">
        <v>138</v>
      </c>
      <c r="AU130" s="206" t="s">
        <v>143</v>
      </c>
      <c r="AY130" s="17" t="s">
        <v>136</v>
      </c>
      <c r="BE130" s="207">
        <f t="shared" si="4"/>
        <v>0</v>
      </c>
      <c r="BF130" s="207">
        <f t="shared" si="5"/>
        <v>0</v>
      </c>
      <c r="BG130" s="207">
        <f t="shared" si="6"/>
        <v>0</v>
      </c>
      <c r="BH130" s="207">
        <f t="shared" si="7"/>
        <v>0</v>
      </c>
      <c r="BI130" s="207">
        <f t="shared" si="8"/>
        <v>0</v>
      </c>
      <c r="BJ130" s="17" t="s">
        <v>143</v>
      </c>
      <c r="BK130" s="208">
        <f t="shared" si="9"/>
        <v>0</v>
      </c>
      <c r="BL130" s="17" t="s">
        <v>233</v>
      </c>
      <c r="BM130" s="206" t="s">
        <v>210</v>
      </c>
    </row>
    <row r="131" spans="1:65" s="2" customFormat="1" ht="22.2" customHeight="1">
      <c r="A131" s="34"/>
      <c r="B131" s="35"/>
      <c r="C131" s="195" t="s">
        <v>174</v>
      </c>
      <c r="D131" s="195" t="s">
        <v>138</v>
      </c>
      <c r="E131" s="196" t="s">
        <v>692</v>
      </c>
      <c r="F131" s="197" t="s">
        <v>420</v>
      </c>
      <c r="G131" s="198" t="s">
        <v>170</v>
      </c>
      <c r="H131" s="199">
        <v>5.8999999999999997E-2</v>
      </c>
      <c r="I131" s="200"/>
      <c r="J131" s="199">
        <f t="shared" si="0"/>
        <v>0</v>
      </c>
      <c r="K131" s="201"/>
      <c r="L131" s="39"/>
      <c r="M131" s="202" t="s">
        <v>1</v>
      </c>
      <c r="N131" s="203" t="s">
        <v>41</v>
      </c>
      <c r="O131" s="75"/>
      <c r="P131" s="204">
        <f t="shared" si="1"/>
        <v>0</v>
      </c>
      <c r="Q131" s="204">
        <v>0</v>
      </c>
      <c r="R131" s="204">
        <f t="shared" si="2"/>
        <v>0</v>
      </c>
      <c r="S131" s="204">
        <v>0</v>
      </c>
      <c r="T131" s="205">
        <f t="shared" si="3"/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6" t="s">
        <v>233</v>
      </c>
      <c r="AT131" s="206" t="s">
        <v>138</v>
      </c>
      <c r="AU131" s="206" t="s">
        <v>143</v>
      </c>
      <c r="AY131" s="17" t="s">
        <v>136</v>
      </c>
      <c r="BE131" s="207">
        <f t="shared" si="4"/>
        <v>0</v>
      </c>
      <c r="BF131" s="207">
        <f t="shared" si="5"/>
        <v>0</v>
      </c>
      <c r="BG131" s="207">
        <f t="shared" si="6"/>
        <v>0</v>
      </c>
      <c r="BH131" s="207">
        <f t="shared" si="7"/>
        <v>0</v>
      </c>
      <c r="BI131" s="207">
        <f t="shared" si="8"/>
        <v>0</v>
      </c>
      <c r="BJ131" s="17" t="s">
        <v>143</v>
      </c>
      <c r="BK131" s="208">
        <f t="shared" si="9"/>
        <v>0</v>
      </c>
      <c r="BL131" s="17" t="s">
        <v>233</v>
      </c>
      <c r="BM131" s="206" t="s">
        <v>221</v>
      </c>
    </row>
    <row r="132" spans="1:65" s="2" customFormat="1" ht="22.2" customHeight="1">
      <c r="A132" s="34"/>
      <c r="B132" s="35"/>
      <c r="C132" s="195" t="s">
        <v>180</v>
      </c>
      <c r="D132" s="195" t="s">
        <v>138</v>
      </c>
      <c r="E132" s="196" t="s">
        <v>693</v>
      </c>
      <c r="F132" s="197" t="s">
        <v>694</v>
      </c>
      <c r="G132" s="198" t="s">
        <v>421</v>
      </c>
      <c r="H132" s="200"/>
      <c r="I132" s="200"/>
      <c r="J132" s="199">
        <f t="shared" si="0"/>
        <v>0</v>
      </c>
      <c r="K132" s="201"/>
      <c r="L132" s="39"/>
      <c r="M132" s="202" t="s">
        <v>1</v>
      </c>
      <c r="N132" s="203" t="s">
        <v>41</v>
      </c>
      <c r="O132" s="75"/>
      <c r="P132" s="204">
        <f t="shared" si="1"/>
        <v>0</v>
      </c>
      <c r="Q132" s="204">
        <v>0</v>
      </c>
      <c r="R132" s="204">
        <f t="shared" si="2"/>
        <v>0</v>
      </c>
      <c r="S132" s="204">
        <v>0</v>
      </c>
      <c r="T132" s="205">
        <f t="shared" si="3"/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6" t="s">
        <v>233</v>
      </c>
      <c r="AT132" s="206" t="s">
        <v>138</v>
      </c>
      <c r="AU132" s="206" t="s">
        <v>143</v>
      </c>
      <c r="AY132" s="17" t="s">
        <v>136</v>
      </c>
      <c r="BE132" s="207">
        <f t="shared" si="4"/>
        <v>0</v>
      </c>
      <c r="BF132" s="207">
        <f t="shared" si="5"/>
        <v>0</v>
      </c>
      <c r="BG132" s="207">
        <f t="shared" si="6"/>
        <v>0</v>
      </c>
      <c r="BH132" s="207">
        <f t="shared" si="7"/>
        <v>0</v>
      </c>
      <c r="BI132" s="207">
        <f t="shared" si="8"/>
        <v>0</v>
      </c>
      <c r="BJ132" s="17" t="s">
        <v>143</v>
      </c>
      <c r="BK132" s="208">
        <f t="shared" si="9"/>
        <v>0</v>
      </c>
      <c r="BL132" s="17" t="s">
        <v>233</v>
      </c>
      <c r="BM132" s="206" t="s">
        <v>233</v>
      </c>
    </row>
    <row r="133" spans="1:65" s="12" customFormat="1" ht="22.8" customHeight="1">
      <c r="B133" s="179"/>
      <c r="C133" s="180"/>
      <c r="D133" s="181" t="s">
        <v>74</v>
      </c>
      <c r="E133" s="193" t="s">
        <v>695</v>
      </c>
      <c r="F133" s="193" t="s">
        <v>696</v>
      </c>
      <c r="G133" s="180"/>
      <c r="H133" s="180"/>
      <c r="I133" s="183"/>
      <c r="J133" s="194">
        <f>BK133</f>
        <v>0</v>
      </c>
      <c r="K133" s="180"/>
      <c r="L133" s="185"/>
      <c r="M133" s="186"/>
      <c r="N133" s="187"/>
      <c r="O133" s="187"/>
      <c r="P133" s="188">
        <f>SUM(P134:P151)</f>
        <v>0</v>
      </c>
      <c r="Q133" s="187"/>
      <c r="R133" s="188">
        <f>SUM(R134:R151)</f>
        <v>0</v>
      </c>
      <c r="S133" s="187"/>
      <c r="T133" s="189">
        <f>SUM(T134:T151)</f>
        <v>0</v>
      </c>
      <c r="AR133" s="190" t="s">
        <v>143</v>
      </c>
      <c r="AT133" s="191" t="s">
        <v>74</v>
      </c>
      <c r="AU133" s="191" t="s">
        <v>83</v>
      </c>
      <c r="AY133" s="190" t="s">
        <v>136</v>
      </c>
      <c r="BK133" s="192">
        <f>SUM(BK134:BK151)</f>
        <v>0</v>
      </c>
    </row>
    <row r="134" spans="1:65" s="2" customFormat="1" ht="14.4" customHeight="1">
      <c r="A134" s="34"/>
      <c r="B134" s="35"/>
      <c r="C134" s="195" t="s">
        <v>185</v>
      </c>
      <c r="D134" s="195" t="s">
        <v>138</v>
      </c>
      <c r="E134" s="196" t="s">
        <v>697</v>
      </c>
      <c r="F134" s="197" t="s">
        <v>698</v>
      </c>
      <c r="G134" s="198" t="s">
        <v>288</v>
      </c>
      <c r="H134" s="199">
        <v>9</v>
      </c>
      <c r="I134" s="200"/>
      <c r="J134" s="199">
        <f t="shared" ref="J134:J151" si="10">ROUND(I134*H134,3)</f>
        <v>0</v>
      </c>
      <c r="K134" s="201"/>
      <c r="L134" s="39"/>
      <c r="M134" s="202" t="s">
        <v>1</v>
      </c>
      <c r="N134" s="203" t="s">
        <v>41</v>
      </c>
      <c r="O134" s="75"/>
      <c r="P134" s="204">
        <f t="shared" ref="P134:P151" si="11">O134*H134</f>
        <v>0</v>
      </c>
      <c r="Q134" s="204">
        <v>0</v>
      </c>
      <c r="R134" s="204">
        <f t="shared" ref="R134:R151" si="12">Q134*H134</f>
        <v>0</v>
      </c>
      <c r="S134" s="204">
        <v>0</v>
      </c>
      <c r="T134" s="205">
        <f t="shared" ref="T134:T151" si="13"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6" t="s">
        <v>233</v>
      </c>
      <c r="AT134" s="206" t="s">
        <v>138</v>
      </c>
      <c r="AU134" s="206" t="s">
        <v>143</v>
      </c>
      <c r="AY134" s="17" t="s">
        <v>136</v>
      </c>
      <c r="BE134" s="207">
        <f t="shared" ref="BE134:BE151" si="14">IF(N134="základná",J134,0)</f>
        <v>0</v>
      </c>
      <c r="BF134" s="207">
        <f t="shared" ref="BF134:BF151" si="15">IF(N134="znížená",J134,0)</f>
        <v>0</v>
      </c>
      <c r="BG134" s="207">
        <f t="shared" ref="BG134:BG151" si="16">IF(N134="zákl. prenesená",J134,0)</f>
        <v>0</v>
      </c>
      <c r="BH134" s="207">
        <f t="shared" ref="BH134:BH151" si="17">IF(N134="zníž. prenesená",J134,0)</f>
        <v>0</v>
      </c>
      <c r="BI134" s="207">
        <f t="shared" ref="BI134:BI151" si="18">IF(N134="nulová",J134,0)</f>
        <v>0</v>
      </c>
      <c r="BJ134" s="17" t="s">
        <v>143</v>
      </c>
      <c r="BK134" s="208">
        <f t="shared" ref="BK134:BK151" si="19">ROUND(I134*H134,3)</f>
        <v>0</v>
      </c>
      <c r="BL134" s="17" t="s">
        <v>233</v>
      </c>
      <c r="BM134" s="206" t="s">
        <v>260</v>
      </c>
    </row>
    <row r="135" spans="1:65" s="2" customFormat="1" ht="14.4" customHeight="1">
      <c r="A135" s="34"/>
      <c r="B135" s="35"/>
      <c r="C135" s="195" t="s">
        <v>189</v>
      </c>
      <c r="D135" s="195" t="s">
        <v>138</v>
      </c>
      <c r="E135" s="196" t="s">
        <v>699</v>
      </c>
      <c r="F135" s="197" t="s">
        <v>700</v>
      </c>
      <c r="G135" s="198" t="s">
        <v>288</v>
      </c>
      <c r="H135" s="199">
        <v>19</v>
      </c>
      <c r="I135" s="200"/>
      <c r="J135" s="199">
        <f t="shared" si="10"/>
        <v>0</v>
      </c>
      <c r="K135" s="201"/>
      <c r="L135" s="39"/>
      <c r="M135" s="202" t="s">
        <v>1</v>
      </c>
      <c r="N135" s="203" t="s">
        <v>41</v>
      </c>
      <c r="O135" s="75"/>
      <c r="P135" s="204">
        <f t="shared" si="11"/>
        <v>0</v>
      </c>
      <c r="Q135" s="204">
        <v>0</v>
      </c>
      <c r="R135" s="204">
        <f t="shared" si="12"/>
        <v>0</v>
      </c>
      <c r="S135" s="204">
        <v>0</v>
      </c>
      <c r="T135" s="205">
        <f t="shared" si="13"/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6" t="s">
        <v>233</v>
      </c>
      <c r="AT135" s="206" t="s">
        <v>138</v>
      </c>
      <c r="AU135" s="206" t="s">
        <v>143</v>
      </c>
      <c r="AY135" s="17" t="s">
        <v>136</v>
      </c>
      <c r="BE135" s="207">
        <f t="shared" si="14"/>
        <v>0</v>
      </c>
      <c r="BF135" s="207">
        <f t="shared" si="15"/>
        <v>0</v>
      </c>
      <c r="BG135" s="207">
        <f t="shared" si="16"/>
        <v>0</v>
      </c>
      <c r="BH135" s="207">
        <f t="shared" si="17"/>
        <v>0</v>
      </c>
      <c r="BI135" s="207">
        <f t="shared" si="18"/>
        <v>0</v>
      </c>
      <c r="BJ135" s="17" t="s">
        <v>143</v>
      </c>
      <c r="BK135" s="208">
        <f t="shared" si="19"/>
        <v>0</v>
      </c>
      <c r="BL135" s="17" t="s">
        <v>233</v>
      </c>
      <c r="BM135" s="206" t="s">
        <v>7</v>
      </c>
    </row>
    <row r="136" spans="1:65" s="2" customFormat="1" ht="14.4" customHeight="1">
      <c r="A136" s="34"/>
      <c r="B136" s="35"/>
      <c r="C136" s="242" t="s">
        <v>197</v>
      </c>
      <c r="D136" s="242" t="s">
        <v>227</v>
      </c>
      <c r="E136" s="243" t="s">
        <v>701</v>
      </c>
      <c r="F136" s="244" t="s">
        <v>702</v>
      </c>
      <c r="G136" s="245" t="s">
        <v>288</v>
      </c>
      <c r="H136" s="246">
        <v>3</v>
      </c>
      <c r="I136" s="247"/>
      <c r="J136" s="246">
        <f t="shared" si="10"/>
        <v>0</v>
      </c>
      <c r="K136" s="248"/>
      <c r="L136" s="249"/>
      <c r="M136" s="250" t="s">
        <v>1</v>
      </c>
      <c r="N136" s="251" t="s">
        <v>41</v>
      </c>
      <c r="O136" s="75"/>
      <c r="P136" s="204">
        <f t="shared" si="11"/>
        <v>0</v>
      </c>
      <c r="Q136" s="204">
        <v>0</v>
      </c>
      <c r="R136" s="204">
        <f t="shared" si="12"/>
        <v>0</v>
      </c>
      <c r="S136" s="204">
        <v>0</v>
      </c>
      <c r="T136" s="205">
        <f t="shared" si="13"/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6" t="s">
        <v>347</v>
      </c>
      <c r="AT136" s="206" t="s">
        <v>227</v>
      </c>
      <c r="AU136" s="206" t="s">
        <v>143</v>
      </c>
      <c r="AY136" s="17" t="s">
        <v>136</v>
      </c>
      <c r="BE136" s="207">
        <f t="shared" si="14"/>
        <v>0</v>
      </c>
      <c r="BF136" s="207">
        <f t="shared" si="15"/>
        <v>0</v>
      </c>
      <c r="BG136" s="207">
        <f t="shared" si="16"/>
        <v>0</v>
      </c>
      <c r="BH136" s="207">
        <f t="shared" si="17"/>
        <v>0</v>
      </c>
      <c r="BI136" s="207">
        <f t="shared" si="18"/>
        <v>0</v>
      </c>
      <c r="BJ136" s="17" t="s">
        <v>143</v>
      </c>
      <c r="BK136" s="208">
        <f t="shared" si="19"/>
        <v>0</v>
      </c>
      <c r="BL136" s="17" t="s">
        <v>233</v>
      </c>
      <c r="BM136" s="206" t="s">
        <v>703</v>
      </c>
    </row>
    <row r="137" spans="1:65" s="2" customFormat="1" ht="14.4" customHeight="1">
      <c r="A137" s="34"/>
      <c r="B137" s="35"/>
      <c r="C137" s="242" t="s">
        <v>210</v>
      </c>
      <c r="D137" s="242" t="s">
        <v>227</v>
      </c>
      <c r="E137" s="243" t="s">
        <v>704</v>
      </c>
      <c r="F137" s="244" t="s">
        <v>705</v>
      </c>
      <c r="G137" s="245" t="s">
        <v>288</v>
      </c>
      <c r="H137" s="246">
        <v>4</v>
      </c>
      <c r="I137" s="247"/>
      <c r="J137" s="246">
        <f t="shared" si="10"/>
        <v>0</v>
      </c>
      <c r="K137" s="248"/>
      <c r="L137" s="249"/>
      <c r="M137" s="250" t="s">
        <v>1</v>
      </c>
      <c r="N137" s="251" t="s">
        <v>41</v>
      </c>
      <c r="O137" s="75"/>
      <c r="P137" s="204">
        <f t="shared" si="11"/>
        <v>0</v>
      </c>
      <c r="Q137" s="204">
        <v>0</v>
      </c>
      <c r="R137" s="204">
        <f t="shared" si="12"/>
        <v>0</v>
      </c>
      <c r="S137" s="204">
        <v>0</v>
      </c>
      <c r="T137" s="205">
        <f t="shared" si="13"/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6" t="s">
        <v>347</v>
      </c>
      <c r="AT137" s="206" t="s">
        <v>227</v>
      </c>
      <c r="AU137" s="206" t="s">
        <v>143</v>
      </c>
      <c r="AY137" s="17" t="s">
        <v>136</v>
      </c>
      <c r="BE137" s="207">
        <f t="shared" si="14"/>
        <v>0</v>
      </c>
      <c r="BF137" s="207">
        <f t="shared" si="15"/>
        <v>0</v>
      </c>
      <c r="BG137" s="207">
        <f t="shared" si="16"/>
        <v>0</v>
      </c>
      <c r="BH137" s="207">
        <f t="shared" si="17"/>
        <v>0</v>
      </c>
      <c r="BI137" s="207">
        <f t="shared" si="18"/>
        <v>0</v>
      </c>
      <c r="BJ137" s="17" t="s">
        <v>143</v>
      </c>
      <c r="BK137" s="208">
        <f t="shared" si="19"/>
        <v>0</v>
      </c>
      <c r="BL137" s="17" t="s">
        <v>233</v>
      </c>
      <c r="BM137" s="206" t="s">
        <v>706</v>
      </c>
    </row>
    <row r="138" spans="1:65" s="2" customFormat="1" ht="14.4" customHeight="1">
      <c r="A138" s="34"/>
      <c r="B138" s="35"/>
      <c r="C138" s="242" t="s">
        <v>214</v>
      </c>
      <c r="D138" s="242" t="s">
        <v>227</v>
      </c>
      <c r="E138" s="243" t="s">
        <v>707</v>
      </c>
      <c r="F138" s="244" t="s">
        <v>708</v>
      </c>
      <c r="G138" s="245" t="s">
        <v>288</v>
      </c>
      <c r="H138" s="246">
        <v>2</v>
      </c>
      <c r="I138" s="247"/>
      <c r="J138" s="246">
        <f t="shared" si="10"/>
        <v>0</v>
      </c>
      <c r="K138" s="248"/>
      <c r="L138" s="249"/>
      <c r="M138" s="250" t="s">
        <v>1</v>
      </c>
      <c r="N138" s="251" t="s">
        <v>41</v>
      </c>
      <c r="O138" s="75"/>
      <c r="P138" s="204">
        <f t="shared" si="11"/>
        <v>0</v>
      </c>
      <c r="Q138" s="204">
        <v>0</v>
      </c>
      <c r="R138" s="204">
        <f t="shared" si="12"/>
        <v>0</v>
      </c>
      <c r="S138" s="204">
        <v>0</v>
      </c>
      <c r="T138" s="205">
        <f t="shared" si="13"/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6" t="s">
        <v>347</v>
      </c>
      <c r="AT138" s="206" t="s">
        <v>227</v>
      </c>
      <c r="AU138" s="206" t="s">
        <v>143</v>
      </c>
      <c r="AY138" s="17" t="s">
        <v>136</v>
      </c>
      <c r="BE138" s="207">
        <f t="shared" si="14"/>
        <v>0</v>
      </c>
      <c r="BF138" s="207">
        <f t="shared" si="15"/>
        <v>0</v>
      </c>
      <c r="BG138" s="207">
        <f t="shared" si="16"/>
        <v>0</v>
      </c>
      <c r="BH138" s="207">
        <f t="shared" si="17"/>
        <v>0</v>
      </c>
      <c r="BI138" s="207">
        <f t="shared" si="18"/>
        <v>0</v>
      </c>
      <c r="BJ138" s="17" t="s">
        <v>143</v>
      </c>
      <c r="BK138" s="208">
        <f t="shared" si="19"/>
        <v>0</v>
      </c>
      <c r="BL138" s="17" t="s">
        <v>233</v>
      </c>
      <c r="BM138" s="206" t="s">
        <v>709</v>
      </c>
    </row>
    <row r="139" spans="1:65" s="2" customFormat="1" ht="14.4" customHeight="1">
      <c r="A139" s="34"/>
      <c r="B139" s="35"/>
      <c r="C139" s="242" t="s">
        <v>221</v>
      </c>
      <c r="D139" s="242" t="s">
        <v>227</v>
      </c>
      <c r="E139" s="243" t="s">
        <v>710</v>
      </c>
      <c r="F139" s="244" t="s">
        <v>711</v>
      </c>
      <c r="G139" s="245" t="s">
        <v>288</v>
      </c>
      <c r="H139" s="246">
        <v>7</v>
      </c>
      <c r="I139" s="247"/>
      <c r="J139" s="246">
        <f t="shared" si="10"/>
        <v>0</v>
      </c>
      <c r="K139" s="248"/>
      <c r="L139" s="249"/>
      <c r="M139" s="250" t="s">
        <v>1</v>
      </c>
      <c r="N139" s="251" t="s">
        <v>41</v>
      </c>
      <c r="O139" s="75"/>
      <c r="P139" s="204">
        <f t="shared" si="11"/>
        <v>0</v>
      </c>
      <c r="Q139" s="204">
        <v>0</v>
      </c>
      <c r="R139" s="204">
        <f t="shared" si="12"/>
        <v>0</v>
      </c>
      <c r="S139" s="204">
        <v>0</v>
      </c>
      <c r="T139" s="205">
        <f t="shared" si="13"/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6" t="s">
        <v>347</v>
      </c>
      <c r="AT139" s="206" t="s">
        <v>227</v>
      </c>
      <c r="AU139" s="206" t="s">
        <v>143</v>
      </c>
      <c r="AY139" s="17" t="s">
        <v>136</v>
      </c>
      <c r="BE139" s="207">
        <f t="shared" si="14"/>
        <v>0</v>
      </c>
      <c r="BF139" s="207">
        <f t="shared" si="15"/>
        <v>0</v>
      </c>
      <c r="BG139" s="207">
        <f t="shared" si="16"/>
        <v>0</v>
      </c>
      <c r="BH139" s="207">
        <f t="shared" si="17"/>
        <v>0</v>
      </c>
      <c r="BI139" s="207">
        <f t="shared" si="18"/>
        <v>0</v>
      </c>
      <c r="BJ139" s="17" t="s">
        <v>143</v>
      </c>
      <c r="BK139" s="208">
        <f t="shared" si="19"/>
        <v>0</v>
      </c>
      <c r="BL139" s="17" t="s">
        <v>233</v>
      </c>
      <c r="BM139" s="206" t="s">
        <v>712</v>
      </c>
    </row>
    <row r="140" spans="1:65" s="2" customFormat="1" ht="14.4" customHeight="1">
      <c r="A140" s="34"/>
      <c r="B140" s="35"/>
      <c r="C140" s="242" t="s">
        <v>226</v>
      </c>
      <c r="D140" s="242" t="s">
        <v>227</v>
      </c>
      <c r="E140" s="243" t="s">
        <v>713</v>
      </c>
      <c r="F140" s="244" t="s">
        <v>714</v>
      </c>
      <c r="G140" s="245" t="s">
        <v>288</v>
      </c>
      <c r="H140" s="246">
        <v>12</v>
      </c>
      <c r="I140" s="247"/>
      <c r="J140" s="246">
        <f t="shared" si="10"/>
        <v>0</v>
      </c>
      <c r="K140" s="248"/>
      <c r="L140" s="249"/>
      <c r="M140" s="250" t="s">
        <v>1</v>
      </c>
      <c r="N140" s="251" t="s">
        <v>41</v>
      </c>
      <c r="O140" s="75"/>
      <c r="P140" s="204">
        <f t="shared" si="11"/>
        <v>0</v>
      </c>
      <c r="Q140" s="204">
        <v>0</v>
      </c>
      <c r="R140" s="204">
        <f t="shared" si="12"/>
        <v>0</v>
      </c>
      <c r="S140" s="204">
        <v>0</v>
      </c>
      <c r="T140" s="205">
        <f t="shared" si="13"/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6" t="s">
        <v>347</v>
      </c>
      <c r="AT140" s="206" t="s">
        <v>227</v>
      </c>
      <c r="AU140" s="206" t="s">
        <v>143</v>
      </c>
      <c r="AY140" s="17" t="s">
        <v>136</v>
      </c>
      <c r="BE140" s="207">
        <f t="shared" si="14"/>
        <v>0</v>
      </c>
      <c r="BF140" s="207">
        <f t="shared" si="15"/>
        <v>0</v>
      </c>
      <c r="BG140" s="207">
        <f t="shared" si="16"/>
        <v>0</v>
      </c>
      <c r="BH140" s="207">
        <f t="shared" si="17"/>
        <v>0</v>
      </c>
      <c r="BI140" s="207">
        <f t="shared" si="18"/>
        <v>0</v>
      </c>
      <c r="BJ140" s="17" t="s">
        <v>143</v>
      </c>
      <c r="BK140" s="208">
        <f t="shared" si="19"/>
        <v>0</v>
      </c>
      <c r="BL140" s="17" t="s">
        <v>233</v>
      </c>
      <c r="BM140" s="206" t="s">
        <v>715</v>
      </c>
    </row>
    <row r="141" spans="1:65" s="2" customFormat="1" ht="19.8" customHeight="1">
      <c r="A141" s="34"/>
      <c r="B141" s="35"/>
      <c r="C141" s="242" t="s">
        <v>233</v>
      </c>
      <c r="D141" s="242" t="s">
        <v>227</v>
      </c>
      <c r="E141" s="243" t="s">
        <v>716</v>
      </c>
      <c r="F141" s="244" t="s">
        <v>717</v>
      </c>
      <c r="G141" s="245" t="s">
        <v>718</v>
      </c>
      <c r="H141" s="246">
        <v>1</v>
      </c>
      <c r="I141" s="247"/>
      <c r="J141" s="246">
        <f t="shared" si="10"/>
        <v>0</v>
      </c>
      <c r="K141" s="248"/>
      <c r="L141" s="249"/>
      <c r="M141" s="250" t="s">
        <v>1</v>
      </c>
      <c r="N141" s="251" t="s">
        <v>41</v>
      </c>
      <c r="O141" s="75"/>
      <c r="P141" s="204">
        <f t="shared" si="11"/>
        <v>0</v>
      </c>
      <c r="Q141" s="204">
        <v>0</v>
      </c>
      <c r="R141" s="204">
        <f t="shared" si="12"/>
        <v>0</v>
      </c>
      <c r="S141" s="204">
        <v>0</v>
      </c>
      <c r="T141" s="205">
        <f t="shared" si="13"/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6" t="s">
        <v>347</v>
      </c>
      <c r="AT141" s="206" t="s">
        <v>227</v>
      </c>
      <c r="AU141" s="206" t="s">
        <v>143</v>
      </c>
      <c r="AY141" s="17" t="s">
        <v>136</v>
      </c>
      <c r="BE141" s="207">
        <f t="shared" si="14"/>
        <v>0</v>
      </c>
      <c r="BF141" s="207">
        <f t="shared" si="15"/>
        <v>0</v>
      </c>
      <c r="BG141" s="207">
        <f t="shared" si="16"/>
        <v>0</v>
      </c>
      <c r="BH141" s="207">
        <f t="shared" si="17"/>
        <v>0</v>
      </c>
      <c r="BI141" s="207">
        <f t="shared" si="18"/>
        <v>0</v>
      </c>
      <c r="BJ141" s="17" t="s">
        <v>143</v>
      </c>
      <c r="BK141" s="208">
        <f t="shared" si="19"/>
        <v>0</v>
      </c>
      <c r="BL141" s="17" t="s">
        <v>233</v>
      </c>
      <c r="BM141" s="206" t="s">
        <v>719</v>
      </c>
    </row>
    <row r="142" spans="1:65" s="2" customFormat="1" ht="22.2" customHeight="1">
      <c r="A142" s="34"/>
      <c r="B142" s="35"/>
      <c r="C142" s="242" t="s">
        <v>238</v>
      </c>
      <c r="D142" s="242" t="s">
        <v>227</v>
      </c>
      <c r="E142" s="243" t="s">
        <v>720</v>
      </c>
      <c r="F142" s="244" t="s">
        <v>721</v>
      </c>
      <c r="G142" s="245" t="s">
        <v>278</v>
      </c>
      <c r="H142" s="246">
        <v>2</v>
      </c>
      <c r="I142" s="247"/>
      <c r="J142" s="246">
        <f t="shared" si="10"/>
        <v>0</v>
      </c>
      <c r="K142" s="248"/>
      <c r="L142" s="249"/>
      <c r="M142" s="250" t="s">
        <v>1</v>
      </c>
      <c r="N142" s="251" t="s">
        <v>41</v>
      </c>
      <c r="O142" s="75"/>
      <c r="P142" s="204">
        <f t="shared" si="11"/>
        <v>0</v>
      </c>
      <c r="Q142" s="204">
        <v>0</v>
      </c>
      <c r="R142" s="204">
        <f t="shared" si="12"/>
        <v>0</v>
      </c>
      <c r="S142" s="204">
        <v>0</v>
      </c>
      <c r="T142" s="205">
        <f t="shared" si="13"/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6" t="s">
        <v>347</v>
      </c>
      <c r="AT142" s="206" t="s">
        <v>227</v>
      </c>
      <c r="AU142" s="206" t="s">
        <v>143</v>
      </c>
      <c r="AY142" s="17" t="s">
        <v>136</v>
      </c>
      <c r="BE142" s="207">
        <f t="shared" si="14"/>
        <v>0</v>
      </c>
      <c r="BF142" s="207">
        <f t="shared" si="15"/>
        <v>0</v>
      </c>
      <c r="BG142" s="207">
        <f t="shared" si="16"/>
        <v>0</v>
      </c>
      <c r="BH142" s="207">
        <f t="shared" si="17"/>
        <v>0</v>
      </c>
      <c r="BI142" s="207">
        <f t="shared" si="18"/>
        <v>0</v>
      </c>
      <c r="BJ142" s="17" t="s">
        <v>143</v>
      </c>
      <c r="BK142" s="208">
        <f t="shared" si="19"/>
        <v>0</v>
      </c>
      <c r="BL142" s="17" t="s">
        <v>233</v>
      </c>
      <c r="BM142" s="206" t="s">
        <v>722</v>
      </c>
    </row>
    <row r="143" spans="1:65" s="2" customFormat="1" ht="22.2" customHeight="1">
      <c r="A143" s="34"/>
      <c r="B143" s="35"/>
      <c r="C143" s="195" t="s">
        <v>260</v>
      </c>
      <c r="D143" s="195" t="s">
        <v>138</v>
      </c>
      <c r="E143" s="196" t="s">
        <v>723</v>
      </c>
      <c r="F143" s="197" t="s">
        <v>724</v>
      </c>
      <c r="G143" s="198" t="s">
        <v>278</v>
      </c>
      <c r="H143" s="199">
        <v>6</v>
      </c>
      <c r="I143" s="200"/>
      <c r="J143" s="199">
        <f t="shared" si="10"/>
        <v>0</v>
      </c>
      <c r="K143" s="201"/>
      <c r="L143" s="39"/>
      <c r="M143" s="202" t="s">
        <v>1</v>
      </c>
      <c r="N143" s="203" t="s">
        <v>41</v>
      </c>
      <c r="O143" s="75"/>
      <c r="P143" s="204">
        <f t="shared" si="11"/>
        <v>0</v>
      </c>
      <c r="Q143" s="204">
        <v>0</v>
      </c>
      <c r="R143" s="204">
        <f t="shared" si="12"/>
        <v>0</v>
      </c>
      <c r="S143" s="204">
        <v>0</v>
      </c>
      <c r="T143" s="205">
        <f t="shared" si="13"/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6" t="s">
        <v>233</v>
      </c>
      <c r="AT143" s="206" t="s">
        <v>138</v>
      </c>
      <c r="AU143" s="206" t="s">
        <v>143</v>
      </c>
      <c r="AY143" s="17" t="s">
        <v>136</v>
      </c>
      <c r="BE143" s="207">
        <f t="shared" si="14"/>
        <v>0</v>
      </c>
      <c r="BF143" s="207">
        <f t="shared" si="15"/>
        <v>0</v>
      </c>
      <c r="BG143" s="207">
        <f t="shared" si="16"/>
        <v>0</v>
      </c>
      <c r="BH143" s="207">
        <f t="shared" si="17"/>
        <v>0</v>
      </c>
      <c r="BI143" s="207">
        <f t="shared" si="18"/>
        <v>0</v>
      </c>
      <c r="BJ143" s="17" t="s">
        <v>143</v>
      </c>
      <c r="BK143" s="208">
        <f t="shared" si="19"/>
        <v>0</v>
      </c>
      <c r="BL143" s="17" t="s">
        <v>233</v>
      </c>
      <c r="BM143" s="206" t="s">
        <v>368</v>
      </c>
    </row>
    <row r="144" spans="1:65" s="2" customFormat="1" ht="22.2" customHeight="1">
      <c r="A144" s="34"/>
      <c r="B144" s="35"/>
      <c r="C144" s="195" t="s">
        <v>266</v>
      </c>
      <c r="D144" s="195" t="s">
        <v>138</v>
      </c>
      <c r="E144" s="196" t="s">
        <v>725</v>
      </c>
      <c r="F144" s="197" t="s">
        <v>726</v>
      </c>
      <c r="G144" s="198" t="s">
        <v>278</v>
      </c>
      <c r="H144" s="199">
        <v>1</v>
      </c>
      <c r="I144" s="200"/>
      <c r="J144" s="199">
        <f t="shared" si="10"/>
        <v>0</v>
      </c>
      <c r="K144" s="201"/>
      <c r="L144" s="39"/>
      <c r="M144" s="202" t="s">
        <v>1</v>
      </c>
      <c r="N144" s="203" t="s">
        <v>41</v>
      </c>
      <c r="O144" s="75"/>
      <c r="P144" s="204">
        <f t="shared" si="11"/>
        <v>0</v>
      </c>
      <c r="Q144" s="204">
        <v>0</v>
      </c>
      <c r="R144" s="204">
        <f t="shared" si="12"/>
        <v>0</v>
      </c>
      <c r="S144" s="204">
        <v>0</v>
      </c>
      <c r="T144" s="205">
        <f t="shared" si="13"/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6" t="s">
        <v>233</v>
      </c>
      <c r="AT144" s="206" t="s">
        <v>138</v>
      </c>
      <c r="AU144" s="206" t="s">
        <v>143</v>
      </c>
      <c r="AY144" s="17" t="s">
        <v>136</v>
      </c>
      <c r="BE144" s="207">
        <f t="shared" si="14"/>
        <v>0</v>
      </c>
      <c r="BF144" s="207">
        <f t="shared" si="15"/>
        <v>0</v>
      </c>
      <c r="BG144" s="207">
        <f t="shared" si="16"/>
        <v>0</v>
      </c>
      <c r="BH144" s="207">
        <f t="shared" si="17"/>
        <v>0</v>
      </c>
      <c r="BI144" s="207">
        <f t="shared" si="18"/>
        <v>0</v>
      </c>
      <c r="BJ144" s="17" t="s">
        <v>143</v>
      </c>
      <c r="BK144" s="208">
        <f t="shared" si="19"/>
        <v>0</v>
      </c>
      <c r="BL144" s="17" t="s">
        <v>233</v>
      </c>
      <c r="BM144" s="206" t="s">
        <v>376</v>
      </c>
    </row>
    <row r="145" spans="1:65" s="2" customFormat="1" ht="22.2" customHeight="1">
      <c r="A145" s="34"/>
      <c r="B145" s="35"/>
      <c r="C145" s="195" t="s">
        <v>7</v>
      </c>
      <c r="D145" s="195" t="s">
        <v>138</v>
      </c>
      <c r="E145" s="196" t="s">
        <v>727</v>
      </c>
      <c r="F145" s="197" t="s">
        <v>728</v>
      </c>
      <c r="G145" s="198" t="s">
        <v>278</v>
      </c>
      <c r="H145" s="199">
        <v>5</v>
      </c>
      <c r="I145" s="200"/>
      <c r="J145" s="199">
        <f t="shared" si="10"/>
        <v>0</v>
      </c>
      <c r="K145" s="201"/>
      <c r="L145" s="39"/>
      <c r="M145" s="202" t="s">
        <v>1</v>
      </c>
      <c r="N145" s="203" t="s">
        <v>41</v>
      </c>
      <c r="O145" s="75"/>
      <c r="P145" s="204">
        <f t="shared" si="11"/>
        <v>0</v>
      </c>
      <c r="Q145" s="204">
        <v>0</v>
      </c>
      <c r="R145" s="204">
        <f t="shared" si="12"/>
        <v>0</v>
      </c>
      <c r="S145" s="204">
        <v>0</v>
      </c>
      <c r="T145" s="205">
        <f t="shared" si="13"/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6" t="s">
        <v>233</v>
      </c>
      <c r="AT145" s="206" t="s">
        <v>138</v>
      </c>
      <c r="AU145" s="206" t="s">
        <v>143</v>
      </c>
      <c r="AY145" s="17" t="s">
        <v>136</v>
      </c>
      <c r="BE145" s="207">
        <f t="shared" si="14"/>
        <v>0</v>
      </c>
      <c r="BF145" s="207">
        <f t="shared" si="15"/>
        <v>0</v>
      </c>
      <c r="BG145" s="207">
        <f t="shared" si="16"/>
        <v>0</v>
      </c>
      <c r="BH145" s="207">
        <f t="shared" si="17"/>
        <v>0</v>
      </c>
      <c r="BI145" s="207">
        <f t="shared" si="18"/>
        <v>0</v>
      </c>
      <c r="BJ145" s="17" t="s">
        <v>143</v>
      </c>
      <c r="BK145" s="208">
        <f t="shared" si="19"/>
        <v>0</v>
      </c>
      <c r="BL145" s="17" t="s">
        <v>233</v>
      </c>
      <c r="BM145" s="206" t="s">
        <v>385</v>
      </c>
    </row>
    <row r="146" spans="1:65" s="2" customFormat="1" ht="14.4" customHeight="1">
      <c r="A146" s="34"/>
      <c r="B146" s="35"/>
      <c r="C146" s="195" t="s">
        <v>275</v>
      </c>
      <c r="D146" s="195" t="s">
        <v>138</v>
      </c>
      <c r="E146" s="196" t="s">
        <v>729</v>
      </c>
      <c r="F146" s="197" t="s">
        <v>730</v>
      </c>
      <c r="G146" s="198" t="s">
        <v>278</v>
      </c>
      <c r="H146" s="199">
        <v>2</v>
      </c>
      <c r="I146" s="200"/>
      <c r="J146" s="199">
        <f t="shared" si="10"/>
        <v>0</v>
      </c>
      <c r="K146" s="201"/>
      <c r="L146" s="39"/>
      <c r="M146" s="202" t="s">
        <v>1</v>
      </c>
      <c r="N146" s="203" t="s">
        <v>41</v>
      </c>
      <c r="O146" s="75"/>
      <c r="P146" s="204">
        <f t="shared" si="11"/>
        <v>0</v>
      </c>
      <c r="Q146" s="204">
        <v>0</v>
      </c>
      <c r="R146" s="204">
        <f t="shared" si="12"/>
        <v>0</v>
      </c>
      <c r="S146" s="204">
        <v>0</v>
      </c>
      <c r="T146" s="205">
        <f t="shared" si="1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6" t="s">
        <v>233</v>
      </c>
      <c r="AT146" s="206" t="s">
        <v>138</v>
      </c>
      <c r="AU146" s="206" t="s">
        <v>143</v>
      </c>
      <c r="AY146" s="17" t="s">
        <v>136</v>
      </c>
      <c r="BE146" s="207">
        <f t="shared" si="14"/>
        <v>0</v>
      </c>
      <c r="BF146" s="207">
        <f t="shared" si="15"/>
        <v>0</v>
      </c>
      <c r="BG146" s="207">
        <f t="shared" si="16"/>
        <v>0</v>
      </c>
      <c r="BH146" s="207">
        <f t="shared" si="17"/>
        <v>0</v>
      </c>
      <c r="BI146" s="207">
        <f t="shared" si="18"/>
        <v>0</v>
      </c>
      <c r="BJ146" s="17" t="s">
        <v>143</v>
      </c>
      <c r="BK146" s="208">
        <f t="shared" si="19"/>
        <v>0</v>
      </c>
      <c r="BL146" s="17" t="s">
        <v>233</v>
      </c>
      <c r="BM146" s="206" t="s">
        <v>393</v>
      </c>
    </row>
    <row r="147" spans="1:65" s="2" customFormat="1" ht="22.2" customHeight="1">
      <c r="A147" s="34"/>
      <c r="B147" s="35"/>
      <c r="C147" s="195" t="s">
        <v>280</v>
      </c>
      <c r="D147" s="195" t="s">
        <v>138</v>
      </c>
      <c r="E147" s="196" t="s">
        <v>731</v>
      </c>
      <c r="F147" s="197" t="s">
        <v>732</v>
      </c>
      <c r="G147" s="198" t="s">
        <v>288</v>
      </c>
      <c r="H147" s="199">
        <v>28</v>
      </c>
      <c r="I147" s="200"/>
      <c r="J147" s="199">
        <f t="shared" si="10"/>
        <v>0</v>
      </c>
      <c r="K147" s="201"/>
      <c r="L147" s="39"/>
      <c r="M147" s="202" t="s">
        <v>1</v>
      </c>
      <c r="N147" s="203" t="s">
        <v>41</v>
      </c>
      <c r="O147" s="75"/>
      <c r="P147" s="204">
        <f t="shared" si="11"/>
        <v>0</v>
      </c>
      <c r="Q147" s="204">
        <v>0</v>
      </c>
      <c r="R147" s="204">
        <f t="shared" si="12"/>
        <v>0</v>
      </c>
      <c r="S147" s="204">
        <v>0</v>
      </c>
      <c r="T147" s="205">
        <f t="shared" si="13"/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6" t="s">
        <v>233</v>
      </c>
      <c r="AT147" s="206" t="s">
        <v>138</v>
      </c>
      <c r="AU147" s="206" t="s">
        <v>143</v>
      </c>
      <c r="AY147" s="17" t="s">
        <v>136</v>
      </c>
      <c r="BE147" s="207">
        <f t="shared" si="14"/>
        <v>0</v>
      </c>
      <c r="BF147" s="207">
        <f t="shared" si="15"/>
        <v>0</v>
      </c>
      <c r="BG147" s="207">
        <f t="shared" si="16"/>
        <v>0</v>
      </c>
      <c r="BH147" s="207">
        <f t="shared" si="17"/>
        <v>0</v>
      </c>
      <c r="BI147" s="207">
        <f t="shared" si="18"/>
        <v>0</v>
      </c>
      <c r="BJ147" s="17" t="s">
        <v>143</v>
      </c>
      <c r="BK147" s="208">
        <f t="shared" si="19"/>
        <v>0</v>
      </c>
      <c r="BL147" s="17" t="s">
        <v>233</v>
      </c>
      <c r="BM147" s="206" t="s">
        <v>407</v>
      </c>
    </row>
    <row r="148" spans="1:65" s="2" customFormat="1" ht="22.2" customHeight="1">
      <c r="A148" s="34"/>
      <c r="B148" s="35"/>
      <c r="C148" s="195" t="s">
        <v>285</v>
      </c>
      <c r="D148" s="195" t="s">
        <v>138</v>
      </c>
      <c r="E148" s="196" t="s">
        <v>733</v>
      </c>
      <c r="F148" s="197" t="s">
        <v>734</v>
      </c>
      <c r="G148" s="198" t="s">
        <v>170</v>
      </c>
      <c r="H148" s="199">
        <v>2.5999999999999999E-2</v>
      </c>
      <c r="I148" s="200"/>
      <c r="J148" s="199">
        <f t="shared" si="10"/>
        <v>0</v>
      </c>
      <c r="K148" s="201"/>
      <c r="L148" s="39"/>
      <c r="M148" s="202" t="s">
        <v>1</v>
      </c>
      <c r="N148" s="203" t="s">
        <v>41</v>
      </c>
      <c r="O148" s="75"/>
      <c r="P148" s="204">
        <f t="shared" si="11"/>
        <v>0</v>
      </c>
      <c r="Q148" s="204">
        <v>0</v>
      </c>
      <c r="R148" s="204">
        <f t="shared" si="12"/>
        <v>0</v>
      </c>
      <c r="S148" s="204">
        <v>0</v>
      </c>
      <c r="T148" s="205">
        <f t="shared" si="13"/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6" t="s">
        <v>233</v>
      </c>
      <c r="AT148" s="206" t="s">
        <v>138</v>
      </c>
      <c r="AU148" s="206" t="s">
        <v>143</v>
      </c>
      <c r="AY148" s="17" t="s">
        <v>136</v>
      </c>
      <c r="BE148" s="207">
        <f t="shared" si="14"/>
        <v>0</v>
      </c>
      <c r="BF148" s="207">
        <f t="shared" si="15"/>
        <v>0</v>
      </c>
      <c r="BG148" s="207">
        <f t="shared" si="16"/>
        <v>0</v>
      </c>
      <c r="BH148" s="207">
        <f t="shared" si="17"/>
        <v>0</v>
      </c>
      <c r="BI148" s="207">
        <f t="shared" si="18"/>
        <v>0</v>
      </c>
      <c r="BJ148" s="17" t="s">
        <v>143</v>
      </c>
      <c r="BK148" s="208">
        <f t="shared" si="19"/>
        <v>0</v>
      </c>
      <c r="BL148" s="17" t="s">
        <v>233</v>
      </c>
      <c r="BM148" s="206" t="s">
        <v>418</v>
      </c>
    </row>
    <row r="149" spans="1:65" s="2" customFormat="1" ht="14.4" customHeight="1">
      <c r="A149" s="34"/>
      <c r="B149" s="35"/>
      <c r="C149" s="242" t="s">
        <v>291</v>
      </c>
      <c r="D149" s="242" t="s">
        <v>227</v>
      </c>
      <c r="E149" s="243" t="s">
        <v>735</v>
      </c>
      <c r="F149" s="244" t="s">
        <v>736</v>
      </c>
      <c r="G149" s="245" t="s">
        <v>278</v>
      </c>
      <c r="H149" s="246">
        <v>1</v>
      </c>
      <c r="I149" s="247"/>
      <c r="J149" s="246">
        <f t="shared" si="10"/>
        <v>0</v>
      </c>
      <c r="K149" s="248"/>
      <c r="L149" s="249"/>
      <c r="M149" s="250" t="s">
        <v>1</v>
      </c>
      <c r="N149" s="251" t="s">
        <v>41</v>
      </c>
      <c r="O149" s="75"/>
      <c r="P149" s="204">
        <f t="shared" si="11"/>
        <v>0</v>
      </c>
      <c r="Q149" s="204">
        <v>0</v>
      </c>
      <c r="R149" s="204">
        <f t="shared" si="12"/>
        <v>0</v>
      </c>
      <c r="S149" s="204">
        <v>0</v>
      </c>
      <c r="T149" s="205">
        <f t="shared" si="1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6" t="s">
        <v>347</v>
      </c>
      <c r="AT149" s="206" t="s">
        <v>227</v>
      </c>
      <c r="AU149" s="206" t="s">
        <v>143</v>
      </c>
      <c r="AY149" s="17" t="s">
        <v>136</v>
      </c>
      <c r="BE149" s="207">
        <f t="shared" si="14"/>
        <v>0</v>
      </c>
      <c r="BF149" s="207">
        <f t="shared" si="15"/>
        <v>0</v>
      </c>
      <c r="BG149" s="207">
        <f t="shared" si="16"/>
        <v>0</v>
      </c>
      <c r="BH149" s="207">
        <f t="shared" si="17"/>
        <v>0</v>
      </c>
      <c r="BI149" s="207">
        <f t="shared" si="18"/>
        <v>0</v>
      </c>
      <c r="BJ149" s="17" t="s">
        <v>143</v>
      </c>
      <c r="BK149" s="208">
        <f t="shared" si="19"/>
        <v>0</v>
      </c>
      <c r="BL149" s="17" t="s">
        <v>233</v>
      </c>
      <c r="BM149" s="206" t="s">
        <v>429</v>
      </c>
    </row>
    <row r="150" spans="1:65" s="2" customFormat="1" ht="14.4" customHeight="1">
      <c r="A150" s="34"/>
      <c r="B150" s="35"/>
      <c r="C150" s="242" t="s">
        <v>296</v>
      </c>
      <c r="D150" s="242" t="s">
        <v>227</v>
      </c>
      <c r="E150" s="243" t="s">
        <v>737</v>
      </c>
      <c r="F150" s="244" t="s">
        <v>738</v>
      </c>
      <c r="G150" s="245" t="s">
        <v>278</v>
      </c>
      <c r="H150" s="246">
        <v>1</v>
      </c>
      <c r="I150" s="247"/>
      <c r="J150" s="246">
        <f t="shared" si="10"/>
        <v>0</v>
      </c>
      <c r="K150" s="248"/>
      <c r="L150" s="249"/>
      <c r="M150" s="250" t="s">
        <v>1</v>
      </c>
      <c r="N150" s="251" t="s">
        <v>41</v>
      </c>
      <c r="O150" s="75"/>
      <c r="P150" s="204">
        <f t="shared" si="11"/>
        <v>0</v>
      </c>
      <c r="Q150" s="204">
        <v>0</v>
      </c>
      <c r="R150" s="204">
        <f t="shared" si="12"/>
        <v>0</v>
      </c>
      <c r="S150" s="204">
        <v>0</v>
      </c>
      <c r="T150" s="205">
        <f t="shared" si="1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6" t="s">
        <v>347</v>
      </c>
      <c r="AT150" s="206" t="s">
        <v>227</v>
      </c>
      <c r="AU150" s="206" t="s">
        <v>143</v>
      </c>
      <c r="AY150" s="17" t="s">
        <v>136</v>
      </c>
      <c r="BE150" s="207">
        <f t="shared" si="14"/>
        <v>0</v>
      </c>
      <c r="BF150" s="207">
        <f t="shared" si="15"/>
        <v>0</v>
      </c>
      <c r="BG150" s="207">
        <f t="shared" si="16"/>
        <v>0</v>
      </c>
      <c r="BH150" s="207">
        <f t="shared" si="17"/>
        <v>0</v>
      </c>
      <c r="BI150" s="207">
        <f t="shared" si="18"/>
        <v>0</v>
      </c>
      <c r="BJ150" s="17" t="s">
        <v>143</v>
      </c>
      <c r="BK150" s="208">
        <f t="shared" si="19"/>
        <v>0</v>
      </c>
      <c r="BL150" s="17" t="s">
        <v>233</v>
      </c>
      <c r="BM150" s="206" t="s">
        <v>439</v>
      </c>
    </row>
    <row r="151" spans="1:65" s="2" customFormat="1" ht="22.2" customHeight="1">
      <c r="A151" s="34"/>
      <c r="B151" s="35"/>
      <c r="C151" s="195" t="s">
        <v>301</v>
      </c>
      <c r="D151" s="195" t="s">
        <v>138</v>
      </c>
      <c r="E151" s="196" t="s">
        <v>739</v>
      </c>
      <c r="F151" s="197" t="s">
        <v>740</v>
      </c>
      <c r="G151" s="198" t="s">
        <v>421</v>
      </c>
      <c r="H151" s="200"/>
      <c r="I151" s="200"/>
      <c r="J151" s="199">
        <f t="shared" si="10"/>
        <v>0</v>
      </c>
      <c r="K151" s="201"/>
      <c r="L151" s="39"/>
      <c r="M151" s="202" t="s">
        <v>1</v>
      </c>
      <c r="N151" s="203" t="s">
        <v>41</v>
      </c>
      <c r="O151" s="75"/>
      <c r="P151" s="204">
        <f t="shared" si="11"/>
        <v>0</v>
      </c>
      <c r="Q151" s="204">
        <v>0</v>
      </c>
      <c r="R151" s="204">
        <f t="shared" si="12"/>
        <v>0</v>
      </c>
      <c r="S151" s="204">
        <v>0</v>
      </c>
      <c r="T151" s="205">
        <f t="shared" si="13"/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6" t="s">
        <v>233</v>
      </c>
      <c r="AT151" s="206" t="s">
        <v>138</v>
      </c>
      <c r="AU151" s="206" t="s">
        <v>143</v>
      </c>
      <c r="AY151" s="17" t="s">
        <v>136</v>
      </c>
      <c r="BE151" s="207">
        <f t="shared" si="14"/>
        <v>0</v>
      </c>
      <c r="BF151" s="207">
        <f t="shared" si="15"/>
        <v>0</v>
      </c>
      <c r="BG151" s="207">
        <f t="shared" si="16"/>
        <v>0</v>
      </c>
      <c r="BH151" s="207">
        <f t="shared" si="17"/>
        <v>0</v>
      </c>
      <c r="BI151" s="207">
        <f t="shared" si="18"/>
        <v>0</v>
      </c>
      <c r="BJ151" s="17" t="s">
        <v>143</v>
      </c>
      <c r="BK151" s="208">
        <f t="shared" si="19"/>
        <v>0</v>
      </c>
      <c r="BL151" s="17" t="s">
        <v>233</v>
      </c>
      <c r="BM151" s="206" t="s">
        <v>448</v>
      </c>
    </row>
    <row r="152" spans="1:65" s="12" customFormat="1" ht="22.8" customHeight="1">
      <c r="B152" s="179"/>
      <c r="C152" s="180"/>
      <c r="D152" s="181" t="s">
        <v>74</v>
      </c>
      <c r="E152" s="193" t="s">
        <v>423</v>
      </c>
      <c r="F152" s="193" t="s">
        <v>424</v>
      </c>
      <c r="G152" s="180"/>
      <c r="H152" s="180"/>
      <c r="I152" s="183"/>
      <c r="J152" s="194">
        <f>BK152</f>
        <v>0</v>
      </c>
      <c r="K152" s="180"/>
      <c r="L152" s="185"/>
      <c r="M152" s="186"/>
      <c r="N152" s="187"/>
      <c r="O152" s="187"/>
      <c r="P152" s="188">
        <f>SUM(P153:P180)</f>
        <v>0</v>
      </c>
      <c r="Q152" s="187"/>
      <c r="R152" s="188">
        <f>SUM(R153:R180)</f>
        <v>0</v>
      </c>
      <c r="S152" s="187"/>
      <c r="T152" s="189">
        <f>SUM(T153:T180)</f>
        <v>0</v>
      </c>
      <c r="AR152" s="190" t="s">
        <v>143</v>
      </c>
      <c r="AT152" s="191" t="s">
        <v>74</v>
      </c>
      <c r="AU152" s="191" t="s">
        <v>83</v>
      </c>
      <c r="AY152" s="190" t="s">
        <v>136</v>
      </c>
      <c r="BK152" s="192">
        <f>SUM(BK153:BK180)</f>
        <v>0</v>
      </c>
    </row>
    <row r="153" spans="1:65" s="2" customFormat="1" ht="14.4" customHeight="1">
      <c r="A153" s="34"/>
      <c r="B153" s="35"/>
      <c r="C153" s="242" t="s">
        <v>307</v>
      </c>
      <c r="D153" s="242" t="s">
        <v>227</v>
      </c>
      <c r="E153" s="243" t="s">
        <v>741</v>
      </c>
      <c r="F153" s="244" t="s">
        <v>742</v>
      </c>
      <c r="G153" s="245" t="s">
        <v>288</v>
      </c>
      <c r="H153" s="246">
        <v>5</v>
      </c>
      <c r="I153" s="247"/>
      <c r="J153" s="246">
        <f t="shared" ref="J153:J180" si="20">ROUND(I153*H153,3)</f>
        <v>0</v>
      </c>
      <c r="K153" s="248"/>
      <c r="L153" s="249"/>
      <c r="M153" s="250" t="s">
        <v>1</v>
      </c>
      <c r="N153" s="251" t="s">
        <v>41</v>
      </c>
      <c r="O153" s="75"/>
      <c r="P153" s="204">
        <f t="shared" ref="P153:P180" si="21">O153*H153</f>
        <v>0</v>
      </c>
      <c r="Q153" s="204">
        <v>0</v>
      </c>
      <c r="R153" s="204">
        <f t="shared" ref="R153:R180" si="22">Q153*H153</f>
        <v>0</v>
      </c>
      <c r="S153" s="204">
        <v>0</v>
      </c>
      <c r="T153" s="205">
        <f t="shared" ref="T153:T180" si="23"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6" t="s">
        <v>347</v>
      </c>
      <c r="AT153" s="206" t="s">
        <v>227</v>
      </c>
      <c r="AU153" s="206" t="s">
        <v>143</v>
      </c>
      <c r="AY153" s="17" t="s">
        <v>136</v>
      </c>
      <c r="BE153" s="207">
        <f t="shared" ref="BE153:BE180" si="24">IF(N153="základná",J153,0)</f>
        <v>0</v>
      </c>
      <c r="BF153" s="207">
        <f t="shared" ref="BF153:BF180" si="25">IF(N153="znížená",J153,0)</f>
        <v>0</v>
      </c>
      <c r="BG153" s="207">
        <f t="shared" ref="BG153:BG180" si="26">IF(N153="zákl. prenesená",J153,0)</f>
        <v>0</v>
      </c>
      <c r="BH153" s="207">
        <f t="shared" ref="BH153:BH180" si="27">IF(N153="zníž. prenesená",J153,0)</f>
        <v>0</v>
      </c>
      <c r="BI153" s="207">
        <f t="shared" ref="BI153:BI180" si="28">IF(N153="nulová",J153,0)</f>
        <v>0</v>
      </c>
      <c r="BJ153" s="17" t="s">
        <v>143</v>
      </c>
      <c r="BK153" s="208">
        <f t="shared" ref="BK153:BK180" si="29">ROUND(I153*H153,3)</f>
        <v>0</v>
      </c>
      <c r="BL153" s="17" t="s">
        <v>233</v>
      </c>
      <c r="BM153" s="206" t="s">
        <v>743</v>
      </c>
    </row>
    <row r="154" spans="1:65" s="2" customFormat="1" ht="14.4" customHeight="1">
      <c r="A154" s="34"/>
      <c r="B154" s="35"/>
      <c r="C154" s="242" t="s">
        <v>312</v>
      </c>
      <c r="D154" s="242" t="s">
        <v>227</v>
      </c>
      <c r="E154" s="243" t="s">
        <v>744</v>
      </c>
      <c r="F154" s="244" t="s">
        <v>745</v>
      </c>
      <c r="G154" s="245" t="s">
        <v>288</v>
      </c>
      <c r="H154" s="246">
        <v>18</v>
      </c>
      <c r="I154" s="247"/>
      <c r="J154" s="246">
        <f t="shared" si="20"/>
        <v>0</v>
      </c>
      <c r="K154" s="248"/>
      <c r="L154" s="249"/>
      <c r="M154" s="250" t="s">
        <v>1</v>
      </c>
      <c r="N154" s="251" t="s">
        <v>41</v>
      </c>
      <c r="O154" s="75"/>
      <c r="P154" s="204">
        <f t="shared" si="21"/>
        <v>0</v>
      </c>
      <c r="Q154" s="204">
        <v>0</v>
      </c>
      <c r="R154" s="204">
        <f t="shared" si="22"/>
        <v>0</v>
      </c>
      <c r="S154" s="204">
        <v>0</v>
      </c>
      <c r="T154" s="205">
        <f t="shared" si="23"/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6" t="s">
        <v>347</v>
      </c>
      <c r="AT154" s="206" t="s">
        <v>227</v>
      </c>
      <c r="AU154" s="206" t="s">
        <v>143</v>
      </c>
      <c r="AY154" s="17" t="s">
        <v>136</v>
      </c>
      <c r="BE154" s="207">
        <f t="shared" si="24"/>
        <v>0</v>
      </c>
      <c r="BF154" s="207">
        <f t="shared" si="25"/>
        <v>0</v>
      </c>
      <c r="BG154" s="207">
        <f t="shared" si="26"/>
        <v>0</v>
      </c>
      <c r="BH154" s="207">
        <f t="shared" si="27"/>
        <v>0</v>
      </c>
      <c r="BI154" s="207">
        <f t="shared" si="28"/>
        <v>0</v>
      </c>
      <c r="BJ154" s="17" t="s">
        <v>143</v>
      </c>
      <c r="BK154" s="208">
        <f t="shared" si="29"/>
        <v>0</v>
      </c>
      <c r="BL154" s="17" t="s">
        <v>233</v>
      </c>
      <c r="BM154" s="206" t="s">
        <v>746</v>
      </c>
    </row>
    <row r="155" spans="1:65" s="2" customFormat="1" ht="19.8" customHeight="1">
      <c r="A155" s="34"/>
      <c r="B155" s="35"/>
      <c r="C155" s="195" t="s">
        <v>328</v>
      </c>
      <c r="D155" s="195" t="s">
        <v>138</v>
      </c>
      <c r="E155" s="196" t="s">
        <v>747</v>
      </c>
      <c r="F155" s="197" t="s">
        <v>748</v>
      </c>
      <c r="G155" s="198" t="s">
        <v>288</v>
      </c>
      <c r="H155" s="199">
        <v>23</v>
      </c>
      <c r="I155" s="200"/>
      <c r="J155" s="199">
        <f t="shared" si="20"/>
        <v>0</v>
      </c>
      <c r="K155" s="201"/>
      <c r="L155" s="39"/>
      <c r="M155" s="202" t="s">
        <v>1</v>
      </c>
      <c r="N155" s="203" t="s">
        <v>41</v>
      </c>
      <c r="O155" s="75"/>
      <c r="P155" s="204">
        <f t="shared" si="21"/>
        <v>0</v>
      </c>
      <c r="Q155" s="204">
        <v>0</v>
      </c>
      <c r="R155" s="204">
        <f t="shared" si="22"/>
        <v>0</v>
      </c>
      <c r="S155" s="204">
        <v>0</v>
      </c>
      <c r="T155" s="205">
        <f t="shared" si="23"/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6" t="s">
        <v>233</v>
      </c>
      <c r="AT155" s="206" t="s">
        <v>138</v>
      </c>
      <c r="AU155" s="206" t="s">
        <v>143</v>
      </c>
      <c r="AY155" s="17" t="s">
        <v>136</v>
      </c>
      <c r="BE155" s="207">
        <f t="shared" si="24"/>
        <v>0</v>
      </c>
      <c r="BF155" s="207">
        <f t="shared" si="25"/>
        <v>0</v>
      </c>
      <c r="BG155" s="207">
        <f t="shared" si="26"/>
        <v>0</v>
      </c>
      <c r="BH155" s="207">
        <f t="shared" si="27"/>
        <v>0</v>
      </c>
      <c r="BI155" s="207">
        <f t="shared" si="28"/>
        <v>0</v>
      </c>
      <c r="BJ155" s="17" t="s">
        <v>143</v>
      </c>
      <c r="BK155" s="208">
        <f t="shared" si="29"/>
        <v>0</v>
      </c>
      <c r="BL155" s="17" t="s">
        <v>233</v>
      </c>
      <c r="BM155" s="206" t="s">
        <v>476</v>
      </c>
    </row>
    <row r="156" spans="1:65" s="2" customFormat="1" ht="14.4" customHeight="1">
      <c r="A156" s="34"/>
      <c r="B156" s="35"/>
      <c r="C156" s="195" t="s">
        <v>336</v>
      </c>
      <c r="D156" s="195" t="s">
        <v>138</v>
      </c>
      <c r="E156" s="196" t="s">
        <v>749</v>
      </c>
      <c r="F156" s="197" t="s">
        <v>750</v>
      </c>
      <c r="G156" s="198" t="s">
        <v>288</v>
      </c>
      <c r="H156" s="199">
        <v>44</v>
      </c>
      <c r="I156" s="200"/>
      <c r="J156" s="199">
        <f t="shared" si="20"/>
        <v>0</v>
      </c>
      <c r="K156" s="201"/>
      <c r="L156" s="39"/>
      <c r="M156" s="202" t="s">
        <v>1</v>
      </c>
      <c r="N156" s="203" t="s">
        <v>41</v>
      </c>
      <c r="O156" s="75"/>
      <c r="P156" s="204">
        <f t="shared" si="21"/>
        <v>0</v>
      </c>
      <c r="Q156" s="204">
        <v>0</v>
      </c>
      <c r="R156" s="204">
        <f t="shared" si="22"/>
        <v>0</v>
      </c>
      <c r="S156" s="204">
        <v>0</v>
      </c>
      <c r="T156" s="205">
        <f t="shared" si="23"/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6" t="s">
        <v>233</v>
      </c>
      <c r="AT156" s="206" t="s">
        <v>138</v>
      </c>
      <c r="AU156" s="206" t="s">
        <v>143</v>
      </c>
      <c r="AY156" s="17" t="s">
        <v>136</v>
      </c>
      <c r="BE156" s="207">
        <f t="shared" si="24"/>
        <v>0</v>
      </c>
      <c r="BF156" s="207">
        <f t="shared" si="25"/>
        <v>0</v>
      </c>
      <c r="BG156" s="207">
        <f t="shared" si="26"/>
        <v>0</v>
      </c>
      <c r="BH156" s="207">
        <f t="shared" si="27"/>
        <v>0</v>
      </c>
      <c r="BI156" s="207">
        <f t="shared" si="28"/>
        <v>0</v>
      </c>
      <c r="BJ156" s="17" t="s">
        <v>143</v>
      </c>
      <c r="BK156" s="208">
        <f t="shared" si="29"/>
        <v>0</v>
      </c>
      <c r="BL156" s="17" t="s">
        <v>233</v>
      </c>
      <c r="BM156" s="206" t="s">
        <v>484</v>
      </c>
    </row>
    <row r="157" spans="1:65" s="2" customFormat="1" ht="14.4" customHeight="1">
      <c r="A157" s="34"/>
      <c r="B157" s="35"/>
      <c r="C157" s="242" t="s">
        <v>340</v>
      </c>
      <c r="D157" s="242" t="s">
        <v>227</v>
      </c>
      <c r="E157" s="243" t="s">
        <v>751</v>
      </c>
      <c r="F157" s="244" t="s">
        <v>752</v>
      </c>
      <c r="G157" s="245" t="s">
        <v>718</v>
      </c>
      <c r="H157" s="246">
        <v>1</v>
      </c>
      <c r="I157" s="247"/>
      <c r="J157" s="246">
        <f t="shared" si="20"/>
        <v>0</v>
      </c>
      <c r="K157" s="248"/>
      <c r="L157" s="249"/>
      <c r="M157" s="250" t="s">
        <v>1</v>
      </c>
      <c r="N157" s="251" t="s">
        <v>41</v>
      </c>
      <c r="O157" s="75"/>
      <c r="P157" s="204">
        <f t="shared" si="21"/>
        <v>0</v>
      </c>
      <c r="Q157" s="204">
        <v>0</v>
      </c>
      <c r="R157" s="204">
        <f t="shared" si="22"/>
        <v>0</v>
      </c>
      <c r="S157" s="204">
        <v>0</v>
      </c>
      <c r="T157" s="205">
        <f t="shared" si="23"/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6" t="s">
        <v>347</v>
      </c>
      <c r="AT157" s="206" t="s">
        <v>227</v>
      </c>
      <c r="AU157" s="206" t="s">
        <v>143</v>
      </c>
      <c r="AY157" s="17" t="s">
        <v>136</v>
      </c>
      <c r="BE157" s="207">
        <f t="shared" si="24"/>
        <v>0</v>
      </c>
      <c r="BF157" s="207">
        <f t="shared" si="25"/>
        <v>0</v>
      </c>
      <c r="BG157" s="207">
        <f t="shared" si="26"/>
        <v>0</v>
      </c>
      <c r="BH157" s="207">
        <f t="shared" si="27"/>
        <v>0</v>
      </c>
      <c r="BI157" s="207">
        <f t="shared" si="28"/>
        <v>0</v>
      </c>
      <c r="BJ157" s="17" t="s">
        <v>143</v>
      </c>
      <c r="BK157" s="208">
        <f t="shared" si="29"/>
        <v>0</v>
      </c>
      <c r="BL157" s="17" t="s">
        <v>233</v>
      </c>
      <c r="BM157" s="206" t="s">
        <v>753</v>
      </c>
    </row>
    <row r="158" spans="1:65" s="2" customFormat="1" ht="14.4" customHeight="1">
      <c r="A158" s="34"/>
      <c r="B158" s="35"/>
      <c r="C158" s="242" t="s">
        <v>347</v>
      </c>
      <c r="D158" s="242" t="s">
        <v>227</v>
      </c>
      <c r="E158" s="243" t="s">
        <v>754</v>
      </c>
      <c r="F158" s="244" t="s">
        <v>755</v>
      </c>
      <c r="G158" s="245" t="s">
        <v>288</v>
      </c>
      <c r="H158" s="246">
        <v>10</v>
      </c>
      <c r="I158" s="247"/>
      <c r="J158" s="246">
        <f t="shared" si="20"/>
        <v>0</v>
      </c>
      <c r="K158" s="248"/>
      <c r="L158" s="249"/>
      <c r="M158" s="250" t="s">
        <v>1</v>
      </c>
      <c r="N158" s="251" t="s">
        <v>41</v>
      </c>
      <c r="O158" s="75"/>
      <c r="P158" s="204">
        <f t="shared" si="21"/>
        <v>0</v>
      </c>
      <c r="Q158" s="204">
        <v>0</v>
      </c>
      <c r="R158" s="204">
        <f t="shared" si="22"/>
        <v>0</v>
      </c>
      <c r="S158" s="204">
        <v>0</v>
      </c>
      <c r="T158" s="205">
        <f t="shared" si="23"/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6" t="s">
        <v>347</v>
      </c>
      <c r="AT158" s="206" t="s">
        <v>227</v>
      </c>
      <c r="AU158" s="206" t="s">
        <v>143</v>
      </c>
      <c r="AY158" s="17" t="s">
        <v>136</v>
      </c>
      <c r="BE158" s="207">
        <f t="shared" si="24"/>
        <v>0</v>
      </c>
      <c r="BF158" s="207">
        <f t="shared" si="25"/>
        <v>0</v>
      </c>
      <c r="BG158" s="207">
        <f t="shared" si="26"/>
        <v>0</v>
      </c>
      <c r="BH158" s="207">
        <f t="shared" si="27"/>
        <v>0</v>
      </c>
      <c r="BI158" s="207">
        <f t="shared" si="28"/>
        <v>0</v>
      </c>
      <c r="BJ158" s="17" t="s">
        <v>143</v>
      </c>
      <c r="BK158" s="208">
        <f t="shared" si="29"/>
        <v>0</v>
      </c>
      <c r="BL158" s="17" t="s">
        <v>233</v>
      </c>
      <c r="BM158" s="206" t="s">
        <v>756</v>
      </c>
    </row>
    <row r="159" spans="1:65" s="2" customFormat="1" ht="14.4" customHeight="1">
      <c r="A159" s="34"/>
      <c r="B159" s="35"/>
      <c r="C159" s="242" t="s">
        <v>351</v>
      </c>
      <c r="D159" s="242" t="s">
        <v>227</v>
      </c>
      <c r="E159" s="243" t="s">
        <v>757</v>
      </c>
      <c r="F159" s="244" t="s">
        <v>758</v>
      </c>
      <c r="G159" s="245" t="s">
        <v>288</v>
      </c>
      <c r="H159" s="246">
        <v>17</v>
      </c>
      <c r="I159" s="247"/>
      <c r="J159" s="246">
        <f t="shared" si="20"/>
        <v>0</v>
      </c>
      <c r="K159" s="248"/>
      <c r="L159" s="249"/>
      <c r="M159" s="250" t="s">
        <v>1</v>
      </c>
      <c r="N159" s="251" t="s">
        <v>41</v>
      </c>
      <c r="O159" s="75"/>
      <c r="P159" s="204">
        <f t="shared" si="21"/>
        <v>0</v>
      </c>
      <c r="Q159" s="204">
        <v>0</v>
      </c>
      <c r="R159" s="204">
        <f t="shared" si="22"/>
        <v>0</v>
      </c>
      <c r="S159" s="204">
        <v>0</v>
      </c>
      <c r="T159" s="205">
        <f t="shared" si="23"/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6" t="s">
        <v>347</v>
      </c>
      <c r="AT159" s="206" t="s">
        <v>227</v>
      </c>
      <c r="AU159" s="206" t="s">
        <v>143</v>
      </c>
      <c r="AY159" s="17" t="s">
        <v>136</v>
      </c>
      <c r="BE159" s="207">
        <f t="shared" si="24"/>
        <v>0</v>
      </c>
      <c r="BF159" s="207">
        <f t="shared" si="25"/>
        <v>0</v>
      </c>
      <c r="BG159" s="207">
        <f t="shared" si="26"/>
        <v>0</v>
      </c>
      <c r="BH159" s="207">
        <f t="shared" si="27"/>
        <v>0</v>
      </c>
      <c r="BI159" s="207">
        <f t="shared" si="28"/>
        <v>0</v>
      </c>
      <c r="BJ159" s="17" t="s">
        <v>143</v>
      </c>
      <c r="BK159" s="208">
        <f t="shared" si="29"/>
        <v>0</v>
      </c>
      <c r="BL159" s="17" t="s">
        <v>233</v>
      </c>
      <c r="BM159" s="206" t="s">
        <v>759</v>
      </c>
    </row>
    <row r="160" spans="1:65" s="2" customFormat="1" ht="14.4" customHeight="1">
      <c r="A160" s="34"/>
      <c r="B160" s="35"/>
      <c r="C160" s="242" t="s">
        <v>358</v>
      </c>
      <c r="D160" s="242" t="s">
        <v>227</v>
      </c>
      <c r="E160" s="243" t="s">
        <v>760</v>
      </c>
      <c r="F160" s="244" t="s">
        <v>761</v>
      </c>
      <c r="G160" s="245" t="s">
        <v>288</v>
      </c>
      <c r="H160" s="246">
        <v>17</v>
      </c>
      <c r="I160" s="247"/>
      <c r="J160" s="246">
        <f t="shared" si="20"/>
        <v>0</v>
      </c>
      <c r="K160" s="248"/>
      <c r="L160" s="249"/>
      <c r="M160" s="250" t="s">
        <v>1</v>
      </c>
      <c r="N160" s="251" t="s">
        <v>41</v>
      </c>
      <c r="O160" s="75"/>
      <c r="P160" s="204">
        <f t="shared" si="21"/>
        <v>0</v>
      </c>
      <c r="Q160" s="204">
        <v>0</v>
      </c>
      <c r="R160" s="204">
        <f t="shared" si="22"/>
        <v>0</v>
      </c>
      <c r="S160" s="204">
        <v>0</v>
      </c>
      <c r="T160" s="205">
        <f t="shared" si="23"/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6" t="s">
        <v>347</v>
      </c>
      <c r="AT160" s="206" t="s">
        <v>227</v>
      </c>
      <c r="AU160" s="206" t="s">
        <v>143</v>
      </c>
      <c r="AY160" s="17" t="s">
        <v>136</v>
      </c>
      <c r="BE160" s="207">
        <f t="shared" si="24"/>
        <v>0</v>
      </c>
      <c r="BF160" s="207">
        <f t="shared" si="25"/>
        <v>0</v>
      </c>
      <c r="BG160" s="207">
        <f t="shared" si="26"/>
        <v>0</v>
      </c>
      <c r="BH160" s="207">
        <f t="shared" si="27"/>
        <v>0</v>
      </c>
      <c r="BI160" s="207">
        <f t="shared" si="28"/>
        <v>0</v>
      </c>
      <c r="BJ160" s="17" t="s">
        <v>143</v>
      </c>
      <c r="BK160" s="208">
        <f t="shared" si="29"/>
        <v>0</v>
      </c>
      <c r="BL160" s="17" t="s">
        <v>233</v>
      </c>
      <c r="BM160" s="206" t="s">
        <v>762</v>
      </c>
    </row>
    <row r="161" spans="1:65" s="2" customFormat="1" ht="22.2" customHeight="1">
      <c r="A161" s="34"/>
      <c r="B161" s="35"/>
      <c r="C161" s="242" t="s">
        <v>362</v>
      </c>
      <c r="D161" s="242" t="s">
        <v>227</v>
      </c>
      <c r="E161" s="243" t="s">
        <v>763</v>
      </c>
      <c r="F161" s="244" t="s">
        <v>764</v>
      </c>
      <c r="G161" s="245" t="s">
        <v>278</v>
      </c>
      <c r="H161" s="246">
        <v>1</v>
      </c>
      <c r="I161" s="247"/>
      <c r="J161" s="246">
        <f t="shared" si="20"/>
        <v>0</v>
      </c>
      <c r="K161" s="248"/>
      <c r="L161" s="249"/>
      <c r="M161" s="250" t="s">
        <v>1</v>
      </c>
      <c r="N161" s="251" t="s">
        <v>41</v>
      </c>
      <c r="O161" s="75"/>
      <c r="P161" s="204">
        <f t="shared" si="21"/>
        <v>0</v>
      </c>
      <c r="Q161" s="204">
        <v>0</v>
      </c>
      <c r="R161" s="204">
        <f t="shared" si="22"/>
        <v>0</v>
      </c>
      <c r="S161" s="204">
        <v>0</v>
      </c>
      <c r="T161" s="205">
        <f t="shared" si="23"/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6" t="s">
        <v>347</v>
      </c>
      <c r="AT161" s="206" t="s">
        <v>227</v>
      </c>
      <c r="AU161" s="206" t="s">
        <v>143</v>
      </c>
      <c r="AY161" s="17" t="s">
        <v>136</v>
      </c>
      <c r="BE161" s="207">
        <f t="shared" si="24"/>
        <v>0</v>
      </c>
      <c r="BF161" s="207">
        <f t="shared" si="25"/>
        <v>0</v>
      </c>
      <c r="BG161" s="207">
        <f t="shared" si="26"/>
        <v>0</v>
      </c>
      <c r="BH161" s="207">
        <f t="shared" si="27"/>
        <v>0</v>
      </c>
      <c r="BI161" s="207">
        <f t="shared" si="28"/>
        <v>0</v>
      </c>
      <c r="BJ161" s="17" t="s">
        <v>143</v>
      </c>
      <c r="BK161" s="208">
        <f t="shared" si="29"/>
        <v>0</v>
      </c>
      <c r="BL161" s="17" t="s">
        <v>233</v>
      </c>
      <c r="BM161" s="206" t="s">
        <v>765</v>
      </c>
    </row>
    <row r="162" spans="1:65" s="2" customFormat="1" ht="14.4" customHeight="1">
      <c r="A162" s="34"/>
      <c r="B162" s="35"/>
      <c r="C162" s="242" t="s">
        <v>368</v>
      </c>
      <c r="D162" s="242" t="s">
        <v>227</v>
      </c>
      <c r="E162" s="243" t="s">
        <v>766</v>
      </c>
      <c r="F162" s="244" t="s">
        <v>767</v>
      </c>
      <c r="G162" s="245" t="s">
        <v>278</v>
      </c>
      <c r="H162" s="246">
        <v>1</v>
      </c>
      <c r="I162" s="247"/>
      <c r="J162" s="246">
        <f t="shared" si="20"/>
        <v>0</v>
      </c>
      <c r="K162" s="248"/>
      <c r="L162" s="249"/>
      <c r="M162" s="250" t="s">
        <v>1</v>
      </c>
      <c r="N162" s="251" t="s">
        <v>41</v>
      </c>
      <c r="O162" s="75"/>
      <c r="P162" s="204">
        <f t="shared" si="21"/>
        <v>0</v>
      </c>
      <c r="Q162" s="204">
        <v>0</v>
      </c>
      <c r="R162" s="204">
        <f t="shared" si="22"/>
        <v>0</v>
      </c>
      <c r="S162" s="204">
        <v>0</v>
      </c>
      <c r="T162" s="205">
        <f t="shared" si="2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6" t="s">
        <v>347</v>
      </c>
      <c r="AT162" s="206" t="s">
        <v>227</v>
      </c>
      <c r="AU162" s="206" t="s">
        <v>143</v>
      </c>
      <c r="AY162" s="17" t="s">
        <v>136</v>
      </c>
      <c r="BE162" s="207">
        <f t="shared" si="24"/>
        <v>0</v>
      </c>
      <c r="BF162" s="207">
        <f t="shared" si="25"/>
        <v>0</v>
      </c>
      <c r="BG162" s="207">
        <f t="shared" si="26"/>
        <v>0</v>
      </c>
      <c r="BH162" s="207">
        <f t="shared" si="27"/>
        <v>0</v>
      </c>
      <c r="BI162" s="207">
        <f t="shared" si="28"/>
        <v>0</v>
      </c>
      <c r="BJ162" s="17" t="s">
        <v>143</v>
      </c>
      <c r="BK162" s="208">
        <f t="shared" si="29"/>
        <v>0</v>
      </c>
      <c r="BL162" s="17" t="s">
        <v>233</v>
      </c>
      <c r="BM162" s="206" t="s">
        <v>768</v>
      </c>
    </row>
    <row r="163" spans="1:65" s="2" customFormat="1" ht="14.4" customHeight="1">
      <c r="A163" s="34"/>
      <c r="B163" s="35"/>
      <c r="C163" s="242" t="s">
        <v>372</v>
      </c>
      <c r="D163" s="242" t="s">
        <v>227</v>
      </c>
      <c r="E163" s="243" t="s">
        <v>769</v>
      </c>
      <c r="F163" s="244" t="s">
        <v>770</v>
      </c>
      <c r="G163" s="245" t="s">
        <v>278</v>
      </c>
      <c r="H163" s="246">
        <v>1</v>
      </c>
      <c r="I163" s="247"/>
      <c r="J163" s="246">
        <f t="shared" si="20"/>
        <v>0</v>
      </c>
      <c r="K163" s="248"/>
      <c r="L163" s="249"/>
      <c r="M163" s="250" t="s">
        <v>1</v>
      </c>
      <c r="N163" s="251" t="s">
        <v>41</v>
      </c>
      <c r="O163" s="75"/>
      <c r="P163" s="204">
        <f t="shared" si="21"/>
        <v>0</v>
      </c>
      <c r="Q163" s="204">
        <v>0</v>
      </c>
      <c r="R163" s="204">
        <f t="shared" si="22"/>
        <v>0</v>
      </c>
      <c r="S163" s="204">
        <v>0</v>
      </c>
      <c r="T163" s="205">
        <f t="shared" si="2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6" t="s">
        <v>347</v>
      </c>
      <c r="AT163" s="206" t="s">
        <v>227</v>
      </c>
      <c r="AU163" s="206" t="s">
        <v>143</v>
      </c>
      <c r="AY163" s="17" t="s">
        <v>136</v>
      </c>
      <c r="BE163" s="207">
        <f t="shared" si="24"/>
        <v>0</v>
      </c>
      <c r="BF163" s="207">
        <f t="shared" si="25"/>
        <v>0</v>
      </c>
      <c r="BG163" s="207">
        <f t="shared" si="26"/>
        <v>0</v>
      </c>
      <c r="BH163" s="207">
        <f t="shared" si="27"/>
        <v>0</v>
      </c>
      <c r="BI163" s="207">
        <f t="shared" si="28"/>
        <v>0</v>
      </c>
      <c r="BJ163" s="17" t="s">
        <v>143</v>
      </c>
      <c r="BK163" s="208">
        <f t="shared" si="29"/>
        <v>0</v>
      </c>
      <c r="BL163" s="17" t="s">
        <v>233</v>
      </c>
      <c r="BM163" s="206" t="s">
        <v>771</v>
      </c>
    </row>
    <row r="164" spans="1:65" s="2" customFormat="1" ht="14.4" customHeight="1">
      <c r="A164" s="34"/>
      <c r="B164" s="35"/>
      <c r="C164" s="242" t="s">
        <v>376</v>
      </c>
      <c r="D164" s="242" t="s">
        <v>227</v>
      </c>
      <c r="E164" s="243" t="s">
        <v>772</v>
      </c>
      <c r="F164" s="244" t="s">
        <v>773</v>
      </c>
      <c r="G164" s="245" t="s">
        <v>278</v>
      </c>
      <c r="H164" s="246">
        <v>2</v>
      </c>
      <c r="I164" s="247"/>
      <c r="J164" s="246">
        <f t="shared" si="20"/>
        <v>0</v>
      </c>
      <c r="K164" s="248"/>
      <c r="L164" s="249"/>
      <c r="M164" s="250" t="s">
        <v>1</v>
      </c>
      <c r="N164" s="251" t="s">
        <v>41</v>
      </c>
      <c r="O164" s="75"/>
      <c r="P164" s="204">
        <f t="shared" si="21"/>
        <v>0</v>
      </c>
      <c r="Q164" s="204">
        <v>0</v>
      </c>
      <c r="R164" s="204">
        <f t="shared" si="22"/>
        <v>0</v>
      </c>
      <c r="S164" s="204">
        <v>0</v>
      </c>
      <c r="T164" s="205">
        <f t="shared" si="2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6" t="s">
        <v>347</v>
      </c>
      <c r="AT164" s="206" t="s">
        <v>227</v>
      </c>
      <c r="AU164" s="206" t="s">
        <v>143</v>
      </c>
      <c r="AY164" s="17" t="s">
        <v>136</v>
      </c>
      <c r="BE164" s="207">
        <f t="shared" si="24"/>
        <v>0</v>
      </c>
      <c r="BF164" s="207">
        <f t="shared" si="25"/>
        <v>0</v>
      </c>
      <c r="BG164" s="207">
        <f t="shared" si="26"/>
        <v>0</v>
      </c>
      <c r="BH164" s="207">
        <f t="shared" si="27"/>
        <v>0</v>
      </c>
      <c r="BI164" s="207">
        <f t="shared" si="28"/>
        <v>0</v>
      </c>
      <c r="BJ164" s="17" t="s">
        <v>143</v>
      </c>
      <c r="BK164" s="208">
        <f t="shared" si="29"/>
        <v>0</v>
      </c>
      <c r="BL164" s="17" t="s">
        <v>233</v>
      </c>
      <c r="BM164" s="206" t="s">
        <v>774</v>
      </c>
    </row>
    <row r="165" spans="1:65" s="2" customFormat="1" ht="14.4" customHeight="1">
      <c r="A165" s="34"/>
      <c r="B165" s="35"/>
      <c r="C165" s="242" t="s">
        <v>381</v>
      </c>
      <c r="D165" s="242" t="s">
        <v>227</v>
      </c>
      <c r="E165" s="243" t="s">
        <v>775</v>
      </c>
      <c r="F165" s="244" t="s">
        <v>776</v>
      </c>
      <c r="G165" s="245" t="s">
        <v>278</v>
      </c>
      <c r="H165" s="246">
        <v>1</v>
      </c>
      <c r="I165" s="247"/>
      <c r="J165" s="246">
        <f t="shared" si="20"/>
        <v>0</v>
      </c>
      <c r="K165" s="248"/>
      <c r="L165" s="249"/>
      <c r="M165" s="250" t="s">
        <v>1</v>
      </c>
      <c r="N165" s="251" t="s">
        <v>41</v>
      </c>
      <c r="O165" s="75"/>
      <c r="P165" s="204">
        <f t="shared" si="21"/>
        <v>0</v>
      </c>
      <c r="Q165" s="204">
        <v>0</v>
      </c>
      <c r="R165" s="204">
        <f t="shared" si="22"/>
        <v>0</v>
      </c>
      <c r="S165" s="204">
        <v>0</v>
      </c>
      <c r="T165" s="205">
        <f t="shared" si="2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6" t="s">
        <v>347</v>
      </c>
      <c r="AT165" s="206" t="s">
        <v>227</v>
      </c>
      <c r="AU165" s="206" t="s">
        <v>143</v>
      </c>
      <c r="AY165" s="17" t="s">
        <v>136</v>
      </c>
      <c r="BE165" s="207">
        <f t="shared" si="24"/>
        <v>0</v>
      </c>
      <c r="BF165" s="207">
        <f t="shared" si="25"/>
        <v>0</v>
      </c>
      <c r="BG165" s="207">
        <f t="shared" si="26"/>
        <v>0</v>
      </c>
      <c r="BH165" s="207">
        <f t="shared" si="27"/>
        <v>0</v>
      </c>
      <c r="BI165" s="207">
        <f t="shared" si="28"/>
        <v>0</v>
      </c>
      <c r="BJ165" s="17" t="s">
        <v>143</v>
      </c>
      <c r="BK165" s="208">
        <f t="shared" si="29"/>
        <v>0</v>
      </c>
      <c r="BL165" s="17" t="s">
        <v>233</v>
      </c>
      <c r="BM165" s="206" t="s">
        <v>777</v>
      </c>
    </row>
    <row r="166" spans="1:65" s="2" customFormat="1" ht="22.2" customHeight="1">
      <c r="A166" s="34"/>
      <c r="B166" s="35"/>
      <c r="C166" s="242" t="s">
        <v>385</v>
      </c>
      <c r="D166" s="242" t="s">
        <v>227</v>
      </c>
      <c r="E166" s="243" t="s">
        <v>778</v>
      </c>
      <c r="F166" s="244" t="s">
        <v>779</v>
      </c>
      <c r="G166" s="245" t="s">
        <v>278</v>
      </c>
      <c r="H166" s="246">
        <v>1</v>
      </c>
      <c r="I166" s="247"/>
      <c r="J166" s="246">
        <f t="shared" si="20"/>
        <v>0</v>
      </c>
      <c r="K166" s="248"/>
      <c r="L166" s="249"/>
      <c r="M166" s="250" t="s">
        <v>1</v>
      </c>
      <c r="N166" s="251" t="s">
        <v>41</v>
      </c>
      <c r="O166" s="75"/>
      <c r="P166" s="204">
        <f t="shared" si="21"/>
        <v>0</v>
      </c>
      <c r="Q166" s="204">
        <v>0</v>
      </c>
      <c r="R166" s="204">
        <f t="shared" si="22"/>
        <v>0</v>
      </c>
      <c r="S166" s="204">
        <v>0</v>
      </c>
      <c r="T166" s="205">
        <f t="shared" si="23"/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6" t="s">
        <v>347</v>
      </c>
      <c r="AT166" s="206" t="s">
        <v>227</v>
      </c>
      <c r="AU166" s="206" t="s">
        <v>143</v>
      </c>
      <c r="AY166" s="17" t="s">
        <v>136</v>
      </c>
      <c r="BE166" s="207">
        <f t="shared" si="24"/>
        <v>0</v>
      </c>
      <c r="BF166" s="207">
        <f t="shared" si="25"/>
        <v>0</v>
      </c>
      <c r="BG166" s="207">
        <f t="shared" si="26"/>
        <v>0</v>
      </c>
      <c r="BH166" s="207">
        <f t="shared" si="27"/>
        <v>0</v>
      </c>
      <c r="BI166" s="207">
        <f t="shared" si="28"/>
        <v>0</v>
      </c>
      <c r="BJ166" s="17" t="s">
        <v>143</v>
      </c>
      <c r="BK166" s="208">
        <f t="shared" si="29"/>
        <v>0</v>
      </c>
      <c r="BL166" s="17" t="s">
        <v>233</v>
      </c>
      <c r="BM166" s="206" t="s">
        <v>780</v>
      </c>
    </row>
    <row r="167" spans="1:65" s="2" customFormat="1" ht="22.2" customHeight="1">
      <c r="A167" s="34"/>
      <c r="B167" s="35"/>
      <c r="C167" s="242" t="s">
        <v>389</v>
      </c>
      <c r="D167" s="242" t="s">
        <v>227</v>
      </c>
      <c r="E167" s="243" t="s">
        <v>781</v>
      </c>
      <c r="F167" s="244" t="s">
        <v>782</v>
      </c>
      <c r="G167" s="245" t="s">
        <v>278</v>
      </c>
      <c r="H167" s="246">
        <v>1</v>
      </c>
      <c r="I167" s="247"/>
      <c r="J167" s="246">
        <f t="shared" si="20"/>
        <v>0</v>
      </c>
      <c r="K167" s="248"/>
      <c r="L167" s="249"/>
      <c r="M167" s="250" t="s">
        <v>1</v>
      </c>
      <c r="N167" s="251" t="s">
        <v>41</v>
      </c>
      <c r="O167" s="75"/>
      <c r="P167" s="204">
        <f t="shared" si="21"/>
        <v>0</v>
      </c>
      <c r="Q167" s="204">
        <v>0</v>
      </c>
      <c r="R167" s="204">
        <f t="shared" si="22"/>
        <v>0</v>
      </c>
      <c r="S167" s="204">
        <v>0</v>
      </c>
      <c r="T167" s="205">
        <f t="shared" si="23"/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6" t="s">
        <v>347</v>
      </c>
      <c r="AT167" s="206" t="s">
        <v>227</v>
      </c>
      <c r="AU167" s="206" t="s">
        <v>143</v>
      </c>
      <c r="AY167" s="17" t="s">
        <v>136</v>
      </c>
      <c r="BE167" s="207">
        <f t="shared" si="24"/>
        <v>0</v>
      </c>
      <c r="BF167" s="207">
        <f t="shared" si="25"/>
        <v>0</v>
      </c>
      <c r="BG167" s="207">
        <f t="shared" si="26"/>
        <v>0</v>
      </c>
      <c r="BH167" s="207">
        <f t="shared" si="27"/>
        <v>0</v>
      </c>
      <c r="BI167" s="207">
        <f t="shared" si="28"/>
        <v>0</v>
      </c>
      <c r="BJ167" s="17" t="s">
        <v>143</v>
      </c>
      <c r="BK167" s="208">
        <f t="shared" si="29"/>
        <v>0</v>
      </c>
      <c r="BL167" s="17" t="s">
        <v>233</v>
      </c>
      <c r="BM167" s="206" t="s">
        <v>783</v>
      </c>
    </row>
    <row r="168" spans="1:65" s="2" customFormat="1" ht="22.2" customHeight="1">
      <c r="A168" s="34"/>
      <c r="B168" s="35"/>
      <c r="C168" s="195" t="s">
        <v>393</v>
      </c>
      <c r="D168" s="195" t="s">
        <v>138</v>
      </c>
      <c r="E168" s="196" t="s">
        <v>784</v>
      </c>
      <c r="F168" s="197" t="s">
        <v>785</v>
      </c>
      <c r="G168" s="198" t="s">
        <v>786</v>
      </c>
      <c r="H168" s="199">
        <v>2</v>
      </c>
      <c r="I168" s="200"/>
      <c r="J168" s="199">
        <f t="shared" si="20"/>
        <v>0</v>
      </c>
      <c r="K168" s="201"/>
      <c r="L168" s="39"/>
      <c r="M168" s="202" t="s">
        <v>1</v>
      </c>
      <c r="N168" s="203" t="s">
        <v>41</v>
      </c>
      <c r="O168" s="75"/>
      <c r="P168" s="204">
        <f t="shared" si="21"/>
        <v>0</v>
      </c>
      <c r="Q168" s="204">
        <v>0</v>
      </c>
      <c r="R168" s="204">
        <f t="shared" si="22"/>
        <v>0</v>
      </c>
      <c r="S168" s="204">
        <v>0</v>
      </c>
      <c r="T168" s="205">
        <f t="shared" si="23"/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6" t="s">
        <v>233</v>
      </c>
      <c r="AT168" s="206" t="s">
        <v>138</v>
      </c>
      <c r="AU168" s="206" t="s">
        <v>143</v>
      </c>
      <c r="AY168" s="17" t="s">
        <v>136</v>
      </c>
      <c r="BE168" s="207">
        <f t="shared" si="24"/>
        <v>0</v>
      </c>
      <c r="BF168" s="207">
        <f t="shared" si="25"/>
        <v>0</v>
      </c>
      <c r="BG168" s="207">
        <f t="shared" si="26"/>
        <v>0</v>
      </c>
      <c r="BH168" s="207">
        <f t="shared" si="27"/>
        <v>0</v>
      </c>
      <c r="BI168" s="207">
        <f t="shared" si="28"/>
        <v>0</v>
      </c>
      <c r="BJ168" s="17" t="s">
        <v>143</v>
      </c>
      <c r="BK168" s="208">
        <f t="shared" si="29"/>
        <v>0</v>
      </c>
      <c r="BL168" s="17" t="s">
        <v>233</v>
      </c>
      <c r="BM168" s="206" t="s">
        <v>642</v>
      </c>
    </row>
    <row r="169" spans="1:65" s="2" customFormat="1" ht="14.4" customHeight="1">
      <c r="A169" s="34"/>
      <c r="B169" s="35"/>
      <c r="C169" s="242" t="s">
        <v>399</v>
      </c>
      <c r="D169" s="242" t="s">
        <v>227</v>
      </c>
      <c r="E169" s="243" t="s">
        <v>787</v>
      </c>
      <c r="F169" s="244" t="s">
        <v>788</v>
      </c>
      <c r="G169" s="245" t="s">
        <v>718</v>
      </c>
      <c r="H169" s="246">
        <v>1</v>
      </c>
      <c r="I169" s="247"/>
      <c r="J169" s="246">
        <f t="shared" si="20"/>
        <v>0</v>
      </c>
      <c r="K169" s="248"/>
      <c r="L169" s="249"/>
      <c r="M169" s="250" t="s">
        <v>1</v>
      </c>
      <c r="N169" s="251" t="s">
        <v>41</v>
      </c>
      <c r="O169" s="75"/>
      <c r="P169" s="204">
        <f t="shared" si="21"/>
        <v>0</v>
      </c>
      <c r="Q169" s="204">
        <v>0</v>
      </c>
      <c r="R169" s="204">
        <f t="shared" si="22"/>
        <v>0</v>
      </c>
      <c r="S169" s="204">
        <v>0</v>
      </c>
      <c r="T169" s="205">
        <f t="shared" si="23"/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6" t="s">
        <v>347</v>
      </c>
      <c r="AT169" s="206" t="s">
        <v>227</v>
      </c>
      <c r="AU169" s="206" t="s">
        <v>143</v>
      </c>
      <c r="AY169" s="17" t="s">
        <v>136</v>
      </c>
      <c r="BE169" s="207">
        <f t="shared" si="24"/>
        <v>0</v>
      </c>
      <c r="BF169" s="207">
        <f t="shared" si="25"/>
        <v>0</v>
      </c>
      <c r="BG169" s="207">
        <f t="shared" si="26"/>
        <v>0</v>
      </c>
      <c r="BH169" s="207">
        <f t="shared" si="27"/>
        <v>0</v>
      </c>
      <c r="BI169" s="207">
        <f t="shared" si="28"/>
        <v>0</v>
      </c>
      <c r="BJ169" s="17" t="s">
        <v>143</v>
      </c>
      <c r="BK169" s="208">
        <f t="shared" si="29"/>
        <v>0</v>
      </c>
      <c r="BL169" s="17" t="s">
        <v>233</v>
      </c>
      <c r="BM169" s="206" t="s">
        <v>789</v>
      </c>
    </row>
    <row r="170" spans="1:65" s="2" customFormat="1" ht="14.4" customHeight="1">
      <c r="A170" s="34"/>
      <c r="B170" s="35"/>
      <c r="C170" s="195" t="s">
        <v>407</v>
      </c>
      <c r="D170" s="195" t="s">
        <v>138</v>
      </c>
      <c r="E170" s="196" t="s">
        <v>790</v>
      </c>
      <c r="F170" s="197" t="s">
        <v>791</v>
      </c>
      <c r="G170" s="198" t="s">
        <v>278</v>
      </c>
      <c r="H170" s="199">
        <v>14</v>
      </c>
      <c r="I170" s="200"/>
      <c r="J170" s="199">
        <f t="shared" si="20"/>
        <v>0</v>
      </c>
      <c r="K170" s="201"/>
      <c r="L170" s="39"/>
      <c r="M170" s="202" t="s">
        <v>1</v>
      </c>
      <c r="N170" s="203" t="s">
        <v>41</v>
      </c>
      <c r="O170" s="75"/>
      <c r="P170" s="204">
        <f t="shared" si="21"/>
        <v>0</v>
      </c>
      <c r="Q170" s="204">
        <v>0</v>
      </c>
      <c r="R170" s="204">
        <f t="shared" si="22"/>
        <v>0</v>
      </c>
      <c r="S170" s="204">
        <v>0</v>
      </c>
      <c r="T170" s="205">
        <f t="shared" si="23"/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6" t="s">
        <v>233</v>
      </c>
      <c r="AT170" s="206" t="s">
        <v>138</v>
      </c>
      <c r="AU170" s="206" t="s">
        <v>143</v>
      </c>
      <c r="AY170" s="17" t="s">
        <v>136</v>
      </c>
      <c r="BE170" s="207">
        <f t="shared" si="24"/>
        <v>0</v>
      </c>
      <c r="BF170" s="207">
        <f t="shared" si="25"/>
        <v>0</v>
      </c>
      <c r="BG170" s="207">
        <f t="shared" si="26"/>
        <v>0</v>
      </c>
      <c r="BH170" s="207">
        <f t="shared" si="27"/>
        <v>0</v>
      </c>
      <c r="BI170" s="207">
        <f t="shared" si="28"/>
        <v>0</v>
      </c>
      <c r="BJ170" s="17" t="s">
        <v>143</v>
      </c>
      <c r="BK170" s="208">
        <f t="shared" si="29"/>
        <v>0</v>
      </c>
      <c r="BL170" s="17" t="s">
        <v>233</v>
      </c>
      <c r="BM170" s="206" t="s">
        <v>665</v>
      </c>
    </row>
    <row r="171" spans="1:65" s="2" customFormat="1" ht="14.4" customHeight="1">
      <c r="A171" s="34"/>
      <c r="B171" s="35"/>
      <c r="C171" s="195" t="s">
        <v>413</v>
      </c>
      <c r="D171" s="195" t="s">
        <v>138</v>
      </c>
      <c r="E171" s="196" t="s">
        <v>792</v>
      </c>
      <c r="F171" s="197" t="s">
        <v>793</v>
      </c>
      <c r="G171" s="198" t="s">
        <v>278</v>
      </c>
      <c r="H171" s="199">
        <v>2</v>
      </c>
      <c r="I171" s="200"/>
      <c r="J171" s="199">
        <f t="shared" si="20"/>
        <v>0</v>
      </c>
      <c r="K171" s="201"/>
      <c r="L171" s="39"/>
      <c r="M171" s="202" t="s">
        <v>1</v>
      </c>
      <c r="N171" s="203" t="s">
        <v>41</v>
      </c>
      <c r="O171" s="75"/>
      <c r="P171" s="204">
        <f t="shared" si="21"/>
        <v>0</v>
      </c>
      <c r="Q171" s="204">
        <v>0</v>
      </c>
      <c r="R171" s="204">
        <f t="shared" si="22"/>
        <v>0</v>
      </c>
      <c r="S171" s="204">
        <v>0</v>
      </c>
      <c r="T171" s="205">
        <f t="shared" si="23"/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6" t="s">
        <v>233</v>
      </c>
      <c r="AT171" s="206" t="s">
        <v>138</v>
      </c>
      <c r="AU171" s="206" t="s">
        <v>143</v>
      </c>
      <c r="AY171" s="17" t="s">
        <v>136</v>
      </c>
      <c r="BE171" s="207">
        <f t="shared" si="24"/>
        <v>0</v>
      </c>
      <c r="BF171" s="207">
        <f t="shared" si="25"/>
        <v>0</v>
      </c>
      <c r="BG171" s="207">
        <f t="shared" si="26"/>
        <v>0</v>
      </c>
      <c r="BH171" s="207">
        <f t="shared" si="27"/>
        <v>0</v>
      </c>
      <c r="BI171" s="207">
        <f t="shared" si="28"/>
        <v>0</v>
      </c>
      <c r="BJ171" s="17" t="s">
        <v>143</v>
      </c>
      <c r="BK171" s="208">
        <f t="shared" si="29"/>
        <v>0</v>
      </c>
      <c r="BL171" s="17" t="s">
        <v>233</v>
      </c>
      <c r="BM171" s="206" t="s">
        <v>794</v>
      </c>
    </row>
    <row r="172" spans="1:65" s="2" customFormat="1" ht="14.4" customHeight="1">
      <c r="A172" s="34"/>
      <c r="B172" s="35"/>
      <c r="C172" s="195" t="s">
        <v>418</v>
      </c>
      <c r="D172" s="195" t="s">
        <v>138</v>
      </c>
      <c r="E172" s="196" t="s">
        <v>795</v>
      </c>
      <c r="F172" s="197" t="s">
        <v>796</v>
      </c>
      <c r="G172" s="198" t="s">
        <v>278</v>
      </c>
      <c r="H172" s="199">
        <v>3</v>
      </c>
      <c r="I172" s="200"/>
      <c r="J172" s="199">
        <f t="shared" si="20"/>
        <v>0</v>
      </c>
      <c r="K172" s="201"/>
      <c r="L172" s="39"/>
      <c r="M172" s="202" t="s">
        <v>1</v>
      </c>
      <c r="N172" s="203" t="s">
        <v>41</v>
      </c>
      <c r="O172" s="75"/>
      <c r="P172" s="204">
        <f t="shared" si="21"/>
        <v>0</v>
      </c>
      <c r="Q172" s="204">
        <v>0</v>
      </c>
      <c r="R172" s="204">
        <f t="shared" si="22"/>
        <v>0</v>
      </c>
      <c r="S172" s="204">
        <v>0</v>
      </c>
      <c r="T172" s="205">
        <f t="shared" si="23"/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6" t="s">
        <v>233</v>
      </c>
      <c r="AT172" s="206" t="s">
        <v>138</v>
      </c>
      <c r="AU172" s="206" t="s">
        <v>143</v>
      </c>
      <c r="AY172" s="17" t="s">
        <v>136</v>
      </c>
      <c r="BE172" s="207">
        <f t="shared" si="24"/>
        <v>0</v>
      </c>
      <c r="BF172" s="207">
        <f t="shared" si="25"/>
        <v>0</v>
      </c>
      <c r="BG172" s="207">
        <f t="shared" si="26"/>
        <v>0</v>
      </c>
      <c r="BH172" s="207">
        <f t="shared" si="27"/>
        <v>0</v>
      </c>
      <c r="BI172" s="207">
        <f t="shared" si="28"/>
        <v>0</v>
      </c>
      <c r="BJ172" s="17" t="s">
        <v>143</v>
      </c>
      <c r="BK172" s="208">
        <f t="shared" si="29"/>
        <v>0</v>
      </c>
      <c r="BL172" s="17" t="s">
        <v>233</v>
      </c>
      <c r="BM172" s="206" t="s">
        <v>797</v>
      </c>
    </row>
    <row r="173" spans="1:65" s="2" customFormat="1" ht="14.4" customHeight="1">
      <c r="A173" s="34"/>
      <c r="B173" s="35"/>
      <c r="C173" s="195" t="s">
        <v>425</v>
      </c>
      <c r="D173" s="195" t="s">
        <v>138</v>
      </c>
      <c r="E173" s="196" t="s">
        <v>798</v>
      </c>
      <c r="F173" s="197" t="s">
        <v>799</v>
      </c>
      <c r="G173" s="198" t="s">
        <v>278</v>
      </c>
      <c r="H173" s="199">
        <v>1</v>
      </c>
      <c r="I173" s="200"/>
      <c r="J173" s="199">
        <f t="shared" si="20"/>
        <v>0</v>
      </c>
      <c r="K173" s="201"/>
      <c r="L173" s="39"/>
      <c r="M173" s="202" t="s">
        <v>1</v>
      </c>
      <c r="N173" s="203" t="s">
        <v>41</v>
      </c>
      <c r="O173" s="75"/>
      <c r="P173" s="204">
        <f t="shared" si="21"/>
        <v>0</v>
      </c>
      <c r="Q173" s="204">
        <v>0</v>
      </c>
      <c r="R173" s="204">
        <f t="shared" si="22"/>
        <v>0</v>
      </c>
      <c r="S173" s="204">
        <v>0</v>
      </c>
      <c r="T173" s="205">
        <f t="shared" si="23"/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6" t="s">
        <v>233</v>
      </c>
      <c r="AT173" s="206" t="s">
        <v>138</v>
      </c>
      <c r="AU173" s="206" t="s">
        <v>143</v>
      </c>
      <c r="AY173" s="17" t="s">
        <v>136</v>
      </c>
      <c r="BE173" s="207">
        <f t="shared" si="24"/>
        <v>0</v>
      </c>
      <c r="BF173" s="207">
        <f t="shared" si="25"/>
        <v>0</v>
      </c>
      <c r="BG173" s="207">
        <f t="shared" si="26"/>
        <v>0</v>
      </c>
      <c r="BH173" s="207">
        <f t="shared" si="27"/>
        <v>0</v>
      </c>
      <c r="BI173" s="207">
        <f t="shared" si="28"/>
        <v>0</v>
      </c>
      <c r="BJ173" s="17" t="s">
        <v>143</v>
      </c>
      <c r="BK173" s="208">
        <f t="shared" si="29"/>
        <v>0</v>
      </c>
      <c r="BL173" s="17" t="s">
        <v>233</v>
      </c>
      <c r="BM173" s="206" t="s">
        <v>800</v>
      </c>
    </row>
    <row r="174" spans="1:65" s="2" customFormat="1" ht="14.4" customHeight="1">
      <c r="A174" s="34"/>
      <c r="B174" s="35"/>
      <c r="C174" s="195" t="s">
        <v>429</v>
      </c>
      <c r="D174" s="195" t="s">
        <v>138</v>
      </c>
      <c r="E174" s="196" t="s">
        <v>801</v>
      </c>
      <c r="F174" s="197" t="s">
        <v>802</v>
      </c>
      <c r="G174" s="198" t="s">
        <v>278</v>
      </c>
      <c r="H174" s="199">
        <v>2</v>
      </c>
      <c r="I174" s="200"/>
      <c r="J174" s="199">
        <f t="shared" si="20"/>
        <v>0</v>
      </c>
      <c r="K174" s="201"/>
      <c r="L174" s="39"/>
      <c r="M174" s="202" t="s">
        <v>1</v>
      </c>
      <c r="N174" s="203" t="s">
        <v>41</v>
      </c>
      <c r="O174" s="75"/>
      <c r="P174" s="204">
        <f t="shared" si="21"/>
        <v>0</v>
      </c>
      <c r="Q174" s="204">
        <v>0</v>
      </c>
      <c r="R174" s="204">
        <f t="shared" si="22"/>
        <v>0</v>
      </c>
      <c r="S174" s="204">
        <v>0</v>
      </c>
      <c r="T174" s="205">
        <f t="shared" si="23"/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6" t="s">
        <v>233</v>
      </c>
      <c r="AT174" s="206" t="s">
        <v>138</v>
      </c>
      <c r="AU174" s="206" t="s">
        <v>143</v>
      </c>
      <c r="AY174" s="17" t="s">
        <v>136</v>
      </c>
      <c r="BE174" s="207">
        <f t="shared" si="24"/>
        <v>0</v>
      </c>
      <c r="BF174" s="207">
        <f t="shared" si="25"/>
        <v>0</v>
      </c>
      <c r="BG174" s="207">
        <f t="shared" si="26"/>
        <v>0</v>
      </c>
      <c r="BH174" s="207">
        <f t="shared" si="27"/>
        <v>0</v>
      </c>
      <c r="BI174" s="207">
        <f t="shared" si="28"/>
        <v>0</v>
      </c>
      <c r="BJ174" s="17" t="s">
        <v>143</v>
      </c>
      <c r="BK174" s="208">
        <f t="shared" si="29"/>
        <v>0</v>
      </c>
      <c r="BL174" s="17" t="s">
        <v>233</v>
      </c>
      <c r="BM174" s="206" t="s">
        <v>803</v>
      </c>
    </row>
    <row r="175" spans="1:65" s="2" customFormat="1" ht="22.2" customHeight="1">
      <c r="A175" s="34"/>
      <c r="B175" s="35"/>
      <c r="C175" s="195" t="s">
        <v>433</v>
      </c>
      <c r="D175" s="195" t="s">
        <v>138</v>
      </c>
      <c r="E175" s="196" t="s">
        <v>804</v>
      </c>
      <c r="F175" s="197" t="s">
        <v>805</v>
      </c>
      <c r="G175" s="198" t="s">
        <v>278</v>
      </c>
      <c r="H175" s="199">
        <v>2</v>
      </c>
      <c r="I175" s="200"/>
      <c r="J175" s="199">
        <f t="shared" si="20"/>
        <v>0</v>
      </c>
      <c r="K175" s="201"/>
      <c r="L175" s="39"/>
      <c r="M175" s="202" t="s">
        <v>1</v>
      </c>
      <c r="N175" s="203" t="s">
        <v>41</v>
      </c>
      <c r="O175" s="75"/>
      <c r="P175" s="204">
        <f t="shared" si="21"/>
        <v>0</v>
      </c>
      <c r="Q175" s="204">
        <v>0</v>
      </c>
      <c r="R175" s="204">
        <f t="shared" si="22"/>
        <v>0</v>
      </c>
      <c r="S175" s="204">
        <v>0</v>
      </c>
      <c r="T175" s="205">
        <f t="shared" si="23"/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6" t="s">
        <v>233</v>
      </c>
      <c r="AT175" s="206" t="s">
        <v>138</v>
      </c>
      <c r="AU175" s="206" t="s">
        <v>143</v>
      </c>
      <c r="AY175" s="17" t="s">
        <v>136</v>
      </c>
      <c r="BE175" s="207">
        <f t="shared" si="24"/>
        <v>0</v>
      </c>
      <c r="BF175" s="207">
        <f t="shared" si="25"/>
        <v>0</v>
      </c>
      <c r="BG175" s="207">
        <f t="shared" si="26"/>
        <v>0</v>
      </c>
      <c r="BH175" s="207">
        <f t="shared" si="27"/>
        <v>0</v>
      </c>
      <c r="BI175" s="207">
        <f t="shared" si="28"/>
        <v>0</v>
      </c>
      <c r="BJ175" s="17" t="s">
        <v>143</v>
      </c>
      <c r="BK175" s="208">
        <f t="shared" si="29"/>
        <v>0</v>
      </c>
      <c r="BL175" s="17" t="s">
        <v>233</v>
      </c>
      <c r="BM175" s="206" t="s">
        <v>806</v>
      </c>
    </row>
    <row r="176" spans="1:65" s="2" customFormat="1" ht="14.4" customHeight="1">
      <c r="A176" s="34"/>
      <c r="B176" s="35"/>
      <c r="C176" s="195" t="s">
        <v>439</v>
      </c>
      <c r="D176" s="195" t="s">
        <v>138</v>
      </c>
      <c r="E176" s="196" t="s">
        <v>807</v>
      </c>
      <c r="F176" s="197" t="s">
        <v>808</v>
      </c>
      <c r="G176" s="198" t="s">
        <v>288</v>
      </c>
      <c r="H176" s="199">
        <v>67</v>
      </c>
      <c r="I176" s="200"/>
      <c r="J176" s="199">
        <f t="shared" si="20"/>
        <v>0</v>
      </c>
      <c r="K176" s="201"/>
      <c r="L176" s="39"/>
      <c r="M176" s="202" t="s">
        <v>1</v>
      </c>
      <c r="N176" s="203" t="s">
        <v>41</v>
      </c>
      <c r="O176" s="75"/>
      <c r="P176" s="204">
        <f t="shared" si="21"/>
        <v>0</v>
      </c>
      <c r="Q176" s="204">
        <v>0</v>
      </c>
      <c r="R176" s="204">
        <f t="shared" si="22"/>
        <v>0</v>
      </c>
      <c r="S176" s="204">
        <v>0</v>
      </c>
      <c r="T176" s="205">
        <f t="shared" si="23"/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6" t="s">
        <v>233</v>
      </c>
      <c r="AT176" s="206" t="s">
        <v>138</v>
      </c>
      <c r="AU176" s="206" t="s">
        <v>143</v>
      </c>
      <c r="AY176" s="17" t="s">
        <v>136</v>
      </c>
      <c r="BE176" s="207">
        <f t="shared" si="24"/>
        <v>0</v>
      </c>
      <c r="BF176" s="207">
        <f t="shared" si="25"/>
        <v>0</v>
      </c>
      <c r="BG176" s="207">
        <f t="shared" si="26"/>
        <v>0</v>
      </c>
      <c r="BH176" s="207">
        <f t="shared" si="27"/>
        <v>0</v>
      </c>
      <c r="BI176" s="207">
        <f t="shared" si="28"/>
        <v>0</v>
      </c>
      <c r="BJ176" s="17" t="s">
        <v>143</v>
      </c>
      <c r="BK176" s="208">
        <f t="shared" si="29"/>
        <v>0</v>
      </c>
      <c r="BL176" s="17" t="s">
        <v>233</v>
      </c>
      <c r="BM176" s="206" t="s">
        <v>809</v>
      </c>
    </row>
    <row r="177" spans="1:65" s="2" customFormat="1" ht="22.2" customHeight="1">
      <c r="A177" s="34"/>
      <c r="B177" s="35"/>
      <c r="C177" s="195" t="s">
        <v>444</v>
      </c>
      <c r="D177" s="195" t="s">
        <v>138</v>
      </c>
      <c r="E177" s="196" t="s">
        <v>810</v>
      </c>
      <c r="F177" s="197" t="s">
        <v>811</v>
      </c>
      <c r="G177" s="198" t="s">
        <v>288</v>
      </c>
      <c r="H177" s="199">
        <v>67</v>
      </c>
      <c r="I177" s="200"/>
      <c r="J177" s="199">
        <f t="shared" si="20"/>
        <v>0</v>
      </c>
      <c r="K177" s="201"/>
      <c r="L177" s="39"/>
      <c r="M177" s="202" t="s">
        <v>1</v>
      </c>
      <c r="N177" s="203" t="s">
        <v>41</v>
      </c>
      <c r="O177" s="75"/>
      <c r="P177" s="204">
        <f t="shared" si="21"/>
        <v>0</v>
      </c>
      <c r="Q177" s="204">
        <v>0</v>
      </c>
      <c r="R177" s="204">
        <f t="shared" si="22"/>
        <v>0</v>
      </c>
      <c r="S177" s="204">
        <v>0</v>
      </c>
      <c r="T177" s="205">
        <f t="shared" si="23"/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6" t="s">
        <v>233</v>
      </c>
      <c r="AT177" s="206" t="s">
        <v>138</v>
      </c>
      <c r="AU177" s="206" t="s">
        <v>143</v>
      </c>
      <c r="AY177" s="17" t="s">
        <v>136</v>
      </c>
      <c r="BE177" s="207">
        <f t="shared" si="24"/>
        <v>0</v>
      </c>
      <c r="BF177" s="207">
        <f t="shared" si="25"/>
        <v>0</v>
      </c>
      <c r="BG177" s="207">
        <f t="shared" si="26"/>
        <v>0</v>
      </c>
      <c r="BH177" s="207">
        <f t="shared" si="27"/>
        <v>0</v>
      </c>
      <c r="BI177" s="207">
        <f t="shared" si="28"/>
        <v>0</v>
      </c>
      <c r="BJ177" s="17" t="s">
        <v>143</v>
      </c>
      <c r="BK177" s="208">
        <f t="shared" si="29"/>
        <v>0</v>
      </c>
      <c r="BL177" s="17" t="s">
        <v>233</v>
      </c>
      <c r="BM177" s="206" t="s">
        <v>812</v>
      </c>
    </row>
    <row r="178" spans="1:65" s="2" customFormat="1" ht="22.2" customHeight="1">
      <c r="A178" s="34"/>
      <c r="B178" s="35"/>
      <c r="C178" s="195" t="s">
        <v>448</v>
      </c>
      <c r="D178" s="195" t="s">
        <v>138</v>
      </c>
      <c r="E178" s="196" t="s">
        <v>813</v>
      </c>
      <c r="F178" s="197" t="s">
        <v>814</v>
      </c>
      <c r="G178" s="198" t="s">
        <v>170</v>
      </c>
      <c r="H178" s="199">
        <v>9.2999999999999999E-2</v>
      </c>
      <c r="I178" s="200"/>
      <c r="J178" s="199">
        <f t="shared" si="20"/>
        <v>0</v>
      </c>
      <c r="K178" s="201"/>
      <c r="L178" s="39"/>
      <c r="M178" s="202" t="s">
        <v>1</v>
      </c>
      <c r="N178" s="203" t="s">
        <v>41</v>
      </c>
      <c r="O178" s="75"/>
      <c r="P178" s="204">
        <f t="shared" si="21"/>
        <v>0</v>
      </c>
      <c r="Q178" s="204">
        <v>0</v>
      </c>
      <c r="R178" s="204">
        <f t="shared" si="22"/>
        <v>0</v>
      </c>
      <c r="S178" s="204">
        <v>0</v>
      </c>
      <c r="T178" s="205">
        <f t="shared" si="23"/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6" t="s">
        <v>233</v>
      </c>
      <c r="AT178" s="206" t="s">
        <v>138</v>
      </c>
      <c r="AU178" s="206" t="s">
        <v>143</v>
      </c>
      <c r="AY178" s="17" t="s">
        <v>136</v>
      </c>
      <c r="BE178" s="207">
        <f t="shared" si="24"/>
        <v>0</v>
      </c>
      <c r="BF178" s="207">
        <f t="shared" si="25"/>
        <v>0</v>
      </c>
      <c r="BG178" s="207">
        <f t="shared" si="26"/>
        <v>0</v>
      </c>
      <c r="BH178" s="207">
        <f t="shared" si="27"/>
        <v>0</v>
      </c>
      <c r="BI178" s="207">
        <f t="shared" si="28"/>
        <v>0</v>
      </c>
      <c r="BJ178" s="17" t="s">
        <v>143</v>
      </c>
      <c r="BK178" s="208">
        <f t="shared" si="29"/>
        <v>0</v>
      </c>
      <c r="BL178" s="17" t="s">
        <v>233</v>
      </c>
      <c r="BM178" s="206" t="s">
        <v>815</v>
      </c>
    </row>
    <row r="179" spans="1:65" s="2" customFormat="1" ht="14.4" customHeight="1">
      <c r="A179" s="34"/>
      <c r="B179" s="35"/>
      <c r="C179" s="242" t="s">
        <v>454</v>
      </c>
      <c r="D179" s="242" t="s">
        <v>227</v>
      </c>
      <c r="E179" s="243" t="s">
        <v>816</v>
      </c>
      <c r="F179" s="244" t="s">
        <v>817</v>
      </c>
      <c r="G179" s="245" t="s">
        <v>278</v>
      </c>
      <c r="H179" s="246">
        <v>12</v>
      </c>
      <c r="I179" s="247"/>
      <c r="J179" s="246">
        <f t="shared" si="20"/>
        <v>0</v>
      </c>
      <c r="K179" s="248"/>
      <c r="L179" s="249"/>
      <c r="M179" s="250" t="s">
        <v>1</v>
      </c>
      <c r="N179" s="251" t="s">
        <v>41</v>
      </c>
      <c r="O179" s="75"/>
      <c r="P179" s="204">
        <f t="shared" si="21"/>
        <v>0</v>
      </c>
      <c r="Q179" s="204">
        <v>0</v>
      </c>
      <c r="R179" s="204">
        <f t="shared" si="22"/>
        <v>0</v>
      </c>
      <c r="S179" s="204">
        <v>0</v>
      </c>
      <c r="T179" s="205">
        <f t="shared" si="23"/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6" t="s">
        <v>347</v>
      </c>
      <c r="AT179" s="206" t="s">
        <v>227</v>
      </c>
      <c r="AU179" s="206" t="s">
        <v>143</v>
      </c>
      <c r="AY179" s="17" t="s">
        <v>136</v>
      </c>
      <c r="BE179" s="207">
        <f t="shared" si="24"/>
        <v>0</v>
      </c>
      <c r="BF179" s="207">
        <f t="shared" si="25"/>
        <v>0</v>
      </c>
      <c r="BG179" s="207">
        <f t="shared" si="26"/>
        <v>0</v>
      </c>
      <c r="BH179" s="207">
        <f t="shared" si="27"/>
        <v>0</v>
      </c>
      <c r="BI179" s="207">
        <f t="shared" si="28"/>
        <v>0</v>
      </c>
      <c r="BJ179" s="17" t="s">
        <v>143</v>
      </c>
      <c r="BK179" s="208">
        <f t="shared" si="29"/>
        <v>0</v>
      </c>
      <c r="BL179" s="17" t="s">
        <v>233</v>
      </c>
      <c r="BM179" s="206" t="s">
        <v>818</v>
      </c>
    </row>
    <row r="180" spans="1:65" s="2" customFormat="1" ht="22.2" customHeight="1">
      <c r="A180" s="34"/>
      <c r="B180" s="35"/>
      <c r="C180" s="195" t="s">
        <v>460</v>
      </c>
      <c r="D180" s="195" t="s">
        <v>138</v>
      </c>
      <c r="E180" s="196" t="s">
        <v>819</v>
      </c>
      <c r="F180" s="197" t="s">
        <v>820</v>
      </c>
      <c r="G180" s="198" t="s">
        <v>170</v>
      </c>
      <c r="H180" s="199">
        <v>9.2999999999999999E-2</v>
      </c>
      <c r="I180" s="200"/>
      <c r="J180" s="199">
        <f t="shared" si="20"/>
        <v>0</v>
      </c>
      <c r="K180" s="201"/>
      <c r="L180" s="39"/>
      <c r="M180" s="202" t="s">
        <v>1</v>
      </c>
      <c r="N180" s="203" t="s">
        <v>41</v>
      </c>
      <c r="O180" s="75"/>
      <c r="P180" s="204">
        <f t="shared" si="21"/>
        <v>0</v>
      </c>
      <c r="Q180" s="204">
        <v>0</v>
      </c>
      <c r="R180" s="204">
        <f t="shared" si="22"/>
        <v>0</v>
      </c>
      <c r="S180" s="204">
        <v>0</v>
      </c>
      <c r="T180" s="205">
        <f t="shared" si="2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6" t="s">
        <v>233</v>
      </c>
      <c r="AT180" s="206" t="s">
        <v>138</v>
      </c>
      <c r="AU180" s="206" t="s">
        <v>143</v>
      </c>
      <c r="AY180" s="17" t="s">
        <v>136</v>
      </c>
      <c r="BE180" s="207">
        <f t="shared" si="24"/>
        <v>0</v>
      </c>
      <c r="BF180" s="207">
        <f t="shared" si="25"/>
        <v>0</v>
      </c>
      <c r="BG180" s="207">
        <f t="shared" si="26"/>
        <v>0</v>
      </c>
      <c r="BH180" s="207">
        <f t="shared" si="27"/>
        <v>0</v>
      </c>
      <c r="BI180" s="207">
        <f t="shared" si="28"/>
        <v>0</v>
      </c>
      <c r="BJ180" s="17" t="s">
        <v>143</v>
      </c>
      <c r="BK180" s="208">
        <f t="shared" si="29"/>
        <v>0</v>
      </c>
      <c r="BL180" s="17" t="s">
        <v>233</v>
      </c>
      <c r="BM180" s="206" t="s">
        <v>821</v>
      </c>
    </row>
    <row r="181" spans="1:65" s="12" customFormat="1" ht="22.8" customHeight="1">
      <c r="B181" s="179"/>
      <c r="C181" s="180"/>
      <c r="D181" s="181" t="s">
        <v>74</v>
      </c>
      <c r="E181" s="193" t="s">
        <v>822</v>
      </c>
      <c r="F181" s="193" t="s">
        <v>823</v>
      </c>
      <c r="G181" s="180"/>
      <c r="H181" s="180"/>
      <c r="I181" s="183"/>
      <c r="J181" s="194">
        <f>BK181</f>
        <v>0</v>
      </c>
      <c r="K181" s="180"/>
      <c r="L181" s="185"/>
      <c r="M181" s="186"/>
      <c r="N181" s="187"/>
      <c r="O181" s="187"/>
      <c r="P181" s="188">
        <f>SUM(P182:P183)</f>
        <v>0</v>
      </c>
      <c r="Q181" s="187"/>
      <c r="R181" s="188">
        <f>SUM(R182:R183)</f>
        <v>0</v>
      </c>
      <c r="S181" s="187"/>
      <c r="T181" s="189">
        <f>SUM(T182:T183)</f>
        <v>0</v>
      </c>
      <c r="AR181" s="190" t="s">
        <v>143</v>
      </c>
      <c r="AT181" s="191" t="s">
        <v>74</v>
      </c>
      <c r="AU181" s="191" t="s">
        <v>83</v>
      </c>
      <c r="AY181" s="190" t="s">
        <v>136</v>
      </c>
      <c r="BK181" s="192">
        <f>SUM(BK182:BK183)</f>
        <v>0</v>
      </c>
    </row>
    <row r="182" spans="1:65" s="2" customFormat="1" ht="14.4" customHeight="1">
      <c r="A182" s="34"/>
      <c r="B182" s="35"/>
      <c r="C182" s="195" t="s">
        <v>464</v>
      </c>
      <c r="D182" s="195" t="s">
        <v>138</v>
      </c>
      <c r="E182" s="196" t="s">
        <v>824</v>
      </c>
      <c r="F182" s="197" t="s">
        <v>825</v>
      </c>
      <c r="G182" s="198" t="s">
        <v>278</v>
      </c>
      <c r="H182" s="199">
        <v>1</v>
      </c>
      <c r="I182" s="200"/>
      <c r="J182" s="199">
        <f>ROUND(I182*H182,3)</f>
        <v>0</v>
      </c>
      <c r="K182" s="201"/>
      <c r="L182" s="39"/>
      <c r="M182" s="202" t="s">
        <v>1</v>
      </c>
      <c r="N182" s="203" t="s">
        <v>41</v>
      </c>
      <c r="O182" s="75"/>
      <c r="P182" s="204">
        <f>O182*H182</f>
        <v>0</v>
      </c>
      <c r="Q182" s="204">
        <v>0</v>
      </c>
      <c r="R182" s="204">
        <f>Q182*H182</f>
        <v>0</v>
      </c>
      <c r="S182" s="204">
        <v>0</v>
      </c>
      <c r="T182" s="205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6" t="s">
        <v>233</v>
      </c>
      <c r="AT182" s="206" t="s">
        <v>138</v>
      </c>
      <c r="AU182" s="206" t="s">
        <v>143</v>
      </c>
      <c r="AY182" s="17" t="s">
        <v>136</v>
      </c>
      <c r="BE182" s="207">
        <f>IF(N182="základná",J182,0)</f>
        <v>0</v>
      </c>
      <c r="BF182" s="207">
        <f>IF(N182="znížená",J182,0)</f>
        <v>0</v>
      </c>
      <c r="BG182" s="207">
        <f>IF(N182="zákl. prenesená",J182,0)</f>
        <v>0</v>
      </c>
      <c r="BH182" s="207">
        <f>IF(N182="zníž. prenesená",J182,0)</f>
        <v>0</v>
      </c>
      <c r="BI182" s="207">
        <f>IF(N182="nulová",J182,0)</f>
        <v>0</v>
      </c>
      <c r="BJ182" s="17" t="s">
        <v>143</v>
      </c>
      <c r="BK182" s="208">
        <f>ROUND(I182*H182,3)</f>
        <v>0</v>
      </c>
      <c r="BL182" s="17" t="s">
        <v>233</v>
      </c>
      <c r="BM182" s="206" t="s">
        <v>826</v>
      </c>
    </row>
    <row r="183" spans="1:65" s="2" customFormat="1" ht="19.8" customHeight="1">
      <c r="A183" s="34"/>
      <c r="B183" s="35"/>
      <c r="C183" s="242" t="s">
        <v>468</v>
      </c>
      <c r="D183" s="242" t="s">
        <v>227</v>
      </c>
      <c r="E183" s="243" t="s">
        <v>827</v>
      </c>
      <c r="F183" s="244" t="s">
        <v>828</v>
      </c>
      <c r="G183" s="245" t="s">
        <v>278</v>
      </c>
      <c r="H183" s="246">
        <v>1</v>
      </c>
      <c r="I183" s="247"/>
      <c r="J183" s="246">
        <f>ROUND(I183*H183,3)</f>
        <v>0</v>
      </c>
      <c r="K183" s="248"/>
      <c r="L183" s="249"/>
      <c r="M183" s="250" t="s">
        <v>1</v>
      </c>
      <c r="N183" s="251" t="s">
        <v>41</v>
      </c>
      <c r="O183" s="75"/>
      <c r="P183" s="204">
        <f>O183*H183</f>
        <v>0</v>
      </c>
      <c r="Q183" s="204">
        <v>0</v>
      </c>
      <c r="R183" s="204">
        <f>Q183*H183</f>
        <v>0</v>
      </c>
      <c r="S183" s="204">
        <v>0</v>
      </c>
      <c r="T183" s="205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6" t="s">
        <v>347</v>
      </c>
      <c r="AT183" s="206" t="s">
        <v>227</v>
      </c>
      <c r="AU183" s="206" t="s">
        <v>143</v>
      </c>
      <c r="AY183" s="17" t="s">
        <v>136</v>
      </c>
      <c r="BE183" s="207">
        <f>IF(N183="základná",J183,0)</f>
        <v>0</v>
      </c>
      <c r="BF183" s="207">
        <f>IF(N183="znížená",J183,0)</f>
        <v>0</v>
      </c>
      <c r="BG183" s="207">
        <f>IF(N183="zákl. prenesená",J183,0)</f>
        <v>0</v>
      </c>
      <c r="BH183" s="207">
        <f>IF(N183="zníž. prenesená",J183,0)</f>
        <v>0</v>
      </c>
      <c r="BI183" s="207">
        <f>IF(N183="nulová",J183,0)</f>
        <v>0</v>
      </c>
      <c r="BJ183" s="17" t="s">
        <v>143</v>
      </c>
      <c r="BK183" s="208">
        <f>ROUND(I183*H183,3)</f>
        <v>0</v>
      </c>
      <c r="BL183" s="17" t="s">
        <v>233</v>
      </c>
      <c r="BM183" s="206" t="s">
        <v>829</v>
      </c>
    </row>
    <row r="184" spans="1:65" s="12" customFormat="1" ht="22.8" customHeight="1">
      <c r="B184" s="179"/>
      <c r="C184" s="180"/>
      <c r="D184" s="181" t="s">
        <v>74</v>
      </c>
      <c r="E184" s="193" t="s">
        <v>830</v>
      </c>
      <c r="F184" s="193" t="s">
        <v>831</v>
      </c>
      <c r="G184" s="180"/>
      <c r="H184" s="180"/>
      <c r="I184" s="183"/>
      <c r="J184" s="194">
        <f>BK184</f>
        <v>0</v>
      </c>
      <c r="K184" s="180"/>
      <c r="L184" s="185"/>
      <c r="M184" s="186"/>
      <c r="N184" s="187"/>
      <c r="O184" s="187"/>
      <c r="P184" s="188">
        <f>SUM(P185:P196)</f>
        <v>0</v>
      </c>
      <c r="Q184" s="187"/>
      <c r="R184" s="188">
        <f>SUM(R185:R196)</f>
        <v>0</v>
      </c>
      <c r="S184" s="187"/>
      <c r="T184" s="189">
        <f>SUM(T185:T196)</f>
        <v>0</v>
      </c>
      <c r="AR184" s="190" t="s">
        <v>143</v>
      </c>
      <c r="AT184" s="191" t="s">
        <v>74</v>
      </c>
      <c r="AU184" s="191" t="s">
        <v>83</v>
      </c>
      <c r="AY184" s="190" t="s">
        <v>136</v>
      </c>
      <c r="BK184" s="192">
        <f>SUM(BK185:BK196)</f>
        <v>0</v>
      </c>
    </row>
    <row r="185" spans="1:65" s="2" customFormat="1" ht="22.2" customHeight="1">
      <c r="A185" s="34"/>
      <c r="B185" s="35"/>
      <c r="C185" s="242" t="s">
        <v>472</v>
      </c>
      <c r="D185" s="242" t="s">
        <v>227</v>
      </c>
      <c r="E185" s="243" t="s">
        <v>832</v>
      </c>
      <c r="F185" s="244" t="s">
        <v>833</v>
      </c>
      <c r="G185" s="245" t="s">
        <v>786</v>
      </c>
      <c r="H185" s="246">
        <v>1</v>
      </c>
      <c r="I185" s="247"/>
      <c r="J185" s="246">
        <f t="shared" ref="J185:J196" si="30">ROUND(I185*H185,3)</f>
        <v>0</v>
      </c>
      <c r="K185" s="248"/>
      <c r="L185" s="249"/>
      <c r="M185" s="250" t="s">
        <v>1</v>
      </c>
      <c r="N185" s="251" t="s">
        <v>41</v>
      </c>
      <c r="O185" s="75"/>
      <c r="P185" s="204">
        <f t="shared" ref="P185:P196" si="31">O185*H185</f>
        <v>0</v>
      </c>
      <c r="Q185" s="204">
        <v>0</v>
      </c>
      <c r="R185" s="204">
        <f t="shared" ref="R185:R196" si="32">Q185*H185</f>
        <v>0</v>
      </c>
      <c r="S185" s="204">
        <v>0</v>
      </c>
      <c r="T185" s="205">
        <f t="shared" ref="T185:T196" si="33"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6" t="s">
        <v>347</v>
      </c>
      <c r="AT185" s="206" t="s">
        <v>227</v>
      </c>
      <c r="AU185" s="206" t="s">
        <v>143</v>
      </c>
      <c r="AY185" s="17" t="s">
        <v>136</v>
      </c>
      <c r="BE185" s="207">
        <f t="shared" ref="BE185:BE196" si="34">IF(N185="základná",J185,0)</f>
        <v>0</v>
      </c>
      <c r="BF185" s="207">
        <f t="shared" ref="BF185:BF196" si="35">IF(N185="znížená",J185,0)</f>
        <v>0</v>
      </c>
      <c r="BG185" s="207">
        <f t="shared" ref="BG185:BG196" si="36">IF(N185="zákl. prenesená",J185,0)</f>
        <v>0</v>
      </c>
      <c r="BH185" s="207">
        <f t="shared" ref="BH185:BH196" si="37">IF(N185="zníž. prenesená",J185,0)</f>
        <v>0</v>
      </c>
      <c r="BI185" s="207">
        <f t="shared" ref="BI185:BI196" si="38">IF(N185="nulová",J185,0)</f>
        <v>0</v>
      </c>
      <c r="BJ185" s="17" t="s">
        <v>143</v>
      </c>
      <c r="BK185" s="208">
        <f t="shared" ref="BK185:BK196" si="39">ROUND(I185*H185,3)</f>
        <v>0</v>
      </c>
      <c r="BL185" s="17" t="s">
        <v>233</v>
      </c>
      <c r="BM185" s="206" t="s">
        <v>834</v>
      </c>
    </row>
    <row r="186" spans="1:65" s="2" customFormat="1" ht="22.2" customHeight="1">
      <c r="A186" s="34"/>
      <c r="B186" s="35"/>
      <c r="C186" s="242" t="s">
        <v>476</v>
      </c>
      <c r="D186" s="242" t="s">
        <v>227</v>
      </c>
      <c r="E186" s="243" t="s">
        <v>835</v>
      </c>
      <c r="F186" s="244" t="s">
        <v>836</v>
      </c>
      <c r="G186" s="245" t="s">
        <v>786</v>
      </c>
      <c r="H186" s="246">
        <v>5</v>
      </c>
      <c r="I186" s="247"/>
      <c r="J186" s="246">
        <f t="shared" si="30"/>
        <v>0</v>
      </c>
      <c r="K186" s="248"/>
      <c r="L186" s="249"/>
      <c r="M186" s="250" t="s">
        <v>1</v>
      </c>
      <c r="N186" s="251" t="s">
        <v>41</v>
      </c>
      <c r="O186" s="75"/>
      <c r="P186" s="204">
        <f t="shared" si="31"/>
        <v>0</v>
      </c>
      <c r="Q186" s="204">
        <v>0</v>
      </c>
      <c r="R186" s="204">
        <f t="shared" si="32"/>
        <v>0</v>
      </c>
      <c r="S186" s="204">
        <v>0</v>
      </c>
      <c r="T186" s="205">
        <f t="shared" si="33"/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6" t="s">
        <v>347</v>
      </c>
      <c r="AT186" s="206" t="s">
        <v>227</v>
      </c>
      <c r="AU186" s="206" t="s">
        <v>143</v>
      </c>
      <c r="AY186" s="17" t="s">
        <v>136</v>
      </c>
      <c r="BE186" s="207">
        <f t="shared" si="34"/>
        <v>0</v>
      </c>
      <c r="BF186" s="207">
        <f t="shared" si="35"/>
        <v>0</v>
      </c>
      <c r="BG186" s="207">
        <f t="shared" si="36"/>
        <v>0</v>
      </c>
      <c r="BH186" s="207">
        <f t="shared" si="37"/>
        <v>0</v>
      </c>
      <c r="BI186" s="207">
        <f t="shared" si="38"/>
        <v>0</v>
      </c>
      <c r="BJ186" s="17" t="s">
        <v>143</v>
      </c>
      <c r="BK186" s="208">
        <f t="shared" si="39"/>
        <v>0</v>
      </c>
      <c r="BL186" s="17" t="s">
        <v>233</v>
      </c>
      <c r="BM186" s="206" t="s">
        <v>837</v>
      </c>
    </row>
    <row r="187" spans="1:65" s="2" customFormat="1" ht="22.2" customHeight="1">
      <c r="A187" s="34"/>
      <c r="B187" s="35"/>
      <c r="C187" s="242" t="s">
        <v>480</v>
      </c>
      <c r="D187" s="242" t="s">
        <v>227</v>
      </c>
      <c r="E187" s="243" t="s">
        <v>838</v>
      </c>
      <c r="F187" s="244" t="s">
        <v>839</v>
      </c>
      <c r="G187" s="245" t="s">
        <v>786</v>
      </c>
      <c r="H187" s="246">
        <v>1</v>
      </c>
      <c r="I187" s="247"/>
      <c r="J187" s="246">
        <f t="shared" si="30"/>
        <v>0</v>
      </c>
      <c r="K187" s="248"/>
      <c r="L187" s="249"/>
      <c r="M187" s="250" t="s">
        <v>1</v>
      </c>
      <c r="N187" s="251" t="s">
        <v>41</v>
      </c>
      <c r="O187" s="75"/>
      <c r="P187" s="204">
        <f t="shared" si="31"/>
        <v>0</v>
      </c>
      <c r="Q187" s="204">
        <v>0</v>
      </c>
      <c r="R187" s="204">
        <f t="shared" si="32"/>
        <v>0</v>
      </c>
      <c r="S187" s="204">
        <v>0</v>
      </c>
      <c r="T187" s="205">
        <f t="shared" si="33"/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6" t="s">
        <v>347</v>
      </c>
      <c r="AT187" s="206" t="s">
        <v>227</v>
      </c>
      <c r="AU187" s="206" t="s">
        <v>143</v>
      </c>
      <c r="AY187" s="17" t="s">
        <v>136</v>
      </c>
      <c r="BE187" s="207">
        <f t="shared" si="34"/>
        <v>0</v>
      </c>
      <c r="BF187" s="207">
        <f t="shared" si="35"/>
        <v>0</v>
      </c>
      <c r="BG187" s="207">
        <f t="shared" si="36"/>
        <v>0</v>
      </c>
      <c r="BH187" s="207">
        <f t="shared" si="37"/>
        <v>0</v>
      </c>
      <c r="BI187" s="207">
        <f t="shared" si="38"/>
        <v>0</v>
      </c>
      <c r="BJ187" s="17" t="s">
        <v>143</v>
      </c>
      <c r="BK187" s="208">
        <f t="shared" si="39"/>
        <v>0</v>
      </c>
      <c r="BL187" s="17" t="s">
        <v>233</v>
      </c>
      <c r="BM187" s="206" t="s">
        <v>840</v>
      </c>
    </row>
    <row r="188" spans="1:65" s="2" customFormat="1" ht="14.4" customHeight="1">
      <c r="A188" s="34"/>
      <c r="B188" s="35"/>
      <c r="C188" s="242" t="s">
        <v>484</v>
      </c>
      <c r="D188" s="242" t="s">
        <v>227</v>
      </c>
      <c r="E188" s="243" t="s">
        <v>841</v>
      </c>
      <c r="F188" s="244" t="s">
        <v>842</v>
      </c>
      <c r="G188" s="245" t="s">
        <v>786</v>
      </c>
      <c r="H188" s="246">
        <v>6</v>
      </c>
      <c r="I188" s="247"/>
      <c r="J188" s="246">
        <f t="shared" si="30"/>
        <v>0</v>
      </c>
      <c r="K188" s="248"/>
      <c r="L188" s="249"/>
      <c r="M188" s="250" t="s">
        <v>1</v>
      </c>
      <c r="N188" s="251" t="s">
        <v>41</v>
      </c>
      <c r="O188" s="75"/>
      <c r="P188" s="204">
        <f t="shared" si="31"/>
        <v>0</v>
      </c>
      <c r="Q188" s="204">
        <v>0</v>
      </c>
      <c r="R188" s="204">
        <f t="shared" si="32"/>
        <v>0</v>
      </c>
      <c r="S188" s="204">
        <v>0</v>
      </c>
      <c r="T188" s="205">
        <f t="shared" si="33"/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6" t="s">
        <v>347</v>
      </c>
      <c r="AT188" s="206" t="s">
        <v>227</v>
      </c>
      <c r="AU188" s="206" t="s">
        <v>143</v>
      </c>
      <c r="AY188" s="17" t="s">
        <v>136</v>
      </c>
      <c r="BE188" s="207">
        <f t="shared" si="34"/>
        <v>0</v>
      </c>
      <c r="BF188" s="207">
        <f t="shared" si="35"/>
        <v>0</v>
      </c>
      <c r="BG188" s="207">
        <f t="shared" si="36"/>
        <v>0</v>
      </c>
      <c r="BH188" s="207">
        <f t="shared" si="37"/>
        <v>0</v>
      </c>
      <c r="BI188" s="207">
        <f t="shared" si="38"/>
        <v>0</v>
      </c>
      <c r="BJ188" s="17" t="s">
        <v>143</v>
      </c>
      <c r="BK188" s="208">
        <f t="shared" si="39"/>
        <v>0</v>
      </c>
      <c r="BL188" s="17" t="s">
        <v>233</v>
      </c>
      <c r="BM188" s="206" t="s">
        <v>843</v>
      </c>
    </row>
    <row r="189" spans="1:65" s="2" customFormat="1" ht="14.4" customHeight="1">
      <c r="A189" s="34"/>
      <c r="B189" s="35"/>
      <c r="C189" s="242" t="s">
        <v>490</v>
      </c>
      <c r="D189" s="242" t="s">
        <v>227</v>
      </c>
      <c r="E189" s="243" t="s">
        <v>844</v>
      </c>
      <c r="F189" s="244" t="s">
        <v>845</v>
      </c>
      <c r="G189" s="245" t="s">
        <v>786</v>
      </c>
      <c r="H189" s="246">
        <v>1</v>
      </c>
      <c r="I189" s="247"/>
      <c r="J189" s="246">
        <f t="shared" si="30"/>
        <v>0</v>
      </c>
      <c r="K189" s="248"/>
      <c r="L189" s="249"/>
      <c r="M189" s="250" t="s">
        <v>1</v>
      </c>
      <c r="N189" s="251" t="s">
        <v>41</v>
      </c>
      <c r="O189" s="75"/>
      <c r="P189" s="204">
        <f t="shared" si="31"/>
        <v>0</v>
      </c>
      <c r="Q189" s="204">
        <v>0</v>
      </c>
      <c r="R189" s="204">
        <f t="shared" si="32"/>
        <v>0</v>
      </c>
      <c r="S189" s="204">
        <v>0</v>
      </c>
      <c r="T189" s="205">
        <f t="shared" si="33"/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6" t="s">
        <v>347</v>
      </c>
      <c r="AT189" s="206" t="s">
        <v>227</v>
      </c>
      <c r="AU189" s="206" t="s">
        <v>143</v>
      </c>
      <c r="AY189" s="17" t="s">
        <v>136</v>
      </c>
      <c r="BE189" s="207">
        <f t="shared" si="34"/>
        <v>0</v>
      </c>
      <c r="BF189" s="207">
        <f t="shared" si="35"/>
        <v>0</v>
      </c>
      <c r="BG189" s="207">
        <f t="shared" si="36"/>
        <v>0</v>
      </c>
      <c r="BH189" s="207">
        <f t="shared" si="37"/>
        <v>0</v>
      </c>
      <c r="BI189" s="207">
        <f t="shared" si="38"/>
        <v>0</v>
      </c>
      <c r="BJ189" s="17" t="s">
        <v>143</v>
      </c>
      <c r="BK189" s="208">
        <f t="shared" si="39"/>
        <v>0</v>
      </c>
      <c r="BL189" s="17" t="s">
        <v>233</v>
      </c>
      <c r="BM189" s="206" t="s">
        <v>846</v>
      </c>
    </row>
    <row r="190" spans="1:65" s="2" customFormat="1" ht="14.4" customHeight="1">
      <c r="A190" s="34"/>
      <c r="B190" s="35"/>
      <c r="C190" s="242" t="s">
        <v>495</v>
      </c>
      <c r="D190" s="242" t="s">
        <v>227</v>
      </c>
      <c r="E190" s="243" t="s">
        <v>847</v>
      </c>
      <c r="F190" s="244" t="s">
        <v>848</v>
      </c>
      <c r="G190" s="245" t="s">
        <v>786</v>
      </c>
      <c r="H190" s="246">
        <v>5</v>
      </c>
      <c r="I190" s="247"/>
      <c r="J190" s="246">
        <f t="shared" si="30"/>
        <v>0</v>
      </c>
      <c r="K190" s="248"/>
      <c r="L190" s="249"/>
      <c r="M190" s="250" t="s">
        <v>1</v>
      </c>
      <c r="N190" s="251" t="s">
        <v>41</v>
      </c>
      <c r="O190" s="75"/>
      <c r="P190" s="204">
        <f t="shared" si="31"/>
        <v>0</v>
      </c>
      <c r="Q190" s="204">
        <v>0</v>
      </c>
      <c r="R190" s="204">
        <f t="shared" si="32"/>
        <v>0</v>
      </c>
      <c r="S190" s="204">
        <v>0</v>
      </c>
      <c r="T190" s="205">
        <f t="shared" si="33"/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6" t="s">
        <v>347</v>
      </c>
      <c r="AT190" s="206" t="s">
        <v>227</v>
      </c>
      <c r="AU190" s="206" t="s">
        <v>143</v>
      </c>
      <c r="AY190" s="17" t="s">
        <v>136</v>
      </c>
      <c r="BE190" s="207">
        <f t="shared" si="34"/>
        <v>0</v>
      </c>
      <c r="BF190" s="207">
        <f t="shared" si="35"/>
        <v>0</v>
      </c>
      <c r="BG190" s="207">
        <f t="shared" si="36"/>
        <v>0</v>
      </c>
      <c r="BH190" s="207">
        <f t="shared" si="37"/>
        <v>0</v>
      </c>
      <c r="BI190" s="207">
        <f t="shared" si="38"/>
        <v>0</v>
      </c>
      <c r="BJ190" s="17" t="s">
        <v>143</v>
      </c>
      <c r="BK190" s="208">
        <f t="shared" si="39"/>
        <v>0</v>
      </c>
      <c r="BL190" s="17" t="s">
        <v>233</v>
      </c>
      <c r="BM190" s="206" t="s">
        <v>849</v>
      </c>
    </row>
    <row r="191" spans="1:65" s="2" customFormat="1" ht="14.4" customHeight="1">
      <c r="A191" s="34"/>
      <c r="B191" s="35"/>
      <c r="C191" s="242" t="s">
        <v>503</v>
      </c>
      <c r="D191" s="242" t="s">
        <v>227</v>
      </c>
      <c r="E191" s="243" t="s">
        <v>850</v>
      </c>
      <c r="F191" s="244" t="s">
        <v>851</v>
      </c>
      <c r="G191" s="245" t="s">
        <v>786</v>
      </c>
      <c r="H191" s="246">
        <v>1</v>
      </c>
      <c r="I191" s="247"/>
      <c r="J191" s="246">
        <f t="shared" si="30"/>
        <v>0</v>
      </c>
      <c r="K191" s="248"/>
      <c r="L191" s="249"/>
      <c r="M191" s="250" t="s">
        <v>1</v>
      </c>
      <c r="N191" s="251" t="s">
        <v>41</v>
      </c>
      <c r="O191" s="75"/>
      <c r="P191" s="204">
        <f t="shared" si="31"/>
        <v>0</v>
      </c>
      <c r="Q191" s="204">
        <v>0</v>
      </c>
      <c r="R191" s="204">
        <f t="shared" si="32"/>
        <v>0</v>
      </c>
      <c r="S191" s="204">
        <v>0</v>
      </c>
      <c r="T191" s="205">
        <f t="shared" si="33"/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6" t="s">
        <v>347</v>
      </c>
      <c r="AT191" s="206" t="s">
        <v>227</v>
      </c>
      <c r="AU191" s="206" t="s">
        <v>143</v>
      </c>
      <c r="AY191" s="17" t="s">
        <v>136</v>
      </c>
      <c r="BE191" s="207">
        <f t="shared" si="34"/>
        <v>0</v>
      </c>
      <c r="BF191" s="207">
        <f t="shared" si="35"/>
        <v>0</v>
      </c>
      <c r="BG191" s="207">
        <f t="shared" si="36"/>
        <v>0</v>
      </c>
      <c r="BH191" s="207">
        <f t="shared" si="37"/>
        <v>0</v>
      </c>
      <c r="BI191" s="207">
        <f t="shared" si="38"/>
        <v>0</v>
      </c>
      <c r="BJ191" s="17" t="s">
        <v>143</v>
      </c>
      <c r="BK191" s="208">
        <f t="shared" si="39"/>
        <v>0</v>
      </c>
      <c r="BL191" s="17" t="s">
        <v>233</v>
      </c>
      <c r="BM191" s="206" t="s">
        <v>852</v>
      </c>
    </row>
    <row r="192" spans="1:65" s="2" customFormat="1" ht="19.8" customHeight="1">
      <c r="A192" s="34"/>
      <c r="B192" s="35"/>
      <c r="C192" s="242" t="s">
        <v>507</v>
      </c>
      <c r="D192" s="242" t="s">
        <v>227</v>
      </c>
      <c r="E192" s="243" t="s">
        <v>853</v>
      </c>
      <c r="F192" s="244" t="s">
        <v>854</v>
      </c>
      <c r="G192" s="245" t="s">
        <v>786</v>
      </c>
      <c r="H192" s="246">
        <v>5</v>
      </c>
      <c r="I192" s="247"/>
      <c r="J192" s="246">
        <f t="shared" si="30"/>
        <v>0</v>
      </c>
      <c r="K192" s="248"/>
      <c r="L192" s="249"/>
      <c r="M192" s="250" t="s">
        <v>1</v>
      </c>
      <c r="N192" s="251" t="s">
        <v>41</v>
      </c>
      <c r="O192" s="75"/>
      <c r="P192" s="204">
        <f t="shared" si="31"/>
        <v>0</v>
      </c>
      <c r="Q192" s="204">
        <v>0</v>
      </c>
      <c r="R192" s="204">
        <f t="shared" si="32"/>
        <v>0</v>
      </c>
      <c r="S192" s="204">
        <v>0</v>
      </c>
      <c r="T192" s="205">
        <f t="shared" si="33"/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6" t="s">
        <v>347</v>
      </c>
      <c r="AT192" s="206" t="s">
        <v>227</v>
      </c>
      <c r="AU192" s="206" t="s">
        <v>143</v>
      </c>
      <c r="AY192" s="17" t="s">
        <v>136</v>
      </c>
      <c r="BE192" s="207">
        <f t="shared" si="34"/>
        <v>0</v>
      </c>
      <c r="BF192" s="207">
        <f t="shared" si="35"/>
        <v>0</v>
      </c>
      <c r="BG192" s="207">
        <f t="shared" si="36"/>
        <v>0</v>
      </c>
      <c r="BH192" s="207">
        <f t="shared" si="37"/>
        <v>0</v>
      </c>
      <c r="BI192" s="207">
        <f t="shared" si="38"/>
        <v>0</v>
      </c>
      <c r="BJ192" s="17" t="s">
        <v>143</v>
      </c>
      <c r="BK192" s="208">
        <f t="shared" si="39"/>
        <v>0</v>
      </c>
      <c r="BL192" s="17" t="s">
        <v>233</v>
      </c>
      <c r="BM192" s="206" t="s">
        <v>855</v>
      </c>
    </row>
    <row r="193" spans="1:65" s="2" customFormat="1" ht="22.2" customHeight="1">
      <c r="A193" s="34"/>
      <c r="B193" s="35"/>
      <c r="C193" s="195" t="s">
        <v>511</v>
      </c>
      <c r="D193" s="195" t="s">
        <v>138</v>
      </c>
      <c r="E193" s="196" t="s">
        <v>856</v>
      </c>
      <c r="F193" s="197" t="s">
        <v>857</v>
      </c>
      <c r="G193" s="198" t="s">
        <v>786</v>
      </c>
      <c r="H193" s="199">
        <v>5</v>
      </c>
      <c r="I193" s="200"/>
      <c r="J193" s="199">
        <f t="shared" si="30"/>
        <v>0</v>
      </c>
      <c r="K193" s="201"/>
      <c r="L193" s="39"/>
      <c r="M193" s="202" t="s">
        <v>1</v>
      </c>
      <c r="N193" s="203" t="s">
        <v>41</v>
      </c>
      <c r="O193" s="75"/>
      <c r="P193" s="204">
        <f t="shared" si="31"/>
        <v>0</v>
      </c>
      <c r="Q193" s="204">
        <v>0</v>
      </c>
      <c r="R193" s="204">
        <f t="shared" si="32"/>
        <v>0</v>
      </c>
      <c r="S193" s="204">
        <v>0</v>
      </c>
      <c r="T193" s="205">
        <f t="shared" si="33"/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6" t="s">
        <v>233</v>
      </c>
      <c r="AT193" s="206" t="s">
        <v>138</v>
      </c>
      <c r="AU193" s="206" t="s">
        <v>143</v>
      </c>
      <c r="AY193" s="17" t="s">
        <v>136</v>
      </c>
      <c r="BE193" s="207">
        <f t="shared" si="34"/>
        <v>0</v>
      </c>
      <c r="BF193" s="207">
        <f t="shared" si="35"/>
        <v>0</v>
      </c>
      <c r="BG193" s="207">
        <f t="shared" si="36"/>
        <v>0</v>
      </c>
      <c r="BH193" s="207">
        <f t="shared" si="37"/>
        <v>0</v>
      </c>
      <c r="BI193" s="207">
        <f t="shared" si="38"/>
        <v>0</v>
      </c>
      <c r="BJ193" s="17" t="s">
        <v>143</v>
      </c>
      <c r="BK193" s="208">
        <f t="shared" si="39"/>
        <v>0</v>
      </c>
      <c r="BL193" s="17" t="s">
        <v>233</v>
      </c>
      <c r="BM193" s="206" t="s">
        <v>858</v>
      </c>
    </row>
    <row r="194" spans="1:65" s="2" customFormat="1" ht="14.4" customHeight="1">
      <c r="A194" s="34"/>
      <c r="B194" s="35"/>
      <c r="C194" s="195" t="s">
        <v>517</v>
      </c>
      <c r="D194" s="195" t="s">
        <v>138</v>
      </c>
      <c r="E194" s="196" t="s">
        <v>859</v>
      </c>
      <c r="F194" s="197" t="s">
        <v>860</v>
      </c>
      <c r="G194" s="198" t="s">
        <v>786</v>
      </c>
      <c r="H194" s="199">
        <v>6</v>
      </c>
      <c r="I194" s="200"/>
      <c r="J194" s="199">
        <f t="shared" si="30"/>
        <v>0</v>
      </c>
      <c r="K194" s="201"/>
      <c r="L194" s="39"/>
      <c r="M194" s="202" t="s">
        <v>1</v>
      </c>
      <c r="N194" s="203" t="s">
        <v>41</v>
      </c>
      <c r="O194" s="75"/>
      <c r="P194" s="204">
        <f t="shared" si="31"/>
        <v>0</v>
      </c>
      <c r="Q194" s="204">
        <v>0</v>
      </c>
      <c r="R194" s="204">
        <f t="shared" si="32"/>
        <v>0</v>
      </c>
      <c r="S194" s="204">
        <v>0</v>
      </c>
      <c r="T194" s="205">
        <f t="shared" si="33"/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6" t="s">
        <v>233</v>
      </c>
      <c r="AT194" s="206" t="s">
        <v>138</v>
      </c>
      <c r="AU194" s="206" t="s">
        <v>143</v>
      </c>
      <c r="AY194" s="17" t="s">
        <v>136</v>
      </c>
      <c r="BE194" s="207">
        <f t="shared" si="34"/>
        <v>0</v>
      </c>
      <c r="BF194" s="207">
        <f t="shared" si="35"/>
        <v>0</v>
      </c>
      <c r="BG194" s="207">
        <f t="shared" si="36"/>
        <v>0</v>
      </c>
      <c r="BH194" s="207">
        <f t="shared" si="37"/>
        <v>0</v>
      </c>
      <c r="BI194" s="207">
        <f t="shared" si="38"/>
        <v>0</v>
      </c>
      <c r="BJ194" s="17" t="s">
        <v>143</v>
      </c>
      <c r="BK194" s="208">
        <f t="shared" si="39"/>
        <v>0</v>
      </c>
      <c r="BL194" s="17" t="s">
        <v>233</v>
      </c>
      <c r="BM194" s="206" t="s">
        <v>861</v>
      </c>
    </row>
    <row r="195" spans="1:65" s="2" customFormat="1" ht="14.4" customHeight="1">
      <c r="A195" s="34"/>
      <c r="B195" s="35"/>
      <c r="C195" s="195" t="s">
        <v>523</v>
      </c>
      <c r="D195" s="195" t="s">
        <v>138</v>
      </c>
      <c r="E195" s="196" t="s">
        <v>862</v>
      </c>
      <c r="F195" s="197" t="s">
        <v>863</v>
      </c>
      <c r="G195" s="198" t="s">
        <v>786</v>
      </c>
      <c r="H195" s="199">
        <v>1</v>
      </c>
      <c r="I195" s="200"/>
      <c r="J195" s="199">
        <f t="shared" si="30"/>
        <v>0</v>
      </c>
      <c r="K195" s="201"/>
      <c r="L195" s="39"/>
      <c r="M195" s="202" t="s">
        <v>1</v>
      </c>
      <c r="N195" s="203" t="s">
        <v>41</v>
      </c>
      <c r="O195" s="75"/>
      <c r="P195" s="204">
        <f t="shared" si="31"/>
        <v>0</v>
      </c>
      <c r="Q195" s="204">
        <v>0</v>
      </c>
      <c r="R195" s="204">
        <f t="shared" si="32"/>
        <v>0</v>
      </c>
      <c r="S195" s="204">
        <v>0</v>
      </c>
      <c r="T195" s="205">
        <f t="shared" si="33"/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6" t="s">
        <v>233</v>
      </c>
      <c r="AT195" s="206" t="s">
        <v>138</v>
      </c>
      <c r="AU195" s="206" t="s">
        <v>143</v>
      </c>
      <c r="AY195" s="17" t="s">
        <v>136</v>
      </c>
      <c r="BE195" s="207">
        <f t="shared" si="34"/>
        <v>0</v>
      </c>
      <c r="BF195" s="207">
        <f t="shared" si="35"/>
        <v>0</v>
      </c>
      <c r="BG195" s="207">
        <f t="shared" si="36"/>
        <v>0</v>
      </c>
      <c r="BH195" s="207">
        <f t="shared" si="37"/>
        <v>0</v>
      </c>
      <c r="BI195" s="207">
        <f t="shared" si="38"/>
        <v>0</v>
      </c>
      <c r="BJ195" s="17" t="s">
        <v>143</v>
      </c>
      <c r="BK195" s="208">
        <f t="shared" si="39"/>
        <v>0</v>
      </c>
      <c r="BL195" s="17" t="s">
        <v>233</v>
      </c>
      <c r="BM195" s="206" t="s">
        <v>864</v>
      </c>
    </row>
    <row r="196" spans="1:65" s="2" customFormat="1" ht="22.2" customHeight="1">
      <c r="A196" s="34"/>
      <c r="B196" s="35"/>
      <c r="C196" s="195" t="s">
        <v>528</v>
      </c>
      <c r="D196" s="195" t="s">
        <v>138</v>
      </c>
      <c r="E196" s="196" t="s">
        <v>865</v>
      </c>
      <c r="F196" s="197" t="s">
        <v>866</v>
      </c>
      <c r="G196" s="198" t="s">
        <v>786</v>
      </c>
      <c r="H196" s="199">
        <v>5</v>
      </c>
      <c r="I196" s="200"/>
      <c r="J196" s="199">
        <f t="shared" si="30"/>
        <v>0</v>
      </c>
      <c r="K196" s="201"/>
      <c r="L196" s="39"/>
      <c r="M196" s="255" t="s">
        <v>1</v>
      </c>
      <c r="N196" s="256" t="s">
        <v>41</v>
      </c>
      <c r="O196" s="257"/>
      <c r="P196" s="258">
        <f t="shared" si="31"/>
        <v>0</v>
      </c>
      <c r="Q196" s="258">
        <v>0</v>
      </c>
      <c r="R196" s="258">
        <f t="shared" si="32"/>
        <v>0</v>
      </c>
      <c r="S196" s="258">
        <v>0</v>
      </c>
      <c r="T196" s="259">
        <f t="shared" si="33"/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6" t="s">
        <v>233</v>
      </c>
      <c r="AT196" s="206" t="s">
        <v>138</v>
      </c>
      <c r="AU196" s="206" t="s">
        <v>143</v>
      </c>
      <c r="AY196" s="17" t="s">
        <v>136</v>
      </c>
      <c r="BE196" s="207">
        <f t="shared" si="34"/>
        <v>0</v>
      </c>
      <c r="BF196" s="207">
        <f t="shared" si="35"/>
        <v>0</v>
      </c>
      <c r="BG196" s="207">
        <f t="shared" si="36"/>
        <v>0</v>
      </c>
      <c r="BH196" s="207">
        <f t="shared" si="37"/>
        <v>0</v>
      </c>
      <c r="BI196" s="207">
        <f t="shared" si="38"/>
        <v>0</v>
      </c>
      <c r="BJ196" s="17" t="s">
        <v>143</v>
      </c>
      <c r="BK196" s="208">
        <f t="shared" si="39"/>
        <v>0</v>
      </c>
      <c r="BL196" s="17" t="s">
        <v>233</v>
      </c>
      <c r="BM196" s="206" t="s">
        <v>867</v>
      </c>
    </row>
    <row r="197" spans="1:65" s="2" customFormat="1" ht="6.9" customHeight="1">
      <c r="A197" s="34"/>
      <c r="B197" s="58"/>
      <c r="C197" s="59"/>
      <c r="D197" s="59"/>
      <c r="E197" s="59"/>
      <c r="F197" s="59"/>
      <c r="G197" s="59"/>
      <c r="H197" s="59"/>
      <c r="I197" s="59"/>
      <c r="J197" s="59"/>
      <c r="K197" s="59"/>
      <c r="L197" s="39"/>
      <c r="M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</row>
  </sheetData>
  <sheetProtection password="CC35" sheet="1" objects="1" scenarios="1" formatColumns="0" formatRows="0" autoFilter="0"/>
  <autoFilter ref="C121:K19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6"/>
  <sheetViews>
    <sheetView showGridLines="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0" width="23.85546875" style="1" customWidth="1"/>
    <col min="11" max="11" width="23.85546875" style="1" hidden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7" t="s">
        <v>90</v>
      </c>
    </row>
    <row r="3" spans="1:46" s="1" customFormat="1" ht="6.9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20"/>
      <c r="AT3" s="17" t="s">
        <v>75</v>
      </c>
    </row>
    <row r="4" spans="1:46" s="1" customFormat="1" ht="24.9" customHeight="1">
      <c r="B4" s="20"/>
      <c r="D4" s="114" t="s">
        <v>94</v>
      </c>
      <c r="L4" s="20"/>
      <c r="M4" s="115" t="s">
        <v>9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6" t="s">
        <v>14</v>
      </c>
      <c r="L6" s="20"/>
    </row>
    <row r="7" spans="1:46" s="1" customFormat="1" ht="14.4" customHeight="1">
      <c r="B7" s="20"/>
      <c r="E7" s="304" t="str">
        <f>'Rekapitulácia stavby'!K6</f>
        <v>Zvýšenie kapacity MŠ Šusteková 33, Bratislava</v>
      </c>
      <c r="F7" s="305"/>
      <c r="G7" s="305"/>
      <c r="H7" s="305"/>
      <c r="L7" s="20"/>
    </row>
    <row r="8" spans="1:46" s="2" customFormat="1" ht="12" customHeight="1">
      <c r="A8" s="34"/>
      <c r="B8" s="39"/>
      <c r="C8" s="34"/>
      <c r="D8" s="116" t="s">
        <v>95</v>
      </c>
      <c r="E8" s="34"/>
      <c r="F8" s="34"/>
      <c r="G8" s="34"/>
      <c r="H8" s="34"/>
      <c r="I8" s="34"/>
      <c r="J8" s="34"/>
      <c r="K8" s="34"/>
      <c r="L8" s="55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06" t="s">
        <v>868</v>
      </c>
      <c r="F9" s="307"/>
      <c r="G9" s="307"/>
      <c r="H9" s="307"/>
      <c r="I9" s="34"/>
      <c r="J9" s="34"/>
      <c r="K9" s="34"/>
      <c r="L9" s="55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5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6" t="s">
        <v>16</v>
      </c>
      <c r="E11" s="34"/>
      <c r="F11" s="117" t="s">
        <v>1</v>
      </c>
      <c r="G11" s="34"/>
      <c r="H11" s="34"/>
      <c r="I11" s="116" t="s">
        <v>17</v>
      </c>
      <c r="J11" s="117" t="s">
        <v>1</v>
      </c>
      <c r="K11" s="34"/>
      <c r="L11" s="55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6" t="s">
        <v>18</v>
      </c>
      <c r="E12" s="34"/>
      <c r="F12" s="117" t="s">
        <v>19</v>
      </c>
      <c r="G12" s="34"/>
      <c r="H12" s="34"/>
      <c r="I12" s="116" t="s">
        <v>20</v>
      </c>
      <c r="J12" s="118" t="str">
        <f>'Rekapitulácia stavby'!AN8</f>
        <v>18. 5. 2022</v>
      </c>
      <c r="K12" s="34"/>
      <c r="L12" s="55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5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6" t="s">
        <v>22</v>
      </c>
      <c r="E14" s="34"/>
      <c r="F14" s="34"/>
      <c r="G14" s="34"/>
      <c r="H14" s="34"/>
      <c r="I14" s="116" t="s">
        <v>23</v>
      </c>
      <c r="J14" s="117" t="s">
        <v>1</v>
      </c>
      <c r="K14" s="34"/>
      <c r="L14" s="55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7" t="s">
        <v>24</v>
      </c>
      <c r="F15" s="34"/>
      <c r="G15" s="34"/>
      <c r="H15" s="34"/>
      <c r="I15" s="116" t="s">
        <v>25</v>
      </c>
      <c r="J15" s="117" t="s">
        <v>1</v>
      </c>
      <c r="K15" s="34"/>
      <c r="L15" s="55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5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6" t="s">
        <v>26</v>
      </c>
      <c r="E17" s="34"/>
      <c r="F17" s="34"/>
      <c r="G17" s="34"/>
      <c r="H17" s="34"/>
      <c r="I17" s="116" t="s">
        <v>23</v>
      </c>
      <c r="J17" s="30" t="str">
        <f>'Rekapitulácia stavby'!AN13</f>
        <v>Vyplň údaj</v>
      </c>
      <c r="K17" s="34"/>
      <c r="L17" s="55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8" t="str">
        <f>'Rekapitulácia stavby'!E14</f>
        <v>Vyplň údaj</v>
      </c>
      <c r="F18" s="309"/>
      <c r="G18" s="309"/>
      <c r="H18" s="309"/>
      <c r="I18" s="116" t="s">
        <v>25</v>
      </c>
      <c r="J18" s="30" t="str">
        <f>'Rekapitulácia stavby'!AN14</f>
        <v>Vyplň údaj</v>
      </c>
      <c r="K18" s="34"/>
      <c r="L18" s="55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5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6" t="s">
        <v>28</v>
      </c>
      <c r="E20" s="34"/>
      <c r="F20" s="34"/>
      <c r="G20" s="34"/>
      <c r="H20" s="34"/>
      <c r="I20" s="116" t="s">
        <v>23</v>
      </c>
      <c r="J20" s="117" t="s">
        <v>1</v>
      </c>
      <c r="K20" s="34"/>
      <c r="L20" s="55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7" t="s">
        <v>29</v>
      </c>
      <c r="F21" s="34"/>
      <c r="G21" s="34"/>
      <c r="H21" s="34"/>
      <c r="I21" s="116" t="s">
        <v>25</v>
      </c>
      <c r="J21" s="117" t="s">
        <v>1</v>
      </c>
      <c r="K21" s="34"/>
      <c r="L21" s="55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5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6" t="s">
        <v>32</v>
      </c>
      <c r="E23" s="34"/>
      <c r="F23" s="34"/>
      <c r="G23" s="34"/>
      <c r="H23" s="34"/>
      <c r="I23" s="116" t="s">
        <v>23</v>
      </c>
      <c r="J23" s="117" t="str">
        <f>IF('Rekapitulácia stavby'!AN19="","",'Rekapitulácia stavby'!AN19)</f>
        <v/>
      </c>
      <c r="K23" s="34"/>
      <c r="L23" s="55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7" t="str">
        <f>IF('Rekapitulácia stavby'!E20="","",'Rekapitulácia stavby'!E20)</f>
        <v xml:space="preserve"> </v>
      </c>
      <c r="F24" s="34"/>
      <c r="G24" s="34"/>
      <c r="H24" s="34"/>
      <c r="I24" s="116" t="s">
        <v>25</v>
      </c>
      <c r="J24" s="117" t="str">
        <f>IF('Rekapitulácia stavby'!AN20="","",'Rekapitulácia stavby'!AN20)</f>
        <v/>
      </c>
      <c r="K24" s="34"/>
      <c r="L24" s="55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5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6" t="s">
        <v>34</v>
      </c>
      <c r="E26" s="34"/>
      <c r="F26" s="34"/>
      <c r="G26" s="34"/>
      <c r="H26" s="34"/>
      <c r="I26" s="34"/>
      <c r="J26" s="34"/>
      <c r="K26" s="34"/>
      <c r="L26" s="55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" customHeight="1">
      <c r="A27" s="119"/>
      <c r="B27" s="120"/>
      <c r="C27" s="119"/>
      <c r="D27" s="119"/>
      <c r="E27" s="310" t="s">
        <v>1</v>
      </c>
      <c r="F27" s="310"/>
      <c r="G27" s="310"/>
      <c r="H27" s="310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5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22"/>
      <c r="E29" s="122"/>
      <c r="F29" s="122"/>
      <c r="G29" s="122"/>
      <c r="H29" s="122"/>
      <c r="I29" s="122"/>
      <c r="J29" s="122"/>
      <c r="K29" s="122"/>
      <c r="L29" s="55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3" t="s">
        <v>35</v>
      </c>
      <c r="E30" s="34"/>
      <c r="F30" s="34"/>
      <c r="G30" s="34"/>
      <c r="H30" s="34"/>
      <c r="I30" s="34"/>
      <c r="J30" s="124">
        <f>ROUND(J123, 2)</f>
        <v>0</v>
      </c>
      <c r="K30" s="34"/>
      <c r="L30" s="55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22"/>
      <c r="E31" s="122"/>
      <c r="F31" s="122"/>
      <c r="G31" s="122"/>
      <c r="H31" s="122"/>
      <c r="I31" s="122"/>
      <c r="J31" s="122"/>
      <c r="K31" s="122"/>
      <c r="L31" s="55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5" t="s">
        <v>37</v>
      </c>
      <c r="G32" s="34"/>
      <c r="H32" s="34"/>
      <c r="I32" s="125" t="s">
        <v>36</v>
      </c>
      <c r="J32" s="125" t="s">
        <v>38</v>
      </c>
      <c r="K32" s="34"/>
      <c r="L32" s="55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6" t="s">
        <v>39</v>
      </c>
      <c r="E33" s="127" t="s">
        <v>40</v>
      </c>
      <c r="F33" s="128">
        <f>ROUND((SUM(BE123:BE165)),  2)</f>
        <v>0</v>
      </c>
      <c r="G33" s="129"/>
      <c r="H33" s="129"/>
      <c r="I33" s="130">
        <v>0.2</v>
      </c>
      <c r="J33" s="128">
        <f>ROUND(((SUM(BE123:BE165))*I33),  2)</f>
        <v>0</v>
      </c>
      <c r="K33" s="34"/>
      <c r="L33" s="55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27" t="s">
        <v>41</v>
      </c>
      <c r="F34" s="128">
        <f>ROUND((SUM(BF123:BF165)),  2)</f>
        <v>0</v>
      </c>
      <c r="G34" s="129"/>
      <c r="H34" s="129"/>
      <c r="I34" s="130">
        <v>0.2</v>
      </c>
      <c r="J34" s="128">
        <f>ROUND(((SUM(BF123:BF165))*I34),  2)</f>
        <v>0</v>
      </c>
      <c r="K34" s="34"/>
      <c r="L34" s="55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6" t="s">
        <v>42</v>
      </c>
      <c r="F35" s="131">
        <f>ROUND((SUM(BG123:BG165)),  2)</f>
        <v>0</v>
      </c>
      <c r="G35" s="34"/>
      <c r="H35" s="34"/>
      <c r="I35" s="132">
        <v>0.2</v>
      </c>
      <c r="J35" s="131">
        <f>0</f>
        <v>0</v>
      </c>
      <c r="K35" s="34"/>
      <c r="L35" s="55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6" t="s">
        <v>43</v>
      </c>
      <c r="F36" s="131">
        <f>ROUND((SUM(BH123:BH165)),  2)</f>
        <v>0</v>
      </c>
      <c r="G36" s="34"/>
      <c r="H36" s="34"/>
      <c r="I36" s="132">
        <v>0.2</v>
      </c>
      <c r="J36" s="131">
        <f>0</f>
        <v>0</v>
      </c>
      <c r="K36" s="34"/>
      <c r="L36" s="55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27" t="s">
        <v>44</v>
      </c>
      <c r="F37" s="128">
        <f>ROUND((SUM(BI123:BI165)),  2)</f>
        <v>0</v>
      </c>
      <c r="G37" s="129"/>
      <c r="H37" s="129"/>
      <c r="I37" s="130">
        <v>0</v>
      </c>
      <c r="J37" s="128">
        <f>0</f>
        <v>0</v>
      </c>
      <c r="K37" s="34"/>
      <c r="L37" s="55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5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33"/>
      <c r="D39" s="134" t="s">
        <v>45</v>
      </c>
      <c r="E39" s="135"/>
      <c r="F39" s="135"/>
      <c r="G39" s="136" t="s">
        <v>46</v>
      </c>
      <c r="H39" s="137" t="s">
        <v>47</v>
      </c>
      <c r="I39" s="135"/>
      <c r="J39" s="138">
        <f>SUM(J30:J37)</f>
        <v>0</v>
      </c>
      <c r="K39" s="139"/>
      <c r="L39" s="55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5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5"/>
      <c r="D50" s="140" t="s">
        <v>48</v>
      </c>
      <c r="E50" s="141"/>
      <c r="F50" s="141"/>
      <c r="G50" s="140" t="s">
        <v>49</v>
      </c>
      <c r="H50" s="141"/>
      <c r="I50" s="141"/>
      <c r="J50" s="141"/>
      <c r="K50" s="141"/>
      <c r="L50" s="55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42" t="s">
        <v>50</v>
      </c>
      <c r="E61" s="143"/>
      <c r="F61" s="144" t="s">
        <v>51</v>
      </c>
      <c r="G61" s="142" t="s">
        <v>50</v>
      </c>
      <c r="H61" s="143"/>
      <c r="I61" s="143"/>
      <c r="J61" s="145" t="s">
        <v>51</v>
      </c>
      <c r="K61" s="143"/>
      <c r="L61" s="55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40" t="s">
        <v>52</v>
      </c>
      <c r="E65" s="146"/>
      <c r="F65" s="146"/>
      <c r="G65" s="140" t="s">
        <v>53</v>
      </c>
      <c r="H65" s="146"/>
      <c r="I65" s="146"/>
      <c r="J65" s="146"/>
      <c r="K65" s="146"/>
      <c r="L65" s="55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42" t="s">
        <v>50</v>
      </c>
      <c r="E76" s="143"/>
      <c r="F76" s="144" t="s">
        <v>51</v>
      </c>
      <c r="G76" s="142" t="s">
        <v>50</v>
      </c>
      <c r="H76" s="143"/>
      <c r="I76" s="143"/>
      <c r="J76" s="145" t="s">
        <v>51</v>
      </c>
      <c r="K76" s="143"/>
      <c r="L76" s="55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5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5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97</v>
      </c>
      <c r="D82" s="36"/>
      <c r="E82" s="36"/>
      <c r="F82" s="36"/>
      <c r="G82" s="36"/>
      <c r="H82" s="36"/>
      <c r="I82" s="36"/>
      <c r="J82" s="36"/>
      <c r="K82" s="36"/>
      <c r="L82" s="55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5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14</v>
      </c>
      <c r="D84" s="36"/>
      <c r="E84" s="36"/>
      <c r="F84" s="36"/>
      <c r="G84" s="36"/>
      <c r="H84" s="36"/>
      <c r="I84" s="36"/>
      <c r="J84" s="36"/>
      <c r="K84" s="36"/>
      <c r="L84" s="55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4.4" customHeight="1">
      <c r="A85" s="34"/>
      <c r="B85" s="35"/>
      <c r="C85" s="36"/>
      <c r="D85" s="36"/>
      <c r="E85" s="311" t="str">
        <f>E7</f>
        <v>Zvýšenie kapacity MŠ Šusteková 33, Bratislava</v>
      </c>
      <c r="F85" s="312"/>
      <c r="G85" s="312"/>
      <c r="H85" s="312"/>
      <c r="I85" s="36"/>
      <c r="J85" s="36"/>
      <c r="K85" s="36"/>
      <c r="L85" s="55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95</v>
      </c>
      <c r="D86" s="36"/>
      <c r="E86" s="36"/>
      <c r="F86" s="36"/>
      <c r="G86" s="36"/>
      <c r="H86" s="36"/>
      <c r="I86" s="36"/>
      <c r="J86" s="36"/>
      <c r="K86" s="36"/>
      <c r="L86" s="55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5.6" customHeight="1">
      <c r="A87" s="34"/>
      <c r="B87" s="35"/>
      <c r="C87" s="36"/>
      <c r="D87" s="36"/>
      <c r="E87" s="260" t="str">
        <f>E9</f>
        <v>1395-3 - Ústredné kúrenie</v>
      </c>
      <c r="F87" s="313"/>
      <c r="G87" s="313"/>
      <c r="H87" s="313"/>
      <c r="I87" s="36"/>
      <c r="J87" s="36"/>
      <c r="K87" s="36"/>
      <c r="L87" s="55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5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18</v>
      </c>
      <c r="D89" s="36"/>
      <c r="E89" s="36"/>
      <c r="F89" s="27" t="str">
        <f>F12</f>
        <v>Bratislava -Petržalka, parc.č. 5460</v>
      </c>
      <c r="G89" s="36"/>
      <c r="H89" s="36"/>
      <c r="I89" s="29" t="s">
        <v>20</v>
      </c>
      <c r="J89" s="70" t="str">
        <f>IF(J12="","",J12)</f>
        <v>18. 5. 2022</v>
      </c>
      <c r="K89" s="36"/>
      <c r="L89" s="55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5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6" customHeight="1">
      <c r="A91" s="34"/>
      <c r="B91" s="35"/>
      <c r="C91" s="29" t="s">
        <v>22</v>
      </c>
      <c r="D91" s="36"/>
      <c r="E91" s="36"/>
      <c r="F91" s="27" t="str">
        <f>E15</f>
        <v>Mestská časť Bratislava -Petržalka , Kulíková17</v>
      </c>
      <c r="G91" s="36"/>
      <c r="H91" s="36"/>
      <c r="I91" s="29" t="s">
        <v>28</v>
      </c>
      <c r="J91" s="32" t="str">
        <f>E21</f>
        <v>NV-Project s.r.o.</v>
      </c>
      <c r="K91" s="36"/>
      <c r="L91" s="55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6" customHeight="1">
      <c r="A92" s="34"/>
      <c r="B92" s="35"/>
      <c r="C92" s="29" t="s">
        <v>26</v>
      </c>
      <c r="D92" s="36"/>
      <c r="E92" s="36"/>
      <c r="F92" s="27" t="str">
        <f>IF(E18="","",E18)</f>
        <v>Vyplň údaj</v>
      </c>
      <c r="G92" s="36"/>
      <c r="H92" s="36"/>
      <c r="I92" s="29" t="s">
        <v>32</v>
      </c>
      <c r="J92" s="32" t="str">
        <f>E24</f>
        <v xml:space="preserve"> </v>
      </c>
      <c r="K92" s="36"/>
      <c r="L92" s="55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5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51" t="s">
        <v>98</v>
      </c>
      <c r="D94" s="152"/>
      <c r="E94" s="152"/>
      <c r="F94" s="152"/>
      <c r="G94" s="152"/>
      <c r="H94" s="152"/>
      <c r="I94" s="152"/>
      <c r="J94" s="153" t="s">
        <v>99</v>
      </c>
      <c r="K94" s="152"/>
      <c r="L94" s="55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5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54" t="s">
        <v>100</v>
      </c>
      <c r="D96" s="36"/>
      <c r="E96" s="36"/>
      <c r="F96" s="36"/>
      <c r="G96" s="36"/>
      <c r="H96" s="36"/>
      <c r="I96" s="36"/>
      <c r="J96" s="88">
        <f>J123</f>
        <v>0</v>
      </c>
      <c r="K96" s="36"/>
      <c r="L96" s="55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101</v>
      </c>
    </row>
    <row r="97" spans="1:31" s="9" customFormat="1" ht="24.9" customHeight="1">
      <c r="B97" s="155"/>
      <c r="C97" s="156"/>
      <c r="D97" s="157" t="s">
        <v>110</v>
      </c>
      <c r="E97" s="158"/>
      <c r="F97" s="158"/>
      <c r="G97" s="158"/>
      <c r="H97" s="158"/>
      <c r="I97" s="158"/>
      <c r="J97" s="159">
        <f>J124</f>
        <v>0</v>
      </c>
      <c r="K97" s="156"/>
      <c r="L97" s="160"/>
    </row>
    <row r="98" spans="1:31" s="10" customFormat="1" ht="19.95" customHeight="1">
      <c r="B98" s="161"/>
      <c r="C98" s="162"/>
      <c r="D98" s="163" t="s">
        <v>111</v>
      </c>
      <c r="E98" s="164"/>
      <c r="F98" s="164"/>
      <c r="G98" s="164"/>
      <c r="H98" s="164"/>
      <c r="I98" s="164"/>
      <c r="J98" s="165">
        <f>J125</f>
        <v>0</v>
      </c>
      <c r="K98" s="162"/>
      <c r="L98" s="166"/>
    </row>
    <row r="99" spans="1:31" s="10" customFormat="1" ht="19.95" customHeight="1">
      <c r="B99" s="161"/>
      <c r="C99" s="162"/>
      <c r="D99" s="163" t="s">
        <v>869</v>
      </c>
      <c r="E99" s="164"/>
      <c r="F99" s="164"/>
      <c r="G99" s="164"/>
      <c r="H99" s="164"/>
      <c r="I99" s="164"/>
      <c r="J99" s="165">
        <f>J130</f>
        <v>0</v>
      </c>
      <c r="K99" s="162"/>
      <c r="L99" s="166"/>
    </row>
    <row r="100" spans="1:31" s="10" customFormat="1" ht="19.95" customHeight="1">
      <c r="B100" s="161"/>
      <c r="C100" s="162"/>
      <c r="D100" s="163" t="s">
        <v>870</v>
      </c>
      <c r="E100" s="164"/>
      <c r="F100" s="164"/>
      <c r="G100" s="164"/>
      <c r="H100" s="164"/>
      <c r="I100" s="164"/>
      <c r="J100" s="165">
        <f>J140</f>
        <v>0</v>
      </c>
      <c r="K100" s="162"/>
      <c r="L100" s="166"/>
    </row>
    <row r="101" spans="1:31" s="10" customFormat="1" ht="19.95" customHeight="1">
      <c r="B101" s="161"/>
      <c r="C101" s="162"/>
      <c r="D101" s="163" t="s">
        <v>871</v>
      </c>
      <c r="E101" s="164"/>
      <c r="F101" s="164"/>
      <c r="G101" s="164"/>
      <c r="H101" s="164"/>
      <c r="I101" s="164"/>
      <c r="J101" s="165">
        <f>J147</f>
        <v>0</v>
      </c>
      <c r="K101" s="162"/>
      <c r="L101" s="166"/>
    </row>
    <row r="102" spans="1:31" s="10" customFormat="1" ht="19.95" customHeight="1">
      <c r="B102" s="161"/>
      <c r="C102" s="162"/>
      <c r="D102" s="163" t="s">
        <v>115</v>
      </c>
      <c r="E102" s="164"/>
      <c r="F102" s="164"/>
      <c r="G102" s="164"/>
      <c r="H102" s="164"/>
      <c r="I102" s="164"/>
      <c r="J102" s="165">
        <f>J157</f>
        <v>0</v>
      </c>
      <c r="K102" s="162"/>
      <c r="L102" s="166"/>
    </row>
    <row r="103" spans="1:31" s="9" customFormat="1" ht="24.9" customHeight="1">
      <c r="B103" s="155"/>
      <c r="C103" s="156"/>
      <c r="D103" s="157" t="s">
        <v>872</v>
      </c>
      <c r="E103" s="158"/>
      <c r="F103" s="158"/>
      <c r="G103" s="158"/>
      <c r="H103" s="158"/>
      <c r="I103" s="158"/>
      <c r="J103" s="159">
        <f>J162</f>
        <v>0</v>
      </c>
      <c r="K103" s="156"/>
      <c r="L103" s="160"/>
    </row>
    <row r="104" spans="1:31" s="2" customFormat="1" ht="21.75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5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6.9" customHeight="1">
      <c r="A105" s="34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5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pans="1:31" s="2" customFormat="1" ht="6.9" customHeight="1">
      <c r="A109" s="34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5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4.9" customHeight="1">
      <c r="A110" s="34"/>
      <c r="B110" s="35"/>
      <c r="C110" s="23" t="s">
        <v>122</v>
      </c>
      <c r="D110" s="36"/>
      <c r="E110" s="36"/>
      <c r="F110" s="36"/>
      <c r="G110" s="36"/>
      <c r="H110" s="36"/>
      <c r="I110" s="36"/>
      <c r="J110" s="36"/>
      <c r="K110" s="36"/>
      <c r="L110" s="55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5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14</v>
      </c>
      <c r="D112" s="36"/>
      <c r="E112" s="36"/>
      <c r="F112" s="36"/>
      <c r="G112" s="36"/>
      <c r="H112" s="36"/>
      <c r="I112" s="36"/>
      <c r="J112" s="36"/>
      <c r="K112" s="36"/>
      <c r="L112" s="55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4.4" customHeight="1">
      <c r="A113" s="34"/>
      <c r="B113" s="35"/>
      <c r="C113" s="36"/>
      <c r="D113" s="36"/>
      <c r="E113" s="311" t="str">
        <f>E7</f>
        <v>Zvýšenie kapacity MŠ Šusteková 33, Bratislava</v>
      </c>
      <c r="F113" s="312"/>
      <c r="G113" s="312"/>
      <c r="H113" s="312"/>
      <c r="I113" s="36"/>
      <c r="J113" s="36"/>
      <c r="K113" s="36"/>
      <c r="L113" s="55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95</v>
      </c>
      <c r="D114" s="36"/>
      <c r="E114" s="36"/>
      <c r="F114" s="36"/>
      <c r="G114" s="36"/>
      <c r="H114" s="36"/>
      <c r="I114" s="36"/>
      <c r="J114" s="36"/>
      <c r="K114" s="36"/>
      <c r="L114" s="55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6" customHeight="1">
      <c r="A115" s="34"/>
      <c r="B115" s="35"/>
      <c r="C115" s="36"/>
      <c r="D115" s="36"/>
      <c r="E115" s="260" t="str">
        <f>E9</f>
        <v>1395-3 - Ústredné kúrenie</v>
      </c>
      <c r="F115" s="313"/>
      <c r="G115" s="313"/>
      <c r="H115" s="313"/>
      <c r="I115" s="36"/>
      <c r="J115" s="36"/>
      <c r="K115" s="36"/>
      <c r="L115" s="55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5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2" customHeight="1">
      <c r="A117" s="34"/>
      <c r="B117" s="35"/>
      <c r="C117" s="29" t="s">
        <v>18</v>
      </c>
      <c r="D117" s="36"/>
      <c r="E117" s="36"/>
      <c r="F117" s="27" t="str">
        <f>F12</f>
        <v>Bratislava -Petržalka, parc.č. 5460</v>
      </c>
      <c r="G117" s="36"/>
      <c r="H117" s="36"/>
      <c r="I117" s="29" t="s">
        <v>20</v>
      </c>
      <c r="J117" s="70" t="str">
        <f>IF(J12="","",J12)</f>
        <v>18. 5. 2022</v>
      </c>
      <c r="K117" s="36"/>
      <c r="L117" s="55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5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6" customHeight="1">
      <c r="A119" s="34"/>
      <c r="B119" s="35"/>
      <c r="C119" s="29" t="s">
        <v>22</v>
      </c>
      <c r="D119" s="36"/>
      <c r="E119" s="36"/>
      <c r="F119" s="27" t="str">
        <f>E15</f>
        <v>Mestská časť Bratislava -Petržalka , Kulíková17</v>
      </c>
      <c r="G119" s="36"/>
      <c r="H119" s="36"/>
      <c r="I119" s="29" t="s">
        <v>28</v>
      </c>
      <c r="J119" s="32" t="str">
        <f>E21</f>
        <v>NV-Project s.r.o.</v>
      </c>
      <c r="K119" s="36"/>
      <c r="L119" s="55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6" customHeight="1">
      <c r="A120" s="34"/>
      <c r="B120" s="35"/>
      <c r="C120" s="29" t="s">
        <v>26</v>
      </c>
      <c r="D120" s="36"/>
      <c r="E120" s="36"/>
      <c r="F120" s="27" t="str">
        <f>IF(E18="","",E18)</f>
        <v>Vyplň údaj</v>
      </c>
      <c r="G120" s="36"/>
      <c r="H120" s="36"/>
      <c r="I120" s="29" t="s">
        <v>32</v>
      </c>
      <c r="J120" s="32" t="str">
        <f>E24</f>
        <v xml:space="preserve"> </v>
      </c>
      <c r="K120" s="36"/>
      <c r="L120" s="55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5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1" customFormat="1" ht="29.25" customHeight="1">
      <c r="A122" s="167"/>
      <c r="B122" s="168"/>
      <c r="C122" s="169" t="s">
        <v>123</v>
      </c>
      <c r="D122" s="170" t="s">
        <v>60</v>
      </c>
      <c r="E122" s="170" t="s">
        <v>56</v>
      </c>
      <c r="F122" s="170" t="s">
        <v>57</v>
      </c>
      <c r="G122" s="170" t="s">
        <v>124</v>
      </c>
      <c r="H122" s="170" t="s">
        <v>125</v>
      </c>
      <c r="I122" s="170" t="s">
        <v>126</v>
      </c>
      <c r="J122" s="171" t="s">
        <v>99</v>
      </c>
      <c r="K122" s="172" t="s">
        <v>127</v>
      </c>
      <c r="L122" s="173"/>
      <c r="M122" s="79" t="s">
        <v>1</v>
      </c>
      <c r="N122" s="80" t="s">
        <v>39</v>
      </c>
      <c r="O122" s="80" t="s">
        <v>128</v>
      </c>
      <c r="P122" s="80" t="s">
        <v>129</v>
      </c>
      <c r="Q122" s="80" t="s">
        <v>130</v>
      </c>
      <c r="R122" s="80" t="s">
        <v>131</v>
      </c>
      <c r="S122" s="80" t="s">
        <v>132</v>
      </c>
      <c r="T122" s="81" t="s">
        <v>133</v>
      </c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</row>
    <row r="123" spans="1:65" s="2" customFormat="1" ht="22.8" customHeight="1">
      <c r="A123" s="34"/>
      <c r="B123" s="35"/>
      <c r="C123" s="86" t="s">
        <v>100</v>
      </c>
      <c r="D123" s="36"/>
      <c r="E123" s="36"/>
      <c r="F123" s="36"/>
      <c r="G123" s="36"/>
      <c r="H123" s="36"/>
      <c r="I123" s="36"/>
      <c r="J123" s="174">
        <f>BK123</f>
        <v>0</v>
      </c>
      <c r="K123" s="36"/>
      <c r="L123" s="39"/>
      <c r="M123" s="82"/>
      <c r="N123" s="175"/>
      <c r="O123" s="83"/>
      <c r="P123" s="176">
        <f>P124+P162</f>
        <v>0</v>
      </c>
      <c r="Q123" s="83"/>
      <c r="R123" s="176">
        <f>R124+R162</f>
        <v>0</v>
      </c>
      <c r="S123" s="83"/>
      <c r="T123" s="177">
        <f>T124+T162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74</v>
      </c>
      <c r="AU123" s="17" t="s">
        <v>101</v>
      </c>
      <c r="BK123" s="178">
        <f>BK124+BK162</f>
        <v>0</v>
      </c>
    </row>
    <row r="124" spans="1:65" s="12" customFormat="1" ht="25.95" customHeight="1">
      <c r="B124" s="179"/>
      <c r="C124" s="180"/>
      <c r="D124" s="181" t="s">
        <v>74</v>
      </c>
      <c r="E124" s="182" t="s">
        <v>403</v>
      </c>
      <c r="F124" s="182" t="s">
        <v>404</v>
      </c>
      <c r="G124" s="180"/>
      <c r="H124" s="180"/>
      <c r="I124" s="183"/>
      <c r="J124" s="184">
        <f>BK124</f>
        <v>0</v>
      </c>
      <c r="K124" s="180"/>
      <c r="L124" s="185"/>
      <c r="M124" s="186"/>
      <c r="N124" s="187"/>
      <c r="O124" s="187"/>
      <c r="P124" s="188">
        <f>P125+P130+P140+P147+P157</f>
        <v>0</v>
      </c>
      <c r="Q124" s="187"/>
      <c r="R124" s="188">
        <f>R125+R130+R140+R147+R157</f>
        <v>0</v>
      </c>
      <c r="S124" s="187"/>
      <c r="T124" s="189">
        <f>T125+T130+T140+T147+T157</f>
        <v>0</v>
      </c>
      <c r="AR124" s="190" t="s">
        <v>143</v>
      </c>
      <c r="AT124" s="191" t="s">
        <v>74</v>
      </c>
      <c r="AU124" s="191" t="s">
        <v>75</v>
      </c>
      <c r="AY124" s="190" t="s">
        <v>136</v>
      </c>
      <c r="BK124" s="192">
        <f>BK125+BK130+BK140+BK147+BK157</f>
        <v>0</v>
      </c>
    </row>
    <row r="125" spans="1:65" s="12" customFormat="1" ht="22.8" customHeight="1">
      <c r="B125" s="179"/>
      <c r="C125" s="180"/>
      <c r="D125" s="181" t="s">
        <v>74</v>
      </c>
      <c r="E125" s="193" t="s">
        <v>405</v>
      </c>
      <c r="F125" s="193" t="s">
        <v>406</v>
      </c>
      <c r="G125" s="180"/>
      <c r="H125" s="180"/>
      <c r="I125" s="183"/>
      <c r="J125" s="194">
        <f>BK125</f>
        <v>0</v>
      </c>
      <c r="K125" s="180"/>
      <c r="L125" s="185"/>
      <c r="M125" s="186"/>
      <c r="N125" s="187"/>
      <c r="O125" s="187"/>
      <c r="P125" s="188">
        <f>SUM(P126:P129)</f>
        <v>0</v>
      </c>
      <c r="Q125" s="187"/>
      <c r="R125" s="188">
        <f>SUM(R126:R129)</f>
        <v>0</v>
      </c>
      <c r="S125" s="187"/>
      <c r="T125" s="189">
        <f>SUM(T126:T129)</f>
        <v>0</v>
      </c>
      <c r="AR125" s="190" t="s">
        <v>143</v>
      </c>
      <c r="AT125" s="191" t="s">
        <v>74</v>
      </c>
      <c r="AU125" s="191" t="s">
        <v>83</v>
      </c>
      <c r="AY125" s="190" t="s">
        <v>136</v>
      </c>
      <c r="BK125" s="192">
        <f>SUM(BK126:BK129)</f>
        <v>0</v>
      </c>
    </row>
    <row r="126" spans="1:65" s="2" customFormat="1" ht="14.4" customHeight="1">
      <c r="A126" s="34"/>
      <c r="B126" s="35"/>
      <c r="C126" s="195" t="s">
        <v>83</v>
      </c>
      <c r="D126" s="195" t="s">
        <v>138</v>
      </c>
      <c r="E126" s="196" t="s">
        <v>873</v>
      </c>
      <c r="F126" s="197" t="s">
        <v>874</v>
      </c>
      <c r="G126" s="198" t="s">
        <v>288</v>
      </c>
      <c r="H126" s="199">
        <v>65</v>
      </c>
      <c r="I126" s="200"/>
      <c r="J126" s="199">
        <f>ROUND(I126*H126,3)</f>
        <v>0</v>
      </c>
      <c r="K126" s="201"/>
      <c r="L126" s="39"/>
      <c r="M126" s="202" t="s">
        <v>1</v>
      </c>
      <c r="N126" s="203" t="s">
        <v>41</v>
      </c>
      <c r="O126" s="75"/>
      <c r="P126" s="204">
        <f>O126*H126</f>
        <v>0</v>
      </c>
      <c r="Q126" s="204">
        <v>0</v>
      </c>
      <c r="R126" s="204">
        <f>Q126*H126</f>
        <v>0</v>
      </c>
      <c r="S126" s="204">
        <v>0</v>
      </c>
      <c r="T126" s="205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6" t="s">
        <v>233</v>
      </c>
      <c r="AT126" s="206" t="s">
        <v>138</v>
      </c>
      <c r="AU126" s="206" t="s">
        <v>143</v>
      </c>
      <c r="AY126" s="17" t="s">
        <v>136</v>
      </c>
      <c r="BE126" s="207">
        <f>IF(N126="základná",J126,0)</f>
        <v>0</v>
      </c>
      <c r="BF126" s="207">
        <f>IF(N126="znížená",J126,0)</f>
        <v>0</v>
      </c>
      <c r="BG126" s="207">
        <f>IF(N126="zákl. prenesená",J126,0)</f>
        <v>0</v>
      </c>
      <c r="BH126" s="207">
        <f>IF(N126="zníž. prenesená",J126,0)</f>
        <v>0</v>
      </c>
      <c r="BI126" s="207">
        <f>IF(N126="nulová",J126,0)</f>
        <v>0</v>
      </c>
      <c r="BJ126" s="17" t="s">
        <v>143</v>
      </c>
      <c r="BK126" s="208">
        <f>ROUND(I126*H126,3)</f>
        <v>0</v>
      </c>
      <c r="BL126" s="17" t="s">
        <v>233</v>
      </c>
      <c r="BM126" s="206" t="s">
        <v>143</v>
      </c>
    </row>
    <row r="127" spans="1:65" s="2" customFormat="1" ht="22.2" customHeight="1">
      <c r="A127" s="34"/>
      <c r="B127" s="35"/>
      <c r="C127" s="242" t="s">
        <v>143</v>
      </c>
      <c r="D127" s="242" t="s">
        <v>227</v>
      </c>
      <c r="E127" s="243" t="s">
        <v>875</v>
      </c>
      <c r="F127" s="244" t="s">
        <v>876</v>
      </c>
      <c r="G127" s="245" t="s">
        <v>288</v>
      </c>
      <c r="H127" s="246">
        <v>65</v>
      </c>
      <c r="I127" s="247"/>
      <c r="J127" s="246">
        <f>ROUND(I127*H127,3)</f>
        <v>0</v>
      </c>
      <c r="K127" s="248"/>
      <c r="L127" s="249"/>
      <c r="M127" s="250" t="s">
        <v>1</v>
      </c>
      <c r="N127" s="251" t="s">
        <v>41</v>
      </c>
      <c r="O127" s="75"/>
      <c r="P127" s="204">
        <f>O127*H127</f>
        <v>0</v>
      </c>
      <c r="Q127" s="204">
        <v>0</v>
      </c>
      <c r="R127" s="204">
        <f>Q127*H127</f>
        <v>0</v>
      </c>
      <c r="S127" s="204">
        <v>0</v>
      </c>
      <c r="T127" s="205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06" t="s">
        <v>347</v>
      </c>
      <c r="AT127" s="206" t="s">
        <v>227</v>
      </c>
      <c r="AU127" s="206" t="s">
        <v>143</v>
      </c>
      <c r="AY127" s="17" t="s">
        <v>136</v>
      </c>
      <c r="BE127" s="207">
        <f>IF(N127="základná",J127,0)</f>
        <v>0</v>
      </c>
      <c r="BF127" s="207">
        <f>IF(N127="znížená",J127,0)</f>
        <v>0</v>
      </c>
      <c r="BG127" s="207">
        <f>IF(N127="zákl. prenesená",J127,0)</f>
        <v>0</v>
      </c>
      <c r="BH127" s="207">
        <f>IF(N127="zníž. prenesená",J127,0)</f>
        <v>0</v>
      </c>
      <c r="BI127" s="207">
        <f>IF(N127="nulová",J127,0)</f>
        <v>0</v>
      </c>
      <c r="BJ127" s="17" t="s">
        <v>143</v>
      </c>
      <c r="BK127" s="208">
        <f>ROUND(I127*H127,3)</f>
        <v>0</v>
      </c>
      <c r="BL127" s="17" t="s">
        <v>233</v>
      </c>
      <c r="BM127" s="206" t="s">
        <v>142</v>
      </c>
    </row>
    <row r="128" spans="1:65" s="2" customFormat="1" ht="22.2" customHeight="1">
      <c r="A128" s="34"/>
      <c r="B128" s="35"/>
      <c r="C128" s="195" t="s">
        <v>151</v>
      </c>
      <c r="D128" s="195" t="s">
        <v>138</v>
      </c>
      <c r="E128" s="196" t="s">
        <v>877</v>
      </c>
      <c r="F128" s="197" t="s">
        <v>878</v>
      </c>
      <c r="G128" s="198" t="s">
        <v>421</v>
      </c>
      <c r="H128" s="200"/>
      <c r="I128" s="200"/>
      <c r="J128" s="199">
        <f>ROUND(I128*H128,3)</f>
        <v>0</v>
      </c>
      <c r="K128" s="201"/>
      <c r="L128" s="39"/>
      <c r="M128" s="202" t="s">
        <v>1</v>
      </c>
      <c r="N128" s="203" t="s">
        <v>41</v>
      </c>
      <c r="O128" s="75"/>
      <c r="P128" s="204">
        <f>O128*H128</f>
        <v>0</v>
      </c>
      <c r="Q128" s="204">
        <v>0</v>
      </c>
      <c r="R128" s="204">
        <f>Q128*H128</f>
        <v>0</v>
      </c>
      <c r="S128" s="204">
        <v>0</v>
      </c>
      <c r="T128" s="205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06" t="s">
        <v>233</v>
      </c>
      <c r="AT128" s="206" t="s">
        <v>138</v>
      </c>
      <c r="AU128" s="206" t="s">
        <v>143</v>
      </c>
      <c r="AY128" s="17" t="s">
        <v>136</v>
      </c>
      <c r="BE128" s="207">
        <f>IF(N128="základná",J128,0)</f>
        <v>0</v>
      </c>
      <c r="BF128" s="207">
        <f>IF(N128="znížená",J128,0)</f>
        <v>0</v>
      </c>
      <c r="BG128" s="207">
        <f>IF(N128="zákl. prenesená",J128,0)</f>
        <v>0</v>
      </c>
      <c r="BH128" s="207">
        <f>IF(N128="zníž. prenesená",J128,0)</f>
        <v>0</v>
      </c>
      <c r="BI128" s="207">
        <f>IF(N128="nulová",J128,0)</f>
        <v>0</v>
      </c>
      <c r="BJ128" s="17" t="s">
        <v>143</v>
      </c>
      <c r="BK128" s="208">
        <f>ROUND(I128*H128,3)</f>
        <v>0</v>
      </c>
      <c r="BL128" s="17" t="s">
        <v>233</v>
      </c>
      <c r="BM128" s="206" t="s">
        <v>167</v>
      </c>
    </row>
    <row r="129" spans="1:65" s="2" customFormat="1" ht="22.2" customHeight="1">
      <c r="A129" s="34"/>
      <c r="B129" s="35"/>
      <c r="C129" s="195" t="s">
        <v>142</v>
      </c>
      <c r="D129" s="195" t="s">
        <v>138</v>
      </c>
      <c r="E129" s="196" t="s">
        <v>693</v>
      </c>
      <c r="F129" s="197" t="s">
        <v>694</v>
      </c>
      <c r="G129" s="198" t="s">
        <v>421</v>
      </c>
      <c r="H129" s="200"/>
      <c r="I129" s="200"/>
      <c r="J129" s="199">
        <f>ROUND(I129*H129,3)</f>
        <v>0</v>
      </c>
      <c r="K129" s="201"/>
      <c r="L129" s="39"/>
      <c r="M129" s="202" t="s">
        <v>1</v>
      </c>
      <c r="N129" s="203" t="s">
        <v>41</v>
      </c>
      <c r="O129" s="75"/>
      <c r="P129" s="204">
        <f>O129*H129</f>
        <v>0</v>
      </c>
      <c r="Q129" s="204">
        <v>0</v>
      </c>
      <c r="R129" s="204">
        <f>Q129*H129</f>
        <v>0</v>
      </c>
      <c r="S129" s="204">
        <v>0</v>
      </c>
      <c r="T129" s="205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6" t="s">
        <v>233</v>
      </c>
      <c r="AT129" s="206" t="s">
        <v>138</v>
      </c>
      <c r="AU129" s="206" t="s">
        <v>143</v>
      </c>
      <c r="AY129" s="17" t="s">
        <v>136</v>
      </c>
      <c r="BE129" s="207">
        <f>IF(N129="základná",J129,0)</f>
        <v>0</v>
      </c>
      <c r="BF129" s="207">
        <f>IF(N129="znížená",J129,0)</f>
        <v>0</v>
      </c>
      <c r="BG129" s="207">
        <f>IF(N129="zákl. prenesená",J129,0)</f>
        <v>0</v>
      </c>
      <c r="BH129" s="207">
        <f>IF(N129="zníž. prenesená",J129,0)</f>
        <v>0</v>
      </c>
      <c r="BI129" s="207">
        <f>IF(N129="nulová",J129,0)</f>
        <v>0</v>
      </c>
      <c r="BJ129" s="17" t="s">
        <v>143</v>
      </c>
      <c r="BK129" s="208">
        <f>ROUND(I129*H129,3)</f>
        <v>0</v>
      </c>
      <c r="BL129" s="17" t="s">
        <v>233</v>
      </c>
      <c r="BM129" s="206" t="s">
        <v>180</v>
      </c>
    </row>
    <row r="130" spans="1:65" s="12" customFormat="1" ht="22.8" customHeight="1">
      <c r="B130" s="179"/>
      <c r="C130" s="180"/>
      <c r="D130" s="181" t="s">
        <v>74</v>
      </c>
      <c r="E130" s="193" t="s">
        <v>879</v>
      </c>
      <c r="F130" s="193" t="s">
        <v>880</v>
      </c>
      <c r="G130" s="180"/>
      <c r="H130" s="180"/>
      <c r="I130" s="183"/>
      <c r="J130" s="194">
        <f>BK130</f>
        <v>0</v>
      </c>
      <c r="K130" s="180"/>
      <c r="L130" s="185"/>
      <c r="M130" s="186"/>
      <c r="N130" s="187"/>
      <c r="O130" s="187"/>
      <c r="P130" s="188">
        <f>SUM(P131:P139)</f>
        <v>0</v>
      </c>
      <c r="Q130" s="187"/>
      <c r="R130" s="188">
        <f>SUM(R131:R139)</f>
        <v>0</v>
      </c>
      <c r="S130" s="187"/>
      <c r="T130" s="189">
        <f>SUM(T131:T139)</f>
        <v>0</v>
      </c>
      <c r="AR130" s="190" t="s">
        <v>143</v>
      </c>
      <c r="AT130" s="191" t="s">
        <v>74</v>
      </c>
      <c r="AU130" s="191" t="s">
        <v>83</v>
      </c>
      <c r="AY130" s="190" t="s">
        <v>136</v>
      </c>
      <c r="BK130" s="192">
        <f>SUM(BK131:BK139)</f>
        <v>0</v>
      </c>
    </row>
    <row r="131" spans="1:65" s="2" customFormat="1" ht="14.4" customHeight="1">
      <c r="A131" s="34"/>
      <c r="B131" s="35"/>
      <c r="C131" s="195" t="s">
        <v>162</v>
      </c>
      <c r="D131" s="195" t="s">
        <v>138</v>
      </c>
      <c r="E131" s="196" t="s">
        <v>881</v>
      </c>
      <c r="F131" s="197" t="s">
        <v>882</v>
      </c>
      <c r="G131" s="198" t="s">
        <v>718</v>
      </c>
      <c r="H131" s="199">
        <v>1</v>
      </c>
      <c r="I131" s="200"/>
      <c r="J131" s="199">
        <f t="shared" ref="J131:J139" si="0">ROUND(I131*H131,3)</f>
        <v>0</v>
      </c>
      <c r="K131" s="201"/>
      <c r="L131" s="39"/>
      <c r="M131" s="202" t="s">
        <v>1</v>
      </c>
      <c r="N131" s="203" t="s">
        <v>41</v>
      </c>
      <c r="O131" s="75"/>
      <c r="P131" s="204">
        <f t="shared" ref="P131:P139" si="1">O131*H131</f>
        <v>0</v>
      </c>
      <c r="Q131" s="204">
        <v>0</v>
      </c>
      <c r="R131" s="204">
        <f t="shared" ref="R131:R139" si="2">Q131*H131</f>
        <v>0</v>
      </c>
      <c r="S131" s="204">
        <v>0</v>
      </c>
      <c r="T131" s="205">
        <f t="shared" ref="T131:T139" si="3"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6" t="s">
        <v>233</v>
      </c>
      <c r="AT131" s="206" t="s">
        <v>138</v>
      </c>
      <c r="AU131" s="206" t="s">
        <v>143</v>
      </c>
      <c r="AY131" s="17" t="s">
        <v>136</v>
      </c>
      <c r="BE131" s="207">
        <f t="shared" ref="BE131:BE139" si="4">IF(N131="základná",J131,0)</f>
        <v>0</v>
      </c>
      <c r="BF131" s="207">
        <f t="shared" ref="BF131:BF139" si="5">IF(N131="znížená",J131,0)</f>
        <v>0</v>
      </c>
      <c r="BG131" s="207">
        <f t="shared" ref="BG131:BG139" si="6">IF(N131="zákl. prenesená",J131,0)</f>
        <v>0</v>
      </c>
      <c r="BH131" s="207">
        <f t="shared" ref="BH131:BH139" si="7">IF(N131="zníž. prenesená",J131,0)</f>
        <v>0</v>
      </c>
      <c r="BI131" s="207">
        <f t="shared" ref="BI131:BI139" si="8">IF(N131="nulová",J131,0)</f>
        <v>0</v>
      </c>
      <c r="BJ131" s="17" t="s">
        <v>143</v>
      </c>
      <c r="BK131" s="208">
        <f t="shared" ref="BK131:BK139" si="9">ROUND(I131*H131,3)</f>
        <v>0</v>
      </c>
      <c r="BL131" s="17" t="s">
        <v>233</v>
      </c>
      <c r="BM131" s="206" t="s">
        <v>189</v>
      </c>
    </row>
    <row r="132" spans="1:65" s="2" customFormat="1" ht="22.2" customHeight="1">
      <c r="A132" s="34"/>
      <c r="B132" s="35"/>
      <c r="C132" s="195" t="s">
        <v>167</v>
      </c>
      <c r="D132" s="195" t="s">
        <v>138</v>
      </c>
      <c r="E132" s="196" t="s">
        <v>883</v>
      </c>
      <c r="F132" s="197" t="s">
        <v>884</v>
      </c>
      <c r="G132" s="198" t="s">
        <v>278</v>
      </c>
      <c r="H132" s="199">
        <v>12</v>
      </c>
      <c r="I132" s="200"/>
      <c r="J132" s="199">
        <f t="shared" si="0"/>
        <v>0</v>
      </c>
      <c r="K132" s="201"/>
      <c r="L132" s="39"/>
      <c r="M132" s="202" t="s">
        <v>1</v>
      </c>
      <c r="N132" s="203" t="s">
        <v>41</v>
      </c>
      <c r="O132" s="75"/>
      <c r="P132" s="204">
        <f t="shared" si="1"/>
        <v>0</v>
      </c>
      <c r="Q132" s="204">
        <v>0</v>
      </c>
      <c r="R132" s="204">
        <f t="shared" si="2"/>
        <v>0</v>
      </c>
      <c r="S132" s="204">
        <v>0</v>
      </c>
      <c r="T132" s="205">
        <f t="shared" si="3"/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6" t="s">
        <v>233</v>
      </c>
      <c r="AT132" s="206" t="s">
        <v>138</v>
      </c>
      <c r="AU132" s="206" t="s">
        <v>143</v>
      </c>
      <c r="AY132" s="17" t="s">
        <v>136</v>
      </c>
      <c r="BE132" s="207">
        <f t="shared" si="4"/>
        <v>0</v>
      </c>
      <c r="BF132" s="207">
        <f t="shared" si="5"/>
        <v>0</v>
      </c>
      <c r="BG132" s="207">
        <f t="shared" si="6"/>
        <v>0</v>
      </c>
      <c r="BH132" s="207">
        <f t="shared" si="7"/>
        <v>0</v>
      </c>
      <c r="BI132" s="207">
        <f t="shared" si="8"/>
        <v>0</v>
      </c>
      <c r="BJ132" s="17" t="s">
        <v>143</v>
      </c>
      <c r="BK132" s="208">
        <f t="shared" si="9"/>
        <v>0</v>
      </c>
      <c r="BL132" s="17" t="s">
        <v>233</v>
      </c>
      <c r="BM132" s="206" t="s">
        <v>210</v>
      </c>
    </row>
    <row r="133" spans="1:65" s="2" customFormat="1" ht="22.2" customHeight="1">
      <c r="A133" s="34"/>
      <c r="B133" s="35"/>
      <c r="C133" s="195" t="s">
        <v>174</v>
      </c>
      <c r="D133" s="195" t="s">
        <v>138</v>
      </c>
      <c r="E133" s="196" t="s">
        <v>885</v>
      </c>
      <c r="F133" s="197" t="s">
        <v>886</v>
      </c>
      <c r="G133" s="198" t="s">
        <v>288</v>
      </c>
      <c r="H133" s="199">
        <v>65</v>
      </c>
      <c r="I133" s="200"/>
      <c r="J133" s="199">
        <f t="shared" si="0"/>
        <v>0</v>
      </c>
      <c r="K133" s="201"/>
      <c r="L133" s="39"/>
      <c r="M133" s="202" t="s">
        <v>1</v>
      </c>
      <c r="N133" s="203" t="s">
        <v>41</v>
      </c>
      <c r="O133" s="75"/>
      <c r="P133" s="204">
        <f t="shared" si="1"/>
        <v>0</v>
      </c>
      <c r="Q133" s="204">
        <v>0</v>
      </c>
      <c r="R133" s="204">
        <f t="shared" si="2"/>
        <v>0</v>
      </c>
      <c r="S133" s="204">
        <v>0</v>
      </c>
      <c r="T133" s="205">
        <f t="shared" si="3"/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6" t="s">
        <v>233</v>
      </c>
      <c r="AT133" s="206" t="s">
        <v>138</v>
      </c>
      <c r="AU133" s="206" t="s">
        <v>143</v>
      </c>
      <c r="AY133" s="17" t="s">
        <v>136</v>
      </c>
      <c r="BE133" s="207">
        <f t="shared" si="4"/>
        <v>0</v>
      </c>
      <c r="BF133" s="207">
        <f t="shared" si="5"/>
        <v>0</v>
      </c>
      <c r="BG133" s="207">
        <f t="shared" si="6"/>
        <v>0</v>
      </c>
      <c r="BH133" s="207">
        <f t="shared" si="7"/>
        <v>0</v>
      </c>
      <c r="BI133" s="207">
        <f t="shared" si="8"/>
        <v>0</v>
      </c>
      <c r="BJ133" s="17" t="s">
        <v>143</v>
      </c>
      <c r="BK133" s="208">
        <f t="shared" si="9"/>
        <v>0</v>
      </c>
      <c r="BL133" s="17" t="s">
        <v>233</v>
      </c>
      <c r="BM133" s="206" t="s">
        <v>221</v>
      </c>
    </row>
    <row r="134" spans="1:65" s="2" customFormat="1" ht="14.4" customHeight="1">
      <c r="A134" s="34"/>
      <c r="B134" s="35"/>
      <c r="C134" s="242" t="s">
        <v>180</v>
      </c>
      <c r="D134" s="242" t="s">
        <v>227</v>
      </c>
      <c r="E134" s="243" t="s">
        <v>887</v>
      </c>
      <c r="F134" s="244" t="s">
        <v>888</v>
      </c>
      <c r="G134" s="245" t="s">
        <v>288</v>
      </c>
      <c r="H134" s="246">
        <v>65</v>
      </c>
      <c r="I134" s="247"/>
      <c r="J134" s="246">
        <f t="shared" si="0"/>
        <v>0</v>
      </c>
      <c r="K134" s="248"/>
      <c r="L134" s="249"/>
      <c r="M134" s="250" t="s">
        <v>1</v>
      </c>
      <c r="N134" s="251" t="s">
        <v>41</v>
      </c>
      <c r="O134" s="75"/>
      <c r="P134" s="204">
        <f t="shared" si="1"/>
        <v>0</v>
      </c>
      <c r="Q134" s="204">
        <v>0</v>
      </c>
      <c r="R134" s="204">
        <f t="shared" si="2"/>
        <v>0</v>
      </c>
      <c r="S134" s="204">
        <v>0</v>
      </c>
      <c r="T134" s="205">
        <f t="shared" si="3"/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6" t="s">
        <v>347</v>
      </c>
      <c r="AT134" s="206" t="s">
        <v>227</v>
      </c>
      <c r="AU134" s="206" t="s">
        <v>143</v>
      </c>
      <c r="AY134" s="17" t="s">
        <v>136</v>
      </c>
      <c r="BE134" s="207">
        <f t="shared" si="4"/>
        <v>0</v>
      </c>
      <c r="BF134" s="207">
        <f t="shared" si="5"/>
        <v>0</v>
      </c>
      <c r="BG134" s="207">
        <f t="shared" si="6"/>
        <v>0</v>
      </c>
      <c r="BH134" s="207">
        <f t="shared" si="7"/>
        <v>0</v>
      </c>
      <c r="BI134" s="207">
        <f t="shared" si="8"/>
        <v>0</v>
      </c>
      <c r="BJ134" s="17" t="s">
        <v>143</v>
      </c>
      <c r="BK134" s="208">
        <f t="shared" si="9"/>
        <v>0</v>
      </c>
      <c r="BL134" s="17" t="s">
        <v>233</v>
      </c>
      <c r="BM134" s="206" t="s">
        <v>233</v>
      </c>
    </row>
    <row r="135" spans="1:65" s="2" customFormat="1" ht="14.4" customHeight="1">
      <c r="A135" s="34"/>
      <c r="B135" s="35"/>
      <c r="C135" s="242" t="s">
        <v>185</v>
      </c>
      <c r="D135" s="242" t="s">
        <v>227</v>
      </c>
      <c r="E135" s="243" t="s">
        <v>889</v>
      </c>
      <c r="F135" s="244" t="s">
        <v>890</v>
      </c>
      <c r="G135" s="245" t="s">
        <v>718</v>
      </c>
      <c r="H135" s="246">
        <v>1</v>
      </c>
      <c r="I135" s="247"/>
      <c r="J135" s="246">
        <f t="shared" si="0"/>
        <v>0</v>
      </c>
      <c r="K135" s="248"/>
      <c r="L135" s="249"/>
      <c r="M135" s="250" t="s">
        <v>1</v>
      </c>
      <c r="N135" s="251" t="s">
        <v>41</v>
      </c>
      <c r="O135" s="75"/>
      <c r="P135" s="204">
        <f t="shared" si="1"/>
        <v>0</v>
      </c>
      <c r="Q135" s="204">
        <v>0</v>
      </c>
      <c r="R135" s="204">
        <f t="shared" si="2"/>
        <v>0</v>
      </c>
      <c r="S135" s="204">
        <v>0</v>
      </c>
      <c r="T135" s="205">
        <f t="shared" si="3"/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6" t="s">
        <v>347</v>
      </c>
      <c r="AT135" s="206" t="s">
        <v>227</v>
      </c>
      <c r="AU135" s="206" t="s">
        <v>143</v>
      </c>
      <c r="AY135" s="17" t="s">
        <v>136</v>
      </c>
      <c r="BE135" s="207">
        <f t="shared" si="4"/>
        <v>0</v>
      </c>
      <c r="BF135" s="207">
        <f t="shared" si="5"/>
        <v>0</v>
      </c>
      <c r="BG135" s="207">
        <f t="shared" si="6"/>
        <v>0</v>
      </c>
      <c r="BH135" s="207">
        <f t="shared" si="7"/>
        <v>0</v>
      </c>
      <c r="BI135" s="207">
        <f t="shared" si="8"/>
        <v>0</v>
      </c>
      <c r="BJ135" s="17" t="s">
        <v>143</v>
      </c>
      <c r="BK135" s="208">
        <f t="shared" si="9"/>
        <v>0</v>
      </c>
      <c r="BL135" s="17" t="s">
        <v>233</v>
      </c>
      <c r="BM135" s="206" t="s">
        <v>260</v>
      </c>
    </row>
    <row r="136" spans="1:65" s="2" customFormat="1" ht="19.8" customHeight="1">
      <c r="A136" s="34"/>
      <c r="B136" s="35"/>
      <c r="C136" s="195" t="s">
        <v>189</v>
      </c>
      <c r="D136" s="195" t="s">
        <v>138</v>
      </c>
      <c r="E136" s="196" t="s">
        <v>891</v>
      </c>
      <c r="F136" s="197" t="s">
        <v>892</v>
      </c>
      <c r="G136" s="198" t="s">
        <v>278</v>
      </c>
      <c r="H136" s="199">
        <v>16</v>
      </c>
      <c r="I136" s="200"/>
      <c r="J136" s="199">
        <f t="shared" si="0"/>
        <v>0</v>
      </c>
      <c r="K136" s="201"/>
      <c r="L136" s="39"/>
      <c r="M136" s="202" t="s">
        <v>1</v>
      </c>
      <c r="N136" s="203" t="s">
        <v>41</v>
      </c>
      <c r="O136" s="75"/>
      <c r="P136" s="204">
        <f t="shared" si="1"/>
        <v>0</v>
      </c>
      <c r="Q136" s="204">
        <v>0</v>
      </c>
      <c r="R136" s="204">
        <f t="shared" si="2"/>
        <v>0</v>
      </c>
      <c r="S136" s="204">
        <v>0</v>
      </c>
      <c r="T136" s="205">
        <f t="shared" si="3"/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6" t="s">
        <v>233</v>
      </c>
      <c r="AT136" s="206" t="s">
        <v>138</v>
      </c>
      <c r="AU136" s="206" t="s">
        <v>143</v>
      </c>
      <c r="AY136" s="17" t="s">
        <v>136</v>
      </c>
      <c r="BE136" s="207">
        <f t="shared" si="4"/>
        <v>0</v>
      </c>
      <c r="BF136" s="207">
        <f t="shared" si="5"/>
        <v>0</v>
      </c>
      <c r="BG136" s="207">
        <f t="shared" si="6"/>
        <v>0</v>
      </c>
      <c r="BH136" s="207">
        <f t="shared" si="7"/>
        <v>0</v>
      </c>
      <c r="BI136" s="207">
        <f t="shared" si="8"/>
        <v>0</v>
      </c>
      <c r="BJ136" s="17" t="s">
        <v>143</v>
      </c>
      <c r="BK136" s="208">
        <f t="shared" si="9"/>
        <v>0</v>
      </c>
      <c r="BL136" s="17" t="s">
        <v>233</v>
      </c>
      <c r="BM136" s="206" t="s">
        <v>7</v>
      </c>
    </row>
    <row r="137" spans="1:65" s="2" customFormat="1" ht="22.2" customHeight="1">
      <c r="A137" s="34"/>
      <c r="B137" s="35"/>
      <c r="C137" s="195" t="s">
        <v>197</v>
      </c>
      <c r="D137" s="195" t="s">
        <v>138</v>
      </c>
      <c r="E137" s="196" t="s">
        <v>893</v>
      </c>
      <c r="F137" s="197" t="s">
        <v>894</v>
      </c>
      <c r="G137" s="198" t="s">
        <v>288</v>
      </c>
      <c r="H137" s="199">
        <v>65</v>
      </c>
      <c r="I137" s="200"/>
      <c r="J137" s="199">
        <f t="shared" si="0"/>
        <v>0</v>
      </c>
      <c r="K137" s="201"/>
      <c r="L137" s="39"/>
      <c r="M137" s="202" t="s">
        <v>1</v>
      </c>
      <c r="N137" s="203" t="s">
        <v>41</v>
      </c>
      <c r="O137" s="75"/>
      <c r="P137" s="204">
        <f t="shared" si="1"/>
        <v>0</v>
      </c>
      <c r="Q137" s="204">
        <v>0</v>
      </c>
      <c r="R137" s="204">
        <f t="shared" si="2"/>
        <v>0</v>
      </c>
      <c r="S137" s="204">
        <v>0</v>
      </c>
      <c r="T137" s="205">
        <f t="shared" si="3"/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6" t="s">
        <v>233</v>
      </c>
      <c r="AT137" s="206" t="s">
        <v>138</v>
      </c>
      <c r="AU137" s="206" t="s">
        <v>143</v>
      </c>
      <c r="AY137" s="17" t="s">
        <v>136</v>
      </c>
      <c r="BE137" s="207">
        <f t="shared" si="4"/>
        <v>0</v>
      </c>
      <c r="BF137" s="207">
        <f t="shared" si="5"/>
        <v>0</v>
      </c>
      <c r="BG137" s="207">
        <f t="shared" si="6"/>
        <v>0</v>
      </c>
      <c r="BH137" s="207">
        <f t="shared" si="7"/>
        <v>0</v>
      </c>
      <c r="BI137" s="207">
        <f t="shared" si="8"/>
        <v>0</v>
      </c>
      <c r="BJ137" s="17" t="s">
        <v>143</v>
      </c>
      <c r="BK137" s="208">
        <f t="shared" si="9"/>
        <v>0</v>
      </c>
      <c r="BL137" s="17" t="s">
        <v>233</v>
      </c>
      <c r="BM137" s="206" t="s">
        <v>280</v>
      </c>
    </row>
    <row r="138" spans="1:65" s="2" customFormat="1" ht="22.2" customHeight="1">
      <c r="A138" s="34"/>
      <c r="B138" s="35"/>
      <c r="C138" s="195" t="s">
        <v>210</v>
      </c>
      <c r="D138" s="195" t="s">
        <v>138</v>
      </c>
      <c r="E138" s="196" t="s">
        <v>895</v>
      </c>
      <c r="F138" s="197" t="s">
        <v>896</v>
      </c>
      <c r="G138" s="198" t="s">
        <v>421</v>
      </c>
      <c r="H138" s="200"/>
      <c r="I138" s="200"/>
      <c r="J138" s="199">
        <f t="shared" si="0"/>
        <v>0</v>
      </c>
      <c r="K138" s="201"/>
      <c r="L138" s="39"/>
      <c r="M138" s="202" t="s">
        <v>1</v>
      </c>
      <c r="N138" s="203" t="s">
        <v>41</v>
      </c>
      <c r="O138" s="75"/>
      <c r="P138" s="204">
        <f t="shared" si="1"/>
        <v>0</v>
      </c>
      <c r="Q138" s="204">
        <v>0</v>
      </c>
      <c r="R138" s="204">
        <f t="shared" si="2"/>
        <v>0</v>
      </c>
      <c r="S138" s="204">
        <v>0</v>
      </c>
      <c r="T138" s="205">
        <f t="shared" si="3"/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6" t="s">
        <v>233</v>
      </c>
      <c r="AT138" s="206" t="s">
        <v>138</v>
      </c>
      <c r="AU138" s="206" t="s">
        <v>143</v>
      </c>
      <c r="AY138" s="17" t="s">
        <v>136</v>
      </c>
      <c r="BE138" s="207">
        <f t="shared" si="4"/>
        <v>0</v>
      </c>
      <c r="BF138" s="207">
        <f t="shared" si="5"/>
        <v>0</v>
      </c>
      <c r="BG138" s="207">
        <f t="shared" si="6"/>
        <v>0</v>
      </c>
      <c r="BH138" s="207">
        <f t="shared" si="7"/>
        <v>0</v>
      </c>
      <c r="BI138" s="207">
        <f t="shared" si="8"/>
        <v>0</v>
      </c>
      <c r="BJ138" s="17" t="s">
        <v>143</v>
      </c>
      <c r="BK138" s="208">
        <f t="shared" si="9"/>
        <v>0</v>
      </c>
      <c r="BL138" s="17" t="s">
        <v>233</v>
      </c>
      <c r="BM138" s="206" t="s">
        <v>291</v>
      </c>
    </row>
    <row r="139" spans="1:65" s="2" customFormat="1" ht="22.2" customHeight="1">
      <c r="A139" s="34"/>
      <c r="B139" s="35"/>
      <c r="C139" s="195" t="s">
        <v>214</v>
      </c>
      <c r="D139" s="195" t="s">
        <v>138</v>
      </c>
      <c r="E139" s="196" t="s">
        <v>897</v>
      </c>
      <c r="F139" s="197" t="s">
        <v>898</v>
      </c>
      <c r="G139" s="198" t="s">
        <v>421</v>
      </c>
      <c r="H139" s="200"/>
      <c r="I139" s="200"/>
      <c r="J139" s="199">
        <f t="shared" si="0"/>
        <v>0</v>
      </c>
      <c r="K139" s="201"/>
      <c r="L139" s="39"/>
      <c r="M139" s="202" t="s">
        <v>1</v>
      </c>
      <c r="N139" s="203" t="s">
        <v>41</v>
      </c>
      <c r="O139" s="75"/>
      <c r="P139" s="204">
        <f t="shared" si="1"/>
        <v>0</v>
      </c>
      <c r="Q139" s="204">
        <v>0</v>
      </c>
      <c r="R139" s="204">
        <f t="shared" si="2"/>
        <v>0</v>
      </c>
      <c r="S139" s="204">
        <v>0</v>
      </c>
      <c r="T139" s="205">
        <f t="shared" si="3"/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6" t="s">
        <v>233</v>
      </c>
      <c r="AT139" s="206" t="s">
        <v>138</v>
      </c>
      <c r="AU139" s="206" t="s">
        <v>143</v>
      </c>
      <c r="AY139" s="17" t="s">
        <v>136</v>
      </c>
      <c r="BE139" s="207">
        <f t="shared" si="4"/>
        <v>0</v>
      </c>
      <c r="BF139" s="207">
        <f t="shared" si="5"/>
        <v>0</v>
      </c>
      <c r="BG139" s="207">
        <f t="shared" si="6"/>
        <v>0</v>
      </c>
      <c r="BH139" s="207">
        <f t="shared" si="7"/>
        <v>0</v>
      </c>
      <c r="BI139" s="207">
        <f t="shared" si="8"/>
        <v>0</v>
      </c>
      <c r="BJ139" s="17" t="s">
        <v>143</v>
      </c>
      <c r="BK139" s="208">
        <f t="shared" si="9"/>
        <v>0</v>
      </c>
      <c r="BL139" s="17" t="s">
        <v>233</v>
      </c>
      <c r="BM139" s="206" t="s">
        <v>301</v>
      </c>
    </row>
    <row r="140" spans="1:65" s="12" customFormat="1" ht="22.8" customHeight="1">
      <c r="B140" s="179"/>
      <c r="C140" s="180"/>
      <c r="D140" s="181" t="s">
        <v>74</v>
      </c>
      <c r="E140" s="193" t="s">
        <v>899</v>
      </c>
      <c r="F140" s="193" t="s">
        <v>900</v>
      </c>
      <c r="G140" s="180"/>
      <c r="H140" s="180"/>
      <c r="I140" s="183"/>
      <c r="J140" s="194">
        <f>BK140</f>
        <v>0</v>
      </c>
      <c r="K140" s="180"/>
      <c r="L140" s="185"/>
      <c r="M140" s="186"/>
      <c r="N140" s="187"/>
      <c r="O140" s="187"/>
      <c r="P140" s="188">
        <f>SUM(P141:P146)</f>
        <v>0</v>
      </c>
      <c r="Q140" s="187"/>
      <c r="R140" s="188">
        <f>SUM(R141:R146)</f>
        <v>0</v>
      </c>
      <c r="S140" s="187"/>
      <c r="T140" s="189">
        <f>SUM(T141:T146)</f>
        <v>0</v>
      </c>
      <c r="AR140" s="190" t="s">
        <v>143</v>
      </c>
      <c r="AT140" s="191" t="s">
        <v>74</v>
      </c>
      <c r="AU140" s="191" t="s">
        <v>83</v>
      </c>
      <c r="AY140" s="190" t="s">
        <v>136</v>
      </c>
      <c r="BK140" s="192">
        <f>SUM(BK141:BK146)</f>
        <v>0</v>
      </c>
    </row>
    <row r="141" spans="1:65" s="2" customFormat="1" ht="14.4" customHeight="1">
      <c r="A141" s="34"/>
      <c r="B141" s="35"/>
      <c r="C141" s="195" t="s">
        <v>221</v>
      </c>
      <c r="D141" s="195" t="s">
        <v>138</v>
      </c>
      <c r="E141" s="196" t="s">
        <v>901</v>
      </c>
      <c r="F141" s="197" t="s">
        <v>902</v>
      </c>
      <c r="G141" s="198" t="s">
        <v>278</v>
      </c>
      <c r="H141" s="199">
        <v>8</v>
      </c>
      <c r="I141" s="200"/>
      <c r="J141" s="199">
        <f t="shared" ref="J141:J146" si="10">ROUND(I141*H141,3)</f>
        <v>0</v>
      </c>
      <c r="K141" s="201"/>
      <c r="L141" s="39"/>
      <c r="M141" s="202" t="s">
        <v>1</v>
      </c>
      <c r="N141" s="203" t="s">
        <v>41</v>
      </c>
      <c r="O141" s="75"/>
      <c r="P141" s="204">
        <f t="shared" ref="P141:P146" si="11">O141*H141</f>
        <v>0</v>
      </c>
      <c r="Q141" s="204">
        <v>0</v>
      </c>
      <c r="R141" s="204">
        <f t="shared" ref="R141:R146" si="12">Q141*H141</f>
        <v>0</v>
      </c>
      <c r="S141" s="204">
        <v>0</v>
      </c>
      <c r="T141" s="205">
        <f t="shared" ref="T141:T146" si="13"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6" t="s">
        <v>233</v>
      </c>
      <c r="AT141" s="206" t="s">
        <v>138</v>
      </c>
      <c r="AU141" s="206" t="s">
        <v>143</v>
      </c>
      <c r="AY141" s="17" t="s">
        <v>136</v>
      </c>
      <c r="BE141" s="207">
        <f t="shared" ref="BE141:BE146" si="14">IF(N141="základná",J141,0)</f>
        <v>0</v>
      </c>
      <c r="BF141" s="207">
        <f t="shared" ref="BF141:BF146" si="15">IF(N141="znížená",J141,0)</f>
        <v>0</v>
      </c>
      <c r="BG141" s="207">
        <f t="shared" ref="BG141:BG146" si="16">IF(N141="zákl. prenesená",J141,0)</f>
        <v>0</v>
      </c>
      <c r="BH141" s="207">
        <f t="shared" ref="BH141:BH146" si="17">IF(N141="zníž. prenesená",J141,0)</f>
        <v>0</v>
      </c>
      <c r="BI141" s="207">
        <f t="shared" ref="BI141:BI146" si="18">IF(N141="nulová",J141,0)</f>
        <v>0</v>
      </c>
      <c r="BJ141" s="17" t="s">
        <v>143</v>
      </c>
      <c r="BK141" s="208">
        <f t="shared" ref="BK141:BK146" si="19">ROUND(I141*H141,3)</f>
        <v>0</v>
      </c>
      <c r="BL141" s="17" t="s">
        <v>233</v>
      </c>
      <c r="BM141" s="206" t="s">
        <v>312</v>
      </c>
    </row>
    <row r="142" spans="1:65" s="2" customFormat="1" ht="22.2" customHeight="1">
      <c r="A142" s="34"/>
      <c r="B142" s="35"/>
      <c r="C142" s="242" t="s">
        <v>226</v>
      </c>
      <c r="D142" s="242" t="s">
        <v>227</v>
      </c>
      <c r="E142" s="243" t="s">
        <v>903</v>
      </c>
      <c r="F142" s="244" t="s">
        <v>904</v>
      </c>
      <c r="G142" s="245" t="s">
        <v>278</v>
      </c>
      <c r="H142" s="246">
        <v>8</v>
      </c>
      <c r="I142" s="247"/>
      <c r="J142" s="246">
        <f t="shared" si="10"/>
        <v>0</v>
      </c>
      <c r="K142" s="248"/>
      <c r="L142" s="249"/>
      <c r="M142" s="250" t="s">
        <v>1</v>
      </c>
      <c r="N142" s="251" t="s">
        <v>41</v>
      </c>
      <c r="O142" s="75"/>
      <c r="P142" s="204">
        <f t="shared" si="11"/>
        <v>0</v>
      </c>
      <c r="Q142" s="204">
        <v>0</v>
      </c>
      <c r="R142" s="204">
        <f t="shared" si="12"/>
        <v>0</v>
      </c>
      <c r="S142" s="204">
        <v>0</v>
      </c>
      <c r="T142" s="205">
        <f t="shared" si="13"/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6" t="s">
        <v>347</v>
      </c>
      <c r="AT142" s="206" t="s">
        <v>227</v>
      </c>
      <c r="AU142" s="206" t="s">
        <v>143</v>
      </c>
      <c r="AY142" s="17" t="s">
        <v>136</v>
      </c>
      <c r="BE142" s="207">
        <f t="shared" si="14"/>
        <v>0</v>
      </c>
      <c r="BF142" s="207">
        <f t="shared" si="15"/>
        <v>0</v>
      </c>
      <c r="BG142" s="207">
        <f t="shared" si="16"/>
        <v>0</v>
      </c>
      <c r="BH142" s="207">
        <f t="shared" si="17"/>
        <v>0</v>
      </c>
      <c r="BI142" s="207">
        <f t="shared" si="18"/>
        <v>0</v>
      </c>
      <c r="BJ142" s="17" t="s">
        <v>143</v>
      </c>
      <c r="BK142" s="208">
        <f t="shared" si="19"/>
        <v>0</v>
      </c>
      <c r="BL142" s="17" t="s">
        <v>233</v>
      </c>
      <c r="BM142" s="206" t="s">
        <v>336</v>
      </c>
    </row>
    <row r="143" spans="1:65" s="2" customFormat="1" ht="14.4" customHeight="1">
      <c r="A143" s="34"/>
      <c r="B143" s="35"/>
      <c r="C143" s="195" t="s">
        <v>233</v>
      </c>
      <c r="D143" s="195" t="s">
        <v>138</v>
      </c>
      <c r="E143" s="196" t="s">
        <v>905</v>
      </c>
      <c r="F143" s="197" t="s">
        <v>906</v>
      </c>
      <c r="G143" s="198" t="s">
        <v>278</v>
      </c>
      <c r="H143" s="199">
        <v>8</v>
      </c>
      <c r="I143" s="200"/>
      <c r="J143" s="199">
        <f t="shared" si="10"/>
        <v>0</v>
      </c>
      <c r="K143" s="201"/>
      <c r="L143" s="39"/>
      <c r="M143" s="202" t="s">
        <v>1</v>
      </c>
      <c r="N143" s="203" t="s">
        <v>41</v>
      </c>
      <c r="O143" s="75"/>
      <c r="P143" s="204">
        <f t="shared" si="11"/>
        <v>0</v>
      </c>
      <c r="Q143" s="204">
        <v>0</v>
      </c>
      <c r="R143" s="204">
        <f t="shared" si="12"/>
        <v>0</v>
      </c>
      <c r="S143" s="204">
        <v>0</v>
      </c>
      <c r="T143" s="205">
        <f t="shared" si="13"/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6" t="s">
        <v>233</v>
      </c>
      <c r="AT143" s="206" t="s">
        <v>138</v>
      </c>
      <c r="AU143" s="206" t="s">
        <v>143</v>
      </c>
      <c r="AY143" s="17" t="s">
        <v>136</v>
      </c>
      <c r="BE143" s="207">
        <f t="shared" si="14"/>
        <v>0</v>
      </c>
      <c r="BF143" s="207">
        <f t="shared" si="15"/>
        <v>0</v>
      </c>
      <c r="BG143" s="207">
        <f t="shared" si="16"/>
        <v>0</v>
      </c>
      <c r="BH143" s="207">
        <f t="shared" si="17"/>
        <v>0</v>
      </c>
      <c r="BI143" s="207">
        <f t="shared" si="18"/>
        <v>0</v>
      </c>
      <c r="BJ143" s="17" t="s">
        <v>143</v>
      </c>
      <c r="BK143" s="208">
        <f t="shared" si="19"/>
        <v>0</v>
      </c>
      <c r="BL143" s="17" t="s">
        <v>233</v>
      </c>
      <c r="BM143" s="206" t="s">
        <v>347</v>
      </c>
    </row>
    <row r="144" spans="1:65" s="2" customFormat="1" ht="19.8" customHeight="1">
      <c r="A144" s="34"/>
      <c r="B144" s="35"/>
      <c r="C144" s="242" t="s">
        <v>238</v>
      </c>
      <c r="D144" s="242" t="s">
        <v>227</v>
      </c>
      <c r="E144" s="243" t="s">
        <v>907</v>
      </c>
      <c r="F144" s="244" t="s">
        <v>908</v>
      </c>
      <c r="G144" s="245" t="s">
        <v>278</v>
      </c>
      <c r="H144" s="246">
        <v>8</v>
      </c>
      <c r="I144" s="247"/>
      <c r="J144" s="246">
        <f t="shared" si="10"/>
        <v>0</v>
      </c>
      <c r="K144" s="248"/>
      <c r="L144" s="249"/>
      <c r="M144" s="250" t="s">
        <v>1</v>
      </c>
      <c r="N144" s="251" t="s">
        <v>41</v>
      </c>
      <c r="O144" s="75"/>
      <c r="P144" s="204">
        <f t="shared" si="11"/>
        <v>0</v>
      </c>
      <c r="Q144" s="204">
        <v>0</v>
      </c>
      <c r="R144" s="204">
        <f t="shared" si="12"/>
        <v>0</v>
      </c>
      <c r="S144" s="204">
        <v>0</v>
      </c>
      <c r="T144" s="205">
        <f t="shared" si="13"/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6" t="s">
        <v>347</v>
      </c>
      <c r="AT144" s="206" t="s">
        <v>227</v>
      </c>
      <c r="AU144" s="206" t="s">
        <v>143</v>
      </c>
      <c r="AY144" s="17" t="s">
        <v>136</v>
      </c>
      <c r="BE144" s="207">
        <f t="shared" si="14"/>
        <v>0</v>
      </c>
      <c r="BF144" s="207">
        <f t="shared" si="15"/>
        <v>0</v>
      </c>
      <c r="BG144" s="207">
        <f t="shared" si="16"/>
        <v>0</v>
      </c>
      <c r="BH144" s="207">
        <f t="shared" si="17"/>
        <v>0</v>
      </c>
      <c r="BI144" s="207">
        <f t="shared" si="18"/>
        <v>0</v>
      </c>
      <c r="BJ144" s="17" t="s">
        <v>143</v>
      </c>
      <c r="BK144" s="208">
        <f t="shared" si="19"/>
        <v>0</v>
      </c>
      <c r="BL144" s="17" t="s">
        <v>233</v>
      </c>
      <c r="BM144" s="206" t="s">
        <v>358</v>
      </c>
    </row>
    <row r="145" spans="1:65" s="2" customFormat="1" ht="19.8" customHeight="1">
      <c r="A145" s="34"/>
      <c r="B145" s="35"/>
      <c r="C145" s="195" t="s">
        <v>260</v>
      </c>
      <c r="D145" s="195" t="s">
        <v>138</v>
      </c>
      <c r="E145" s="196" t="s">
        <v>909</v>
      </c>
      <c r="F145" s="197" t="s">
        <v>910</v>
      </c>
      <c r="G145" s="198" t="s">
        <v>421</v>
      </c>
      <c r="H145" s="200"/>
      <c r="I145" s="200"/>
      <c r="J145" s="199">
        <f t="shared" si="10"/>
        <v>0</v>
      </c>
      <c r="K145" s="201"/>
      <c r="L145" s="39"/>
      <c r="M145" s="202" t="s">
        <v>1</v>
      </c>
      <c r="N145" s="203" t="s">
        <v>41</v>
      </c>
      <c r="O145" s="75"/>
      <c r="P145" s="204">
        <f t="shared" si="11"/>
        <v>0</v>
      </c>
      <c r="Q145" s="204">
        <v>0</v>
      </c>
      <c r="R145" s="204">
        <f t="shared" si="12"/>
        <v>0</v>
      </c>
      <c r="S145" s="204">
        <v>0</v>
      </c>
      <c r="T145" s="205">
        <f t="shared" si="13"/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6" t="s">
        <v>233</v>
      </c>
      <c r="AT145" s="206" t="s">
        <v>138</v>
      </c>
      <c r="AU145" s="206" t="s">
        <v>143</v>
      </c>
      <c r="AY145" s="17" t="s">
        <v>136</v>
      </c>
      <c r="BE145" s="207">
        <f t="shared" si="14"/>
        <v>0</v>
      </c>
      <c r="BF145" s="207">
        <f t="shared" si="15"/>
        <v>0</v>
      </c>
      <c r="BG145" s="207">
        <f t="shared" si="16"/>
        <v>0</v>
      </c>
      <c r="BH145" s="207">
        <f t="shared" si="17"/>
        <v>0</v>
      </c>
      <c r="BI145" s="207">
        <f t="shared" si="18"/>
        <v>0</v>
      </c>
      <c r="BJ145" s="17" t="s">
        <v>143</v>
      </c>
      <c r="BK145" s="208">
        <f t="shared" si="19"/>
        <v>0</v>
      </c>
      <c r="BL145" s="17" t="s">
        <v>233</v>
      </c>
      <c r="BM145" s="206" t="s">
        <v>368</v>
      </c>
    </row>
    <row r="146" spans="1:65" s="2" customFormat="1" ht="22.2" customHeight="1">
      <c r="A146" s="34"/>
      <c r="B146" s="35"/>
      <c r="C146" s="195" t="s">
        <v>266</v>
      </c>
      <c r="D146" s="195" t="s">
        <v>138</v>
      </c>
      <c r="E146" s="196" t="s">
        <v>911</v>
      </c>
      <c r="F146" s="197" t="s">
        <v>912</v>
      </c>
      <c r="G146" s="198" t="s">
        <v>421</v>
      </c>
      <c r="H146" s="200"/>
      <c r="I146" s="200"/>
      <c r="J146" s="199">
        <f t="shared" si="10"/>
        <v>0</v>
      </c>
      <c r="K146" s="201"/>
      <c r="L146" s="39"/>
      <c r="M146" s="202" t="s">
        <v>1</v>
      </c>
      <c r="N146" s="203" t="s">
        <v>41</v>
      </c>
      <c r="O146" s="75"/>
      <c r="P146" s="204">
        <f t="shared" si="11"/>
        <v>0</v>
      </c>
      <c r="Q146" s="204">
        <v>0</v>
      </c>
      <c r="R146" s="204">
        <f t="shared" si="12"/>
        <v>0</v>
      </c>
      <c r="S146" s="204">
        <v>0</v>
      </c>
      <c r="T146" s="205">
        <f t="shared" si="1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6" t="s">
        <v>233</v>
      </c>
      <c r="AT146" s="206" t="s">
        <v>138</v>
      </c>
      <c r="AU146" s="206" t="s">
        <v>143</v>
      </c>
      <c r="AY146" s="17" t="s">
        <v>136</v>
      </c>
      <c r="BE146" s="207">
        <f t="shared" si="14"/>
        <v>0</v>
      </c>
      <c r="BF146" s="207">
        <f t="shared" si="15"/>
        <v>0</v>
      </c>
      <c r="BG146" s="207">
        <f t="shared" si="16"/>
        <v>0</v>
      </c>
      <c r="BH146" s="207">
        <f t="shared" si="17"/>
        <v>0</v>
      </c>
      <c r="BI146" s="207">
        <f t="shared" si="18"/>
        <v>0</v>
      </c>
      <c r="BJ146" s="17" t="s">
        <v>143</v>
      </c>
      <c r="BK146" s="208">
        <f t="shared" si="19"/>
        <v>0</v>
      </c>
      <c r="BL146" s="17" t="s">
        <v>233</v>
      </c>
      <c r="BM146" s="206" t="s">
        <v>376</v>
      </c>
    </row>
    <row r="147" spans="1:65" s="12" customFormat="1" ht="22.8" customHeight="1">
      <c r="B147" s="179"/>
      <c r="C147" s="180"/>
      <c r="D147" s="181" t="s">
        <v>74</v>
      </c>
      <c r="E147" s="193" t="s">
        <v>913</v>
      </c>
      <c r="F147" s="193" t="s">
        <v>914</v>
      </c>
      <c r="G147" s="180"/>
      <c r="H147" s="180"/>
      <c r="I147" s="183"/>
      <c r="J147" s="194">
        <f>BK147</f>
        <v>0</v>
      </c>
      <c r="K147" s="180"/>
      <c r="L147" s="185"/>
      <c r="M147" s="186"/>
      <c r="N147" s="187"/>
      <c r="O147" s="187"/>
      <c r="P147" s="188">
        <f>SUM(P148:P156)</f>
        <v>0</v>
      </c>
      <c r="Q147" s="187"/>
      <c r="R147" s="188">
        <f>SUM(R148:R156)</f>
        <v>0</v>
      </c>
      <c r="S147" s="187"/>
      <c r="T147" s="189">
        <f>SUM(T148:T156)</f>
        <v>0</v>
      </c>
      <c r="AR147" s="190" t="s">
        <v>143</v>
      </c>
      <c r="AT147" s="191" t="s">
        <v>74</v>
      </c>
      <c r="AU147" s="191" t="s">
        <v>83</v>
      </c>
      <c r="AY147" s="190" t="s">
        <v>136</v>
      </c>
      <c r="BK147" s="192">
        <f>SUM(BK148:BK156)</f>
        <v>0</v>
      </c>
    </row>
    <row r="148" spans="1:65" s="2" customFormat="1" ht="14.4" customHeight="1">
      <c r="A148" s="34"/>
      <c r="B148" s="35"/>
      <c r="C148" s="195" t="s">
        <v>7</v>
      </c>
      <c r="D148" s="195" t="s">
        <v>138</v>
      </c>
      <c r="E148" s="196" t="s">
        <v>915</v>
      </c>
      <c r="F148" s="197" t="s">
        <v>916</v>
      </c>
      <c r="G148" s="198" t="s">
        <v>718</v>
      </c>
      <c r="H148" s="199">
        <v>1</v>
      </c>
      <c r="I148" s="200"/>
      <c r="J148" s="199">
        <f t="shared" ref="J148:J156" si="20">ROUND(I148*H148,3)</f>
        <v>0</v>
      </c>
      <c r="K148" s="201"/>
      <c r="L148" s="39"/>
      <c r="M148" s="202" t="s">
        <v>1</v>
      </c>
      <c r="N148" s="203" t="s">
        <v>41</v>
      </c>
      <c r="O148" s="75"/>
      <c r="P148" s="204">
        <f t="shared" ref="P148:P156" si="21">O148*H148</f>
        <v>0</v>
      </c>
      <c r="Q148" s="204">
        <v>0</v>
      </c>
      <c r="R148" s="204">
        <f t="shared" ref="R148:R156" si="22">Q148*H148</f>
        <v>0</v>
      </c>
      <c r="S148" s="204">
        <v>0</v>
      </c>
      <c r="T148" s="205">
        <f t="shared" ref="T148:T156" si="23"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6" t="s">
        <v>233</v>
      </c>
      <c r="AT148" s="206" t="s">
        <v>138</v>
      </c>
      <c r="AU148" s="206" t="s">
        <v>143</v>
      </c>
      <c r="AY148" s="17" t="s">
        <v>136</v>
      </c>
      <c r="BE148" s="207">
        <f t="shared" ref="BE148:BE156" si="24">IF(N148="základná",J148,0)</f>
        <v>0</v>
      </c>
      <c r="BF148" s="207">
        <f t="shared" ref="BF148:BF156" si="25">IF(N148="znížená",J148,0)</f>
        <v>0</v>
      </c>
      <c r="BG148" s="207">
        <f t="shared" ref="BG148:BG156" si="26">IF(N148="zákl. prenesená",J148,0)</f>
        <v>0</v>
      </c>
      <c r="BH148" s="207">
        <f t="shared" ref="BH148:BH156" si="27">IF(N148="zníž. prenesená",J148,0)</f>
        <v>0</v>
      </c>
      <c r="BI148" s="207">
        <f t="shared" ref="BI148:BI156" si="28">IF(N148="nulová",J148,0)</f>
        <v>0</v>
      </c>
      <c r="BJ148" s="17" t="s">
        <v>143</v>
      </c>
      <c r="BK148" s="208">
        <f t="shared" ref="BK148:BK156" si="29">ROUND(I148*H148,3)</f>
        <v>0</v>
      </c>
      <c r="BL148" s="17" t="s">
        <v>233</v>
      </c>
      <c r="BM148" s="206" t="s">
        <v>385</v>
      </c>
    </row>
    <row r="149" spans="1:65" s="2" customFormat="1" ht="14.4" customHeight="1">
      <c r="A149" s="34"/>
      <c r="B149" s="35"/>
      <c r="C149" s="195" t="s">
        <v>275</v>
      </c>
      <c r="D149" s="195" t="s">
        <v>138</v>
      </c>
      <c r="E149" s="196" t="s">
        <v>917</v>
      </c>
      <c r="F149" s="197" t="s">
        <v>918</v>
      </c>
      <c r="G149" s="198" t="s">
        <v>278</v>
      </c>
      <c r="H149" s="199">
        <v>8</v>
      </c>
      <c r="I149" s="200"/>
      <c r="J149" s="199">
        <f t="shared" si="20"/>
        <v>0</v>
      </c>
      <c r="K149" s="201"/>
      <c r="L149" s="39"/>
      <c r="M149" s="202" t="s">
        <v>1</v>
      </c>
      <c r="N149" s="203" t="s">
        <v>41</v>
      </c>
      <c r="O149" s="75"/>
      <c r="P149" s="204">
        <f t="shared" si="21"/>
        <v>0</v>
      </c>
      <c r="Q149" s="204">
        <v>0</v>
      </c>
      <c r="R149" s="204">
        <f t="shared" si="22"/>
        <v>0</v>
      </c>
      <c r="S149" s="204">
        <v>0</v>
      </c>
      <c r="T149" s="205">
        <f t="shared" si="2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6" t="s">
        <v>233</v>
      </c>
      <c r="AT149" s="206" t="s">
        <v>138</v>
      </c>
      <c r="AU149" s="206" t="s">
        <v>143</v>
      </c>
      <c r="AY149" s="17" t="s">
        <v>136</v>
      </c>
      <c r="BE149" s="207">
        <f t="shared" si="24"/>
        <v>0</v>
      </c>
      <c r="BF149" s="207">
        <f t="shared" si="25"/>
        <v>0</v>
      </c>
      <c r="BG149" s="207">
        <f t="shared" si="26"/>
        <v>0</v>
      </c>
      <c r="BH149" s="207">
        <f t="shared" si="27"/>
        <v>0</v>
      </c>
      <c r="BI149" s="207">
        <f t="shared" si="28"/>
        <v>0</v>
      </c>
      <c r="BJ149" s="17" t="s">
        <v>143</v>
      </c>
      <c r="BK149" s="208">
        <f t="shared" si="29"/>
        <v>0</v>
      </c>
      <c r="BL149" s="17" t="s">
        <v>233</v>
      </c>
      <c r="BM149" s="206" t="s">
        <v>393</v>
      </c>
    </row>
    <row r="150" spans="1:65" s="2" customFormat="1" ht="19.8" customHeight="1">
      <c r="A150" s="34"/>
      <c r="B150" s="35"/>
      <c r="C150" s="195" t="s">
        <v>280</v>
      </c>
      <c r="D150" s="195" t="s">
        <v>138</v>
      </c>
      <c r="E150" s="196" t="s">
        <v>919</v>
      </c>
      <c r="F150" s="197" t="s">
        <v>920</v>
      </c>
      <c r="G150" s="198" t="s">
        <v>278</v>
      </c>
      <c r="H150" s="199">
        <v>8</v>
      </c>
      <c r="I150" s="200"/>
      <c r="J150" s="199">
        <f t="shared" si="20"/>
        <v>0</v>
      </c>
      <c r="K150" s="201"/>
      <c r="L150" s="39"/>
      <c r="M150" s="202" t="s">
        <v>1</v>
      </c>
      <c r="N150" s="203" t="s">
        <v>41</v>
      </c>
      <c r="O150" s="75"/>
      <c r="P150" s="204">
        <f t="shared" si="21"/>
        <v>0</v>
      </c>
      <c r="Q150" s="204">
        <v>0</v>
      </c>
      <c r="R150" s="204">
        <f t="shared" si="22"/>
        <v>0</v>
      </c>
      <c r="S150" s="204">
        <v>0</v>
      </c>
      <c r="T150" s="205">
        <f t="shared" si="2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6" t="s">
        <v>233</v>
      </c>
      <c r="AT150" s="206" t="s">
        <v>138</v>
      </c>
      <c r="AU150" s="206" t="s">
        <v>143</v>
      </c>
      <c r="AY150" s="17" t="s">
        <v>136</v>
      </c>
      <c r="BE150" s="207">
        <f t="shared" si="24"/>
        <v>0</v>
      </c>
      <c r="BF150" s="207">
        <f t="shared" si="25"/>
        <v>0</v>
      </c>
      <c r="BG150" s="207">
        <f t="shared" si="26"/>
        <v>0</v>
      </c>
      <c r="BH150" s="207">
        <f t="shared" si="27"/>
        <v>0</v>
      </c>
      <c r="BI150" s="207">
        <f t="shared" si="28"/>
        <v>0</v>
      </c>
      <c r="BJ150" s="17" t="s">
        <v>143</v>
      </c>
      <c r="BK150" s="208">
        <f t="shared" si="29"/>
        <v>0</v>
      </c>
      <c r="BL150" s="17" t="s">
        <v>233</v>
      </c>
      <c r="BM150" s="206" t="s">
        <v>407</v>
      </c>
    </row>
    <row r="151" spans="1:65" s="2" customFormat="1" ht="19.8" customHeight="1">
      <c r="A151" s="34"/>
      <c r="B151" s="35"/>
      <c r="C151" s="242" t="s">
        <v>285</v>
      </c>
      <c r="D151" s="242" t="s">
        <v>227</v>
      </c>
      <c r="E151" s="243" t="s">
        <v>921</v>
      </c>
      <c r="F151" s="244" t="s">
        <v>922</v>
      </c>
      <c r="G151" s="245" t="s">
        <v>278</v>
      </c>
      <c r="H151" s="246">
        <v>1</v>
      </c>
      <c r="I151" s="247"/>
      <c r="J151" s="246">
        <f t="shared" si="20"/>
        <v>0</v>
      </c>
      <c r="K151" s="248"/>
      <c r="L151" s="249"/>
      <c r="M151" s="250" t="s">
        <v>1</v>
      </c>
      <c r="N151" s="251" t="s">
        <v>41</v>
      </c>
      <c r="O151" s="75"/>
      <c r="P151" s="204">
        <f t="shared" si="21"/>
        <v>0</v>
      </c>
      <c r="Q151" s="204">
        <v>0</v>
      </c>
      <c r="R151" s="204">
        <f t="shared" si="22"/>
        <v>0</v>
      </c>
      <c r="S151" s="204">
        <v>0</v>
      </c>
      <c r="T151" s="205">
        <f t="shared" si="23"/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6" t="s">
        <v>347</v>
      </c>
      <c r="AT151" s="206" t="s">
        <v>227</v>
      </c>
      <c r="AU151" s="206" t="s">
        <v>143</v>
      </c>
      <c r="AY151" s="17" t="s">
        <v>136</v>
      </c>
      <c r="BE151" s="207">
        <f t="shared" si="24"/>
        <v>0</v>
      </c>
      <c r="BF151" s="207">
        <f t="shared" si="25"/>
        <v>0</v>
      </c>
      <c r="BG151" s="207">
        <f t="shared" si="26"/>
        <v>0</v>
      </c>
      <c r="BH151" s="207">
        <f t="shared" si="27"/>
        <v>0</v>
      </c>
      <c r="BI151" s="207">
        <f t="shared" si="28"/>
        <v>0</v>
      </c>
      <c r="BJ151" s="17" t="s">
        <v>143</v>
      </c>
      <c r="BK151" s="208">
        <f t="shared" si="29"/>
        <v>0</v>
      </c>
      <c r="BL151" s="17" t="s">
        <v>233</v>
      </c>
      <c r="BM151" s="206" t="s">
        <v>418</v>
      </c>
    </row>
    <row r="152" spans="1:65" s="2" customFormat="1" ht="19.8" customHeight="1">
      <c r="A152" s="34"/>
      <c r="B152" s="35"/>
      <c r="C152" s="242" t="s">
        <v>291</v>
      </c>
      <c r="D152" s="242" t="s">
        <v>227</v>
      </c>
      <c r="E152" s="243" t="s">
        <v>923</v>
      </c>
      <c r="F152" s="244" t="s">
        <v>924</v>
      </c>
      <c r="G152" s="245" t="s">
        <v>278</v>
      </c>
      <c r="H152" s="246">
        <v>3</v>
      </c>
      <c r="I152" s="247"/>
      <c r="J152" s="246">
        <f t="shared" si="20"/>
        <v>0</v>
      </c>
      <c r="K152" s="248"/>
      <c r="L152" s="249"/>
      <c r="M152" s="250" t="s">
        <v>1</v>
      </c>
      <c r="N152" s="251" t="s">
        <v>41</v>
      </c>
      <c r="O152" s="75"/>
      <c r="P152" s="204">
        <f t="shared" si="21"/>
        <v>0</v>
      </c>
      <c r="Q152" s="204">
        <v>0</v>
      </c>
      <c r="R152" s="204">
        <f t="shared" si="22"/>
        <v>0</v>
      </c>
      <c r="S152" s="204">
        <v>0</v>
      </c>
      <c r="T152" s="205">
        <f t="shared" si="23"/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6" t="s">
        <v>347</v>
      </c>
      <c r="AT152" s="206" t="s">
        <v>227</v>
      </c>
      <c r="AU152" s="206" t="s">
        <v>143</v>
      </c>
      <c r="AY152" s="17" t="s">
        <v>136</v>
      </c>
      <c r="BE152" s="207">
        <f t="shared" si="24"/>
        <v>0</v>
      </c>
      <c r="BF152" s="207">
        <f t="shared" si="25"/>
        <v>0</v>
      </c>
      <c r="BG152" s="207">
        <f t="shared" si="26"/>
        <v>0</v>
      </c>
      <c r="BH152" s="207">
        <f t="shared" si="27"/>
        <v>0</v>
      </c>
      <c r="BI152" s="207">
        <f t="shared" si="28"/>
        <v>0</v>
      </c>
      <c r="BJ152" s="17" t="s">
        <v>143</v>
      </c>
      <c r="BK152" s="208">
        <f t="shared" si="29"/>
        <v>0</v>
      </c>
      <c r="BL152" s="17" t="s">
        <v>233</v>
      </c>
      <c r="BM152" s="206" t="s">
        <v>429</v>
      </c>
    </row>
    <row r="153" spans="1:65" s="2" customFormat="1" ht="19.8" customHeight="1">
      <c r="A153" s="34"/>
      <c r="B153" s="35"/>
      <c r="C153" s="242" t="s">
        <v>296</v>
      </c>
      <c r="D153" s="242" t="s">
        <v>227</v>
      </c>
      <c r="E153" s="243" t="s">
        <v>925</v>
      </c>
      <c r="F153" s="244" t="s">
        <v>926</v>
      </c>
      <c r="G153" s="245" t="s">
        <v>278</v>
      </c>
      <c r="H153" s="246">
        <v>3</v>
      </c>
      <c r="I153" s="247"/>
      <c r="J153" s="246">
        <f t="shared" si="20"/>
        <v>0</v>
      </c>
      <c r="K153" s="248"/>
      <c r="L153" s="249"/>
      <c r="M153" s="250" t="s">
        <v>1</v>
      </c>
      <c r="N153" s="251" t="s">
        <v>41</v>
      </c>
      <c r="O153" s="75"/>
      <c r="P153" s="204">
        <f t="shared" si="21"/>
        <v>0</v>
      </c>
      <c r="Q153" s="204">
        <v>0</v>
      </c>
      <c r="R153" s="204">
        <f t="shared" si="22"/>
        <v>0</v>
      </c>
      <c r="S153" s="204">
        <v>0</v>
      </c>
      <c r="T153" s="205">
        <f t="shared" si="23"/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6" t="s">
        <v>347</v>
      </c>
      <c r="AT153" s="206" t="s">
        <v>227</v>
      </c>
      <c r="AU153" s="206" t="s">
        <v>143</v>
      </c>
      <c r="AY153" s="17" t="s">
        <v>136</v>
      </c>
      <c r="BE153" s="207">
        <f t="shared" si="24"/>
        <v>0</v>
      </c>
      <c r="BF153" s="207">
        <f t="shared" si="25"/>
        <v>0</v>
      </c>
      <c r="BG153" s="207">
        <f t="shared" si="26"/>
        <v>0</v>
      </c>
      <c r="BH153" s="207">
        <f t="shared" si="27"/>
        <v>0</v>
      </c>
      <c r="BI153" s="207">
        <f t="shared" si="28"/>
        <v>0</v>
      </c>
      <c r="BJ153" s="17" t="s">
        <v>143</v>
      </c>
      <c r="BK153" s="208">
        <f t="shared" si="29"/>
        <v>0</v>
      </c>
      <c r="BL153" s="17" t="s">
        <v>233</v>
      </c>
      <c r="BM153" s="206" t="s">
        <v>439</v>
      </c>
    </row>
    <row r="154" spans="1:65" s="2" customFormat="1" ht="19.8" customHeight="1">
      <c r="A154" s="34"/>
      <c r="B154" s="35"/>
      <c r="C154" s="242" t="s">
        <v>301</v>
      </c>
      <c r="D154" s="242" t="s">
        <v>227</v>
      </c>
      <c r="E154" s="243" t="s">
        <v>927</v>
      </c>
      <c r="F154" s="244" t="s">
        <v>928</v>
      </c>
      <c r="G154" s="245" t="s">
        <v>278</v>
      </c>
      <c r="H154" s="246">
        <v>1</v>
      </c>
      <c r="I154" s="247"/>
      <c r="J154" s="246">
        <f t="shared" si="20"/>
        <v>0</v>
      </c>
      <c r="K154" s="248"/>
      <c r="L154" s="249"/>
      <c r="M154" s="250" t="s">
        <v>1</v>
      </c>
      <c r="N154" s="251" t="s">
        <v>41</v>
      </c>
      <c r="O154" s="75"/>
      <c r="P154" s="204">
        <f t="shared" si="21"/>
        <v>0</v>
      </c>
      <c r="Q154" s="204">
        <v>0</v>
      </c>
      <c r="R154" s="204">
        <f t="shared" si="22"/>
        <v>0</v>
      </c>
      <c r="S154" s="204">
        <v>0</v>
      </c>
      <c r="T154" s="205">
        <f t="shared" si="23"/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6" t="s">
        <v>347</v>
      </c>
      <c r="AT154" s="206" t="s">
        <v>227</v>
      </c>
      <c r="AU154" s="206" t="s">
        <v>143</v>
      </c>
      <c r="AY154" s="17" t="s">
        <v>136</v>
      </c>
      <c r="BE154" s="207">
        <f t="shared" si="24"/>
        <v>0</v>
      </c>
      <c r="BF154" s="207">
        <f t="shared" si="25"/>
        <v>0</v>
      </c>
      <c r="BG154" s="207">
        <f t="shared" si="26"/>
        <v>0</v>
      </c>
      <c r="BH154" s="207">
        <f t="shared" si="27"/>
        <v>0</v>
      </c>
      <c r="BI154" s="207">
        <f t="shared" si="28"/>
        <v>0</v>
      </c>
      <c r="BJ154" s="17" t="s">
        <v>143</v>
      </c>
      <c r="BK154" s="208">
        <f t="shared" si="29"/>
        <v>0</v>
      </c>
      <c r="BL154" s="17" t="s">
        <v>233</v>
      </c>
      <c r="BM154" s="206" t="s">
        <v>448</v>
      </c>
    </row>
    <row r="155" spans="1:65" s="2" customFormat="1" ht="22.2" customHeight="1">
      <c r="A155" s="34"/>
      <c r="B155" s="35"/>
      <c r="C155" s="195" t="s">
        <v>307</v>
      </c>
      <c r="D155" s="195" t="s">
        <v>138</v>
      </c>
      <c r="E155" s="196" t="s">
        <v>929</v>
      </c>
      <c r="F155" s="197" t="s">
        <v>930</v>
      </c>
      <c r="G155" s="198" t="s">
        <v>421</v>
      </c>
      <c r="H155" s="200"/>
      <c r="I155" s="200"/>
      <c r="J155" s="199">
        <f t="shared" si="20"/>
        <v>0</v>
      </c>
      <c r="K155" s="201"/>
      <c r="L155" s="39"/>
      <c r="M155" s="202" t="s">
        <v>1</v>
      </c>
      <c r="N155" s="203" t="s">
        <v>41</v>
      </c>
      <c r="O155" s="75"/>
      <c r="P155" s="204">
        <f t="shared" si="21"/>
        <v>0</v>
      </c>
      <c r="Q155" s="204">
        <v>0</v>
      </c>
      <c r="R155" s="204">
        <f t="shared" si="22"/>
        <v>0</v>
      </c>
      <c r="S155" s="204">
        <v>0</v>
      </c>
      <c r="T155" s="205">
        <f t="shared" si="23"/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6" t="s">
        <v>233</v>
      </c>
      <c r="AT155" s="206" t="s">
        <v>138</v>
      </c>
      <c r="AU155" s="206" t="s">
        <v>143</v>
      </c>
      <c r="AY155" s="17" t="s">
        <v>136</v>
      </c>
      <c r="BE155" s="207">
        <f t="shared" si="24"/>
        <v>0</v>
      </c>
      <c r="BF155" s="207">
        <f t="shared" si="25"/>
        <v>0</v>
      </c>
      <c r="BG155" s="207">
        <f t="shared" si="26"/>
        <v>0</v>
      </c>
      <c r="BH155" s="207">
        <f t="shared" si="27"/>
        <v>0</v>
      </c>
      <c r="BI155" s="207">
        <f t="shared" si="28"/>
        <v>0</v>
      </c>
      <c r="BJ155" s="17" t="s">
        <v>143</v>
      </c>
      <c r="BK155" s="208">
        <f t="shared" si="29"/>
        <v>0</v>
      </c>
      <c r="BL155" s="17" t="s">
        <v>233</v>
      </c>
      <c r="BM155" s="206" t="s">
        <v>460</v>
      </c>
    </row>
    <row r="156" spans="1:65" s="2" customFormat="1" ht="22.2" customHeight="1">
      <c r="A156" s="34"/>
      <c r="B156" s="35"/>
      <c r="C156" s="195" t="s">
        <v>312</v>
      </c>
      <c r="D156" s="195" t="s">
        <v>138</v>
      </c>
      <c r="E156" s="196" t="s">
        <v>931</v>
      </c>
      <c r="F156" s="197" t="s">
        <v>932</v>
      </c>
      <c r="G156" s="198" t="s">
        <v>421</v>
      </c>
      <c r="H156" s="200"/>
      <c r="I156" s="200"/>
      <c r="J156" s="199">
        <f t="shared" si="20"/>
        <v>0</v>
      </c>
      <c r="K156" s="201"/>
      <c r="L156" s="39"/>
      <c r="M156" s="202" t="s">
        <v>1</v>
      </c>
      <c r="N156" s="203" t="s">
        <v>41</v>
      </c>
      <c r="O156" s="75"/>
      <c r="P156" s="204">
        <f t="shared" si="21"/>
        <v>0</v>
      </c>
      <c r="Q156" s="204">
        <v>0</v>
      </c>
      <c r="R156" s="204">
        <f t="shared" si="22"/>
        <v>0</v>
      </c>
      <c r="S156" s="204">
        <v>0</v>
      </c>
      <c r="T156" s="205">
        <f t="shared" si="23"/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6" t="s">
        <v>233</v>
      </c>
      <c r="AT156" s="206" t="s">
        <v>138</v>
      </c>
      <c r="AU156" s="206" t="s">
        <v>143</v>
      </c>
      <c r="AY156" s="17" t="s">
        <v>136</v>
      </c>
      <c r="BE156" s="207">
        <f t="shared" si="24"/>
        <v>0</v>
      </c>
      <c r="BF156" s="207">
        <f t="shared" si="25"/>
        <v>0</v>
      </c>
      <c r="BG156" s="207">
        <f t="shared" si="26"/>
        <v>0</v>
      </c>
      <c r="BH156" s="207">
        <f t="shared" si="27"/>
        <v>0</v>
      </c>
      <c r="BI156" s="207">
        <f t="shared" si="28"/>
        <v>0</v>
      </c>
      <c r="BJ156" s="17" t="s">
        <v>143</v>
      </c>
      <c r="BK156" s="208">
        <f t="shared" si="29"/>
        <v>0</v>
      </c>
      <c r="BL156" s="17" t="s">
        <v>233</v>
      </c>
      <c r="BM156" s="206" t="s">
        <v>468</v>
      </c>
    </row>
    <row r="157" spans="1:65" s="12" customFormat="1" ht="22.8" customHeight="1">
      <c r="B157" s="179"/>
      <c r="C157" s="180"/>
      <c r="D157" s="181" t="s">
        <v>74</v>
      </c>
      <c r="E157" s="193" t="s">
        <v>488</v>
      </c>
      <c r="F157" s="193" t="s">
        <v>489</v>
      </c>
      <c r="G157" s="180"/>
      <c r="H157" s="180"/>
      <c r="I157" s="183"/>
      <c r="J157" s="194">
        <f>BK157</f>
        <v>0</v>
      </c>
      <c r="K157" s="180"/>
      <c r="L157" s="185"/>
      <c r="M157" s="186"/>
      <c r="N157" s="187"/>
      <c r="O157" s="187"/>
      <c r="P157" s="188">
        <f>SUM(P158:P161)</f>
        <v>0</v>
      </c>
      <c r="Q157" s="187"/>
      <c r="R157" s="188">
        <f>SUM(R158:R161)</f>
        <v>0</v>
      </c>
      <c r="S157" s="187"/>
      <c r="T157" s="189">
        <f>SUM(T158:T161)</f>
        <v>0</v>
      </c>
      <c r="AR157" s="190" t="s">
        <v>143</v>
      </c>
      <c r="AT157" s="191" t="s">
        <v>74</v>
      </c>
      <c r="AU157" s="191" t="s">
        <v>83</v>
      </c>
      <c r="AY157" s="190" t="s">
        <v>136</v>
      </c>
      <c r="BK157" s="192">
        <f>SUM(BK158:BK161)</f>
        <v>0</v>
      </c>
    </row>
    <row r="158" spans="1:65" s="2" customFormat="1" ht="22.2" customHeight="1">
      <c r="A158" s="34"/>
      <c r="B158" s="35"/>
      <c r="C158" s="195" t="s">
        <v>328</v>
      </c>
      <c r="D158" s="195" t="s">
        <v>138</v>
      </c>
      <c r="E158" s="196" t="s">
        <v>933</v>
      </c>
      <c r="F158" s="197" t="s">
        <v>934</v>
      </c>
      <c r="G158" s="198" t="s">
        <v>663</v>
      </c>
      <c r="H158" s="199">
        <v>10</v>
      </c>
      <c r="I158" s="200"/>
      <c r="J158" s="199">
        <f>ROUND(I158*H158,3)</f>
        <v>0</v>
      </c>
      <c r="K158" s="201"/>
      <c r="L158" s="39"/>
      <c r="M158" s="202" t="s">
        <v>1</v>
      </c>
      <c r="N158" s="203" t="s">
        <v>41</v>
      </c>
      <c r="O158" s="75"/>
      <c r="P158" s="204">
        <f>O158*H158</f>
        <v>0</v>
      </c>
      <c r="Q158" s="204">
        <v>0</v>
      </c>
      <c r="R158" s="204">
        <f>Q158*H158</f>
        <v>0</v>
      </c>
      <c r="S158" s="204">
        <v>0</v>
      </c>
      <c r="T158" s="205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6" t="s">
        <v>233</v>
      </c>
      <c r="AT158" s="206" t="s">
        <v>138</v>
      </c>
      <c r="AU158" s="206" t="s">
        <v>143</v>
      </c>
      <c r="AY158" s="17" t="s">
        <v>136</v>
      </c>
      <c r="BE158" s="207">
        <f>IF(N158="základná",J158,0)</f>
        <v>0</v>
      </c>
      <c r="BF158" s="207">
        <f>IF(N158="znížená",J158,0)</f>
        <v>0</v>
      </c>
      <c r="BG158" s="207">
        <f>IF(N158="zákl. prenesená",J158,0)</f>
        <v>0</v>
      </c>
      <c r="BH158" s="207">
        <f>IF(N158="zníž. prenesená",J158,0)</f>
        <v>0</v>
      </c>
      <c r="BI158" s="207">
        <f>IF(N158="nulová",J158,0)</f>
        <v>0</v>
      </c>
      <c r="BJ158" s="17" t="s">
        <v>143</v>
      </c>
      <c r="BK158" s="208">
        <f>ROUND(I158*H158,3)</f>
        <v>0</v>
      </c>
      <c r="BL158" s="17" t="s">
        <v>233</v>
      </c>
      <c r="BM158" s="206" t="s">
        <v>476</v>
      </c>
    </row>
    <row r="159" spans="1:65" s="2" customFormat="1" ht="14.4" customHeight="1">
      <c r="A159" s="34"/>
      <c r="B159" s="35"/>
      <c r="C159" s="242" t="s">
        <v>336</v>
      </c>
      <c r="D159" s="242" t="s">
        <v>227</v>
      </c>
      <c r="E159" s="243" t="s">
        <v>935</v>
      </c>
      <c r="F159" s="244" t="s">
        <v>936</v>
      </c>
      <c r="G159" s="245" t="s">
        <v>663</v>
      </c>
      <c r="H159" s="246">
        <v>10</v>
      </c>
      <c r="I159" s="247"/>
      <c r="J159" s="246">
        <f>ROUND(I159*H159,3)</f>
        <v>0</v>
      </c>
      <c r="K159" s="248"/>
      <c r="L159" s="249"/>
      <c r="M159" s="250" t="s">
        <v>1</v>
      </c>
      <c r="N159" s="251" t="s">
        <v>41</v>
      </c>
      <c r="O159" s="75"/>
      <c r="P159" s="204">
        <f>O159*H159</f>
        <v>0</v>
      </c>
      <c r="Q159" s="204">
        <v>0</v>
      </c>
      <c r="R159" s="204">
        <f>Q159*H159</f>
        <v>0</v>
      </c>
      <c r="S159" s="204">
        <v>0</v>
      </c>
      <c r="T159" s="205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6" t="s">
        <v>347</v>
      </c>
      <c r="AT159" s="206" t="s">
        <v>227</v>
      </c>
      <c r="AU159" s="206" t="s">
        <v>143</v>
      </c>
      <c r="AY159" s="17" t="s">
        <v>136</v>
      </c>
      <c r="BE159" s="207">
        <f>IF(N159="základná",J159,0)</f>
        <v>0</v>
      </c>
      <c r="BF159" s="207">
        <f>IF(N159="znížená",J159,0)</f>
        <v>0</v>
      </c>
      <c r="BG159" s="207">
        <f>IF(N159="zákl. prenesená",J159,0)</f>
        <v>0</v>
      </c>
      <c r="BH159" s="207">
        <f>IF(N159="zníž. prenesená",J159,0)</f>
        <v>0</v>
      </c>
      <c r="BI159" s="207">
        <f>IF(N159="nulová",J159,0)</f>
        <v>0</v>
      </c>
      <c r="BJ159" s="17" t="s">
        <v>143</v>
      </c>
      <c r="BK159" s="208">
        <f>ROUND(I159*H159,3)</f>
        <v>0</v>
      </c>
      <c r="BL159" s="17" t="s">
        <v>233</v>
      </c>
      <c r="BM159" s="206" t="s">
        <v>484</v>
      </c>
    </row>
    <row r="160" spans="1:65" s="2" customFormat="1" ht="22.2" customHeight="1">
      <c r="A160" s="34"/>
      <c r="B160" s="35"/>
      <c r="C160" s="195" t="s">
        <v>340</v>
      </c>
      <c r="D160" s="195" t="s">
        <v>138</v>
      </c>
      <c r="E160" s="196" t="s">
        <v>937</v>
      </c>
      <c r="F160" s="197" t="s">
        <v>938</v>
      </c>
      <c r="G160" s="198" t="s">
        <v>421</v>
      </c>
      <c r="H160" s="200"/>
      <c r="I160" s="200"/>
      <c r="J160" s="199">
        <f>ROUND(I160*H160,3)</f>
        <v>0</v>
      </c>
      <c r="K160" s="201"/>
      <c r="L160" s="39"/>
      <c r="M160" s="202" t="s">
        <v>1</v>
      </c>
      <c r="N160" s="203" t="s">
        <v>41</v>
      </c>
      <c r="O160" s="75"/>
      <c r="P160" s="204">
        <f>O160*H160</f>
        <v>0</v>
      </c>
      <c r="Q160" s="204">
        <v>0</v>
      </c>
      <c r="R160" s="204">
        <f>Q160*H160</f>
        <v>0</v>
      </c>
      <c r="S160" s="204">
        <v>0</v>
      </c>
      <c r="T160" s="205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6" t="s">
        <v>233</v>
      </c>
      <c r="AT160" s="206" t="s">
        <v>138</v>
      </c>
      <c r="AU160" s="206" t="s">
        <v>143</v>
      </c>
      <c r="AY160" s="17" t="s">
        <v>136</v>
      </c>
      <c r="BE160" s="207">
        <f>IF(N160="základná",J160,0)</f>
        <v>0</v>
      </c>
      <c r="BF160" s="207">
        <f>IF(N160="znížená",J160,0)</f>
        <v>0</v>
      </c>
      <c r="BG160" s="207">
        <f>IF(N160="zákl. prenesená",J160,0)</f>
        <v>0</v>
      </c>
      <c r="BH160" s="207">
        <f>IF(N160="zníž. prenesená",J160,0)</f>
        <v>0</v>
      </c>
      <c r="BI160" s="207">
        <f>IF(N160="nulová",J160,0)</f>
        <v>0</v>
      </c>
      <c r="BJ160" s="17" t="s">
        <v>143</v>
      </c>
      <c r="BK160" s="208">
        <f>ROUND(I160*H160,3)</f>
        <v>0</v>
      </c>
      <c r="BL160" s="17" t="s">
        <v>233</v>
      </c>
      <c r="BM160" s="206" t="s">
        <v>495</v>
      </c>
    </row>
    <row r="161" spans="1:65" s="2" customFormat="1" ht="22.2" customHeight="1">
      <c r="A161" s="34"/>
      <c r="B161" s="35"/>
      <c r="C161" s="195" t="s">
        <v>347</v>
      </c>
      <c r="D161" s="195" t="s">
        <v>138</v>
      </c>
      <c r="E161" s="196" t="s">
        <v>939</v>
      </c>
      <c r="F161" s="197" t="s">
        <v>940</v>
      </c>
      <c r="G161" s="198" t="s">
        <v>421</v>
      </c>
      <c r="H161" s="200"/>
      <c r="I161" s="200"/>
      <c r="J161" s="199">
        <f>ROUND(I161*H161,3)</f>
        <v>0</v>
      </c>
      <c r="K161" s="201"/>
      <c r="L161" s="39"/>
      <c r="M161" s="202" t="s">
        <v>1</v>
      </c>
      <c r="N161" s="203" t="s">
        <v>41</v>
      </c>
      <c r="O161" s="75"/>
      <c r="P161" s="204">
        <f>O161*H161</f>
        <v>0</v>
      </c>
      <c r="Q161" s="204">
        <v>0</v>
      </c>
      <c r="R161" s="204">
        <f>Q161*H161</f>
        <v>0</v>
      </c>
      <c r="S161" s="204">
        <v>0</v>
      </c>
      <c r="T161" s="205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6" t="s">
        <v>233</v>
      </c>
      <c r="AT161" s="206" t="s">
        <v>138</v>
      </c>
      <c r="AU161" s="206" t="s">
        <v>143</v>
      </c>
      <c r="AY161" s="17" t="s">
        <v>136</v>
      </c>
      <c r="BE161" s="207">
        <f>IF(N161="základná",J161,0)</f>
        <v>0</v>
      </c>
      <c r="BF161" s="207">
        <f>IF(N161="znížená",J161,0)</f>
        <v>0</v>
      </c>
      <c r="BG161" s="207">
        <f>IF(N161="zákl. prenesená",J161,0)</f>
        <v>0</v>
      </c>
      <c r="BH161" s="207">
        <f>IF(N161="zníž. prenesená",J161,0)</f>
        <v>0</v>
      </c>
      <c r="BI161" s="207">
        <f>IF(N161="nulová",J161,0)</f>
        <v>0</v>
      </c>
      <c r="BJ161" s="17" t="s">
        <v>143</v>
      </c>
      <c r="BK161" s="208">
        <f>ROUND(I161*H161,3)</f>
        <v>0</v>
      </c>
      <c r="BL161" s="17" t="s">
        <v>233</v>
      </c>
      <c r="BM161" s="206" t="s">
        <v>507</v>
      </c>
    </row>
    <row r="162" spans="1:65" s="12" customFormat="1" ht="25.95" customHeight="1">
      <c r="B162" s="179"/>
      <c r="C162" s="180"/>
      <c r="D162" s="181" t="s">
        <v>74</v>
      </c>
      <c r="E162" s="182" t="s">
        <v>941</v>
      </c>
      <c r="F162" s="182" t="s">
        <v>942</v>
      </c>
      <c r="G162" s="180"/>
      <c r="H162" s="180"/>
      <c r="I162" s="183"/>
      <c r="J162" s="184">
        <f>BK162</f>
        <v>0</v>
      </c>
      <c r="K162" s="180"/>
      <c r="L162" s="185"/>
      <c r="M162" s="186"/>
      <c r="N162" s="187"/>
      <c r="O162" s="187"/>
      <c r="P162" s="188">
        <f>SUM(P163:P165)</f>
        <v>0</v>
      </c>
      <c r="Q162" s="187"/>
      <c r="R162" s="188">
        <f>SUM(R163:R165)</f>
        <v>0</v>
      </c>
      <c r="S162" s="187"/>
      <c r="T162" s="189">
        <f>SUM(T163:T165)</f>
        <v>0</v>
      </c>
      <c r="AR162" s="190" t="s">
        <v>142</v>
      </c>
      <c r="AT162" s="191" t="s">
        <v>74</v>
      </c>
      <c r="AU162" s="191" t="s">
        <v>75</v>
      </c>
      <c r="AY162" s="190" t="s">
        <v>136</v>
      </c>
      <c r="BK162" s="192">
        <f>SUM(BK163:BK165)</f>
        <v>0</v>
      </c>
    </row>
    <row r="163" spans="1:65" s="2" customFormat="1" ht="14.4" customHeight="1">
      <c r="A163" s="34"/>
      <c r="B163" s="35"/>
      <c r="C163" s="195" t="s">
        <v>351</v>
      </c>
      <c r="D163" s="195" t="s">
        <v>138</v>
      </c>
      <c r="E163" s="196" t="s">
        <v>943</v>
      </c>
      <c r="F163" s="197" t="s">
        <v>944</v>
      </c>
      <c r="G163" s="198" t="s">
        <v>718</v>
      </c>
      <c r="H163" s="199">
        <v>1</v>
      </c>
      <c r="I163" s="200"/>
      <c r="J163" s="199">
        <f>ROUND(I163*H163,3)</f>
        <v>0</v>
      </c>
      <c r="K163" s="201"/>
      <c r="L163" s="39"/>
      <c r="M163" s="202" t="s">
        <v>1</v>
      </c>
      <c r="N163" s="203" t="s">
        <v>41</v>
      </c>
      <c r="O163" s="75"/>
      <c r="P163" s="204">
        <f>O163*H163</f>
        <v>0</v>
      </c>
      <c r="Q163" s="204">
        <v>0</v>
      </c>
      <c r="R163" s="204">
        <f>Q163*H163</f>
        <v>0</v>
      </c>
      <c r="S163" s="204">
        <v>0</v>
      </c>
      <c r="T163" s="205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6" t="s">
        <v>945</v>
      </c>
      <c r="AT163" s="206" t="s">
        <v>138</v>
      </c>
      <c r="AU163" s="206" t="s">
        <v>83</v>
      </c>
      <c r="AY163" s="17" t="s">
        <v>136</v>
      </c>
      <c r="BE163" s="207">
        <f>IF(N163="základná",J163,0)</f>
        <v>0</v>
      </c>
      <c r="BF163" s="207">
        <f>IF(N163="znížená",J163,0)</f>
        <v>0</v>
      </c>
      <c r="BG163" s="207">
        <f>IF(N163="zákl. prenesená",J163,0)</f>
        <v>0</v>
      </c>
      <c r="BH163" s="207">
        <f>IF(N163="zníž. prenesená",J163,0)</f>
        <v>0</v>
      </c>
      <c r="BI163" s="207">
        <f>IF(N163="nulová",J163,0)</f>
        <v>0</v>
      </c>
      <c r="BJ163" s="17" t="s">
        <v>143</v>
      </c>
      <c r="BK163" s="208">
        <f>ROUND(I163*H163,3)</f>
        <v>0</v>
      </c>
      <c r="BL163" s="17" t="s">
        <v>945</v>
      </c>
      <c r="BM163" s="206" t="s">
        <v>517</v>
      </c>
    </row>
    <row r="164" spans="1:65" s="2" customFormat="1" ht="14.4" customHeight="1">
      <c r="A164" s="34"/>
      <c r="B164" s="35"/>
      <c r="C164" s="195" t="s">
        <v>358</v>
      </c>
      <c r="D164" s="195" t="s">
        <v>138</v>
      </c>
      <c r="E164" s="196" t="s">
        <v>946</v>
      </c>
      <c r="F164" s="197" t="s">
        <v>947</v>
      </c>
      <c r="G164" s="198" t="s">
        <v>948</v>
      </c>
      <c r="H164" s="199">
        <v>24</v>
      </c>
      <c r="I164" s="200"/>
      <c r="J164" s="199">
        <f>ROUND(I164*H164,3)</f>
        <v>0</v>
      </c>
      <c r="K164" s="201"/>
      <c r="L164" s="39"/>
      <c r="M164" s="202" t="s">
        <v>1</v>
      </c>
      <c r="N164" s="203" t="s">
        <v>41</v>
      </c>
      <c r="O164" s="75"/>
      <c r="P164" s="204">
        <f>O164*H164</f>
        <v>0</v>
      </c>
      <c r="Q164" s="204">
        <v>0</v>
      </c>
      <c r="R164" s="204">
        <f>Q164*H164</f>
        <v>0</v>
      </c>
      <c r="S164" s="204">
        <v>0</v>
      </c>
      <c r="T164" s="205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6" t="s">
        <v>945</v>
      </c>
      <c r="AT164" s="206" t="s">
        <v>138</v>
      </c>
      <c r="AU164" s="206" t="s">
        <v>83</v>
      </c>
      <c r="AY164" s="17" t="s">
        <v>136</v>
      </c>
      <c r="BE164" s="207">
        <f>IF(N164="základná",J164,0)</f>
        <v>0</v>
      </c>
      <c r="BF164" s="207">
        <f>IF(N164="znížená",J164,0)</f>
        <v>0</v>
      </c>
      <c r="BG164" s="207">
        <f>IF(N164="zákl. prenesená",J164,0)</f>
        <v>0</v>
      </c>
      <c r="BH164" s="207">
        <f>IF(N164="zníž. prenesená",J164,0)</f>
        <v>0</v>
      </c>
      <c r="BI164" s="207">
        <f>IF(N164="nulová",J164,0)</f>
        <v>0</v>
      </c>
      <c r="BJ164" s="17" t="s">
        <v>143</v>
      </c>
      <c r="BK164" s="208">
        <f>ROUND(I164*H164,3)</f>
        <v>0</v>
      </c>
      <c r="BL164" s="17" t="s">
        <v>945</v>
      </c>
      <c r="BM164" s="206" t="s">
        <v>528</v>
      </c>
    </row>
    <row r="165" spans="1:65" s="2" customFormat="1" ht="30" customHeight="1">
      <c r="A165" s="34"/>
      <c r="B165" s="35"/>
      <c r="C165" s="195" t="s">
        <v>362</v>
      </c>
      <c r="D165" s="195" t="s">
        <v>138</v>
      </c>
      <c r="E165" s="196" t="s">
        <v>949</v>
      </c>
      <c r="F165" s="197" t="s">
        <v>950</v>
      </c>
      <c r="G165" s="198" t="s">
        <v>948</v>
      </c>
      <c r="H165" s="199">
        <v>16</v>
      </c>
      <c r="I165" s="200"/>
      <c r="J165" s="199">
        <f>ROUND(I165*H165,3)</f>
        <v>0</v>
      </c>
      <c r="K165" s="201"/>
      <c r="L165" s="39"/>
      <c r="M165" s="255" t="s">
        <v>1</v>
      </c>
      <c r="N165" s="256" t="s">
        <v>41</v>
      </c>
      <c r="O165" s="257"/>
      <c r="P165" s="258">
        <f>O165*H165</f>
        <v>0</v>
      </c>
      <c r="Q165" s="258">
        <v>0</v>
      </c>
      <c r="R165" s="258">
        <f>Q165*H165</f>
        <v>0</v>
      </c>
      <c r="S165" s="258">
        <v>0</v>
      </c>
      <c r="T165" s="259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6" t="s">
        <v>945</v>
      </c>
      <c r="AT165" s="206" t="s">
        <v>138</v>
      </c>
      <c r="AU165" s="206" t="s">
        <v>83</v>
      </c>
      <c r="AY165" s="17" t="s">
        <v>136</v>
      </c>
      <c r="BE165" s="207">
        <f>IF(N165="základná",J165,0)</f>
        <v>0</v>
      </c>
      <c r="BF165" s="207">
        <f>IF(N165="znížená",J165,0)</f>
        <v>0</v>
      </c>
      <c r="BG165" s="207">
        <f>IF(N165="zákl. prenesená",J165,0)</f>
        <v>0</v>
      </c>
      <c r="BH165" s="207">
        <f>IF(N165="zníž. prenesená",J165,0)</f>
        <v>0</v>
      </c>
      <c r="BI165" s="207">
        <f>IF(N165="nulová",J165,0)</f>
        <v>0</v>
      </c>
      <c r="BJ165" s="17" t="s">
        <v>143</v>
      </c>
      <c r="BK165" s="208">
        <f>ROUND(I165*H165,3)</f>
        <v>0</v>
      </c>
      <c r="BL165" s="17" t="s">
        <v>945</v>
      </c>
      <c r="BM165" s="206" t="s">
        <v>535</v>
      </c>
    </row>
    <row r="166" spans="1:65" s="2" customFormat="1" ht="6.9" customHeight="1">
      <c r="A166" s="34"/>
      <c r="B166" s="58"/>
      <c r="C166" s="59"/>
      <c r="D166" s="59"/>
      <c r="E166" s="59"/>
      <c r="F166" s="59"/>
      <c r="G166" s="59"/>
      <c r="H166" s="59"/>
      <c r="I166" s="59"/>
      <c r="J166" s="59"/>
      <c r="K166" s="59"/>
      <c r="L166" s="39"/>
      <c r="M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</row>
  </sheetData>
  <sheetProtection password="CC35" sheet="1" objects="1" scenarios="1" formatColumns="0" formatRows="0" autoFilter="0"/>
  <autoFilter ref="C122:K165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2"/>
  <sheetViews>
    <sheetView showGridLines="0" topLeftCell="A110" workbookViewId="0">
      <selection activeCell="I122" sqref="I122"/>
    </sheetView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0" width="23.85546875" style="1" customWidth="1"/>
    <col min="11" max="11" width="23.85546875" style="1" hidden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7" t="s">
        <v>93</v>
      </c>
    </row>
    <row r="3" spans="1:46" s="1" customFormat="1" ht="6.9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20"/>
      <c r="AT3" s="17" t="s">
        <v>75</v>
      </c>
    </row>
    <row r="4" spans="1:46" s="1" customFormat="1" ht="24.9" customHeight="1">
      <c r="B4" s="20"/>
      <c r="D4" s="114" t="s">
        <v>94</v>
      </c>
      <c r="L4" s="20"/>
      <c r="M4" s="115" t="s">
        <v>9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6" t="s">
        <v>14</v>
      </c>
      <c r="L6" s="20"/>
    </row>
    <row r="7" spans="1:46" s="1" customFormat="1" ht="14.4" customHeight="1">
      <c r="B7" s="20"/>
      <c r="E7" s="304" t="str">
        <f>'Rekapitulácia stavby'!K6</f>
        <v>Zvýšenie kapacity MŠ Šusteková 33, Bratislava</v>
      </c>
      <c r="F7" s="305"/>
      <c r="G7" s="305"/>
      <c r="H7" s="305"/>
      <c r="L7" s="20"/>
    </row>
    <row r="8" spans="1:46" s="2" customFormat="1" ht="12" customHeight="1">
      <c r="A8" s="34"/>
      <c r="B8" s="39"/>
      <c r="C8" s="34"/>
      <c r="D8" s="116" t="s">
        <v>95</v>
      </c>
      <c r="E8" s="34"/>
      <c r="F8" s="34"/>
      <c r="G8" s="34"/>
      <c r="H8" s="34"/>
      <c r="I8" s="34"/>
      <c r="J8" s="34"/>
      <c r="K8" s="34"/>
      <c r="L8" s="55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06" t="s">
        <v>951</v>
      </c>
      <c r="F9" s="307"/>
      <c r="G9" s="307"/>
      <c r="H9" s="307"/>
      <c r="I9" s="34"/>
      <c r="J9" s="34"/>
      <c r="K9" s="34"/>
      <c r="L9" s="55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5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6" t="s">
        <v>16</v>
      </c>
      <c r="E11" s="34"/>
      <c r="F11" s="117" t="s">
        <v>1</v>
      </c>
      <c r="G11" s="34"/>
      <c r="H11" s="34"/>
      <c r="I11" s="116" t="s">
        <v>17</v>
      </c>
      <c r="J11" s="117" t="s">
        <v>1</v>
      </c>
      <c r="K11" s="34"/>
      <c r="L11" s="55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6" t="s">
        <v>18</v>
      </c>
      <c r="E12" s="34"/>
      <c r="F12" s="117" t="s">
        <v>19</v>
      </c>
      <c r="G12" s="34"/>
      <c r="H12" s="34"/>
      <c r="I12" s="116" t="s">
        <v>20</v>
      </c>
      <c r="J12" s="118" t="str">
        <f>'Rekapitulácia stavby'!AN8</f>
        <v>18. 5. 2022</v>
      </c>
      <c r="K12" s="34"/>
      <c r="L12" s="55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5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6" t="s">
        <v>22</v>
      </c>
      <c r="E14" s="34"/>
      <c r="F14" s="34"/>
      <c r="G14" s="34"/>
      <c r="H14" s="34"/>
      <c r="I14" s="116" t="s">
        <v>23</v>
      </c>
      <c r="J14" s="117" t="s">
        <v>1</v>
      </c>
      <c r="K14" s="34"/>
      <c r="L14" s="55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7" t="s">
        <v>24</v>
      </c>
      <c r="F15" s="34"/>
      <c r="G15" s="34"/>
      <c r="H15" s="34"/>
      <c r="I15" s="116" t="s">
        <v>25</v>
      </c>
      <c r="J15" s="117" t="s">
        <v>1</v>
      </c>
      <c r="K15" s="34"/>
      <c r="L15" s="55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5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6" t="s">
        <v>26</v>
      </c>
      <c r="E17" s="34"/>
      <c r="F17" s="34"/>
      <c r="G17" s="34"/>
      <c r="H17" s="34"/>
      <c r="I17" s="116" t="s">
        <v>23</v>
      </c>
      <c r="J17" s="30" t="str">
        <f>'Rekapitulácia stavby'!AN13</f>
        <v>Vyplň údaj</v>
      </c>
      <c r="K17" s="34"/>
      <c r="L17" s="55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8" t="str">
        <f>'Rekapitulácia stavby'!E14</f>
        <v>Vyplň údaj</v>
      </c>
      <c r="F18" s="309"/>
      <c r="G18" s="309"/>
      <c r="H18" s="309"/>
      <c r="I18" s="116" t="s">
        <v>25</v>
      </c>
      <c r="J18" s="30" t="str">
        <f>'Rekapitulácia stavby'!AN14</f>
        <v>Vyplň údaj</v>
      </c>
      <c r="K18" s="34"/>
      <c r="L18" s="55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5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6" t="s">
        <v>28</v>
      </c>
      <c r="E20" s="34"/>
      <c r="F20" s="34"/>
      <c r="G20" s="34"/>
      <c r="H20" s="34"/>
      <c r="I20" s="116" t="s">
        <v>23</v>
      </c>
      <c r="J20" s="117" t="s">
        <v>1</v>
      </c>
      <c r="K20" s="34"/>
      <c r="L20" s="55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7" t="s">
        <v>29</v>
      </c>
      <c r="F21" s="34"/>
      <c r="G21" s="34"/>
      <c r="H21" s="34"/>
      <c r="I21" s="116" t="s">
        <v>25</v>
      </c>
      <c r="J21" s="117" t="s">
        <v>1</v>
      </c>
      <c r="K21" s="34"/>
      <c r="L21" s="55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5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6" t="s">
        <v>32</v>
      </c>
      <c r="E23" s="34"/>
      <c r="F23" s="34"/>
      <c r="G23" s="34"/>
      <c r="H23" s="34"/>
      <c r="I23" s="116" t="s">
        <v>23</v>
      </c>
      <c r="J23" s="117" t="str">
        <f>IF('Rekapitulácia stavby'!AN19="","",'Rekapitulácia stavby'!AN19)</f>
        <v/>
      </c>
      <c r="K23" s="34"/>
      <c r="L23" s="55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7" t="str">
        <f>IF('Rekapitulácia stavby'!E20="","",'Rekapitulácia stavby'!E20)</f>
        <v xml:space="preserve"> </v>
      </c>
      <c r="F24" s="34"/>
      <c r="G24" s="34"/>
      <c r="H24" s="34"/>
      <c r="I24" s="116" t="s">
        <v>25</v>
      </c>
      <c r="J24" s="117" t="str">
        <f>IF('Rekapitulácia stavby'!AN20="","",'Rekapitulácia stavby'!AN20)</f>
        <v/>
      </c>
      <c r="K24" s="34"/>
      <c r="L24" s="55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5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6" t="s">
        <v>34</v>
      </c>
      <c r="E26" s="34"/>
      <c r="F26" s="34"/>
      <c r="G26" s="34"/>
      <c r="H26" s="34"/>
      <c r="I26" s="34"/>
      <c r="J26" s="34"/>
      <c r="K26" s="34"/>
      <c r="L26" s="55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" customHeight="1">
      <c r="A27" s="119"/>
      <c r="B27" s="120"/>
      <c r="C27" s="119"/>
      <c r="D27" s="119"/>
      <c r="E27" s="310" t="s">
        <v>1</v>
      </c>
      <c r="F27" s="310"/>
      <c r="G27" s="310"/>
      <c r="H27" s="310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5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22"/>
      <c r="E29" s="122"/>
      <c r="F29" s="122"/>
      <c r="G29" s="122"/>
      <c r="H29" s="122"/>
      <c r="I29" s="122"/>
      <c r="J29" s="122"/>
      <c r="K29" s="122"/>
      <c r="L29" s="55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3" t="s">
        <v>35</v>
      </c>
      <c r="E30" s="34"/>
      <c r="F30" s="34"/>
      <c r="G30" s="34"/>
      <c r="H30" s="34"/>
      <c r="I30" s="34"/>
      <c r="J30" s="124">
        <f>ROUND(J118, 2)</f>
        <v>0</v>
      </c>
      <c r="K30" s="34"/>
      <c r="L30" s="55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22"/>
      <c r="E31" s="122"/>
      <c r="F31" s="122"/>
      <c r="G31" s="122"/>
      <c r="H31" s="122"/>
      <c r="I31" s="122"/>
      <c r="J31" s="122"/>
      <c r="K31" s="122"/>
      <c r="L31" s="55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5" t="s">
        <v>37</v>
      </c>
      <c r="G32" s="34"/>
      <c r="H32" s="34"/>
      <c r="I32" s="125" t="s">
        <v>36</v>
      </c>
      <c r="J32" s="125" t="s">
        <v>38</v>
      </c>
      <c r="K32" s="34"/>
      <c r="L32" s="55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6" t="s">
        <v>39</v>
      </c>
      <c r="E33" s="127" t="s">
        <v>40</v>
      </c>
      <c r="F33" s="128">
        <f>ROUND((SUM(BE118:BE121)),  2)</f>
        <v>0</v>
      </c>
      <c r="G33" s="129"/>
      <c r="H33" s="129"/>
      <c r="I33" s="130">
        <v>0.2</v>
      </c>
      <c r="J33" s="128">
        <f>ROUND(((SUM(BE118:BE121))*I33),  2)</f>
        <v>0</v>
      </c>
      <c r="K33" s="34"/>
      <c r="L33" s="55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27" t="s">
        <v>41</v>
      </c>
      <c r="F34" s="128">
        <f>ROUND((SUM(BF118:BF121)),  2)</f>
        <v>0</v>
      </c>
      <c r="G34" s="129"/>
      <c r="H34" s="129"/>
      <c r="I34" s="130">
        <v>0.2</v>
      </c>
      <c r="J34" s="128">
        <f>ROUND(((SUM(BF118:BF121))*I34),  2)</f>
        <v>0</v>
      </c>
      <c r="K34" s="34"/>
      <c r="L34" s="55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6" t="s">
        <v>42</v>
      </c>
      <c r="F35" s="131">
        <f>ROUND((SUM(BG118:BG121)),  2)</f>
        <v>0</v>
      </c>
      <c r="G35" s="34"/>
      <c r="H35" s="34"/>
      <c r="I35" s="132">
        <v>0.2</v>
      </c>
      <c r="J35" s="131">
        <f>0</f>
        <v>0</v>
      </c>
      <c r="K35" s="34"/>
      <c r="L35" s="55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6" t="s">
        <v>43</v>
      </c>
      <c r="F36" s="131">
        <f>ROUND((SUM(BH118:BH121)),  2)</f>
        <v>0</v>
      </c>
      <c r="G36" s="34"/>
      <c r="H36" s="34"/>
      <c r="I36" s="132">
        <v>0.2</v>
      </c>
      <c r="J36" s="131">
        <f>0</f>
        <v>0</v>
      </c>
      <c r="K36" s="34"/>
      <c r="L36" s="55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27" t="s">
        <v>44</v>
      </c>
      <c r="F37" s="128">
        <f>ROUND((SUM(BI118:BI121)),  2)</f>
        <v>0</v>
      </c>
      <c r="G37" s="129"/>
      <c r="H37" s="129"/>
      <c r="I37" s="130">
        <v>0</v>
      </c>
      <c r="J37" s="128">
        <f>0</f>
        <v>0</v>
      </c>
      <c r="K37" s="34"/>
      <c r="L37" s="55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5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33"/>
      <c r="D39" s="134" t="s">
        <v>45</v>
      </c>
      <c r="E39" s="135"/>
      <c r="F39" s="135"/>
      <c r="G39" s="136" t="s">
        <v>46</v>
      </c>
      <c r="H39" s="137" t="s">
        <v>47</v>
      </c>
      <c r="I39" s="135"/>
      <c r="J39" s="138">
        <f>SUM(J30:J37)</f>
        <v>0</v>
      </c>
      <c r="K39" s="139"/>
      <c r="L39" s="55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5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5"/>
      <c r="D50" s="140" t="s">
        <v>48</v>
      </c>
      <c r="E50" s="141"/>
      <c r="F50" s="141"/>
      <c r="G50" s="140" t="s">
        <v>49</v>
      </c>
      <c r="H50" s="141"/>
      <c r="I50" s="141"/>
      <c r="J50" s="141"/>
      <c r="K50" s="141"/>
      <c r="L50" s="55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42" t="s">
        <v>50</v>
      </c>
      <c r="E61" s="143"/>
      <c r="F61" s="144" t="s">
        <v>51</v>
      </c>
      <c r="G61" s="142" t="s">
        <v>50</v>
      </c>
      <c r="H61" s="143"/>
      <c r="I61" s="143"/>
      <c r="J61" s="145" t="s">
        <v>51</v>
      </c>
      <c r="K61" s="143"/>
      <c r="L61" s="55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40" t="s">
        <v>52</v>
      </c>
      <c r="E65" s="146"/>
      <c r="F65" s="146"/>
      <c r="G65" s="140" t="s">
        <v>53</v>
      </c>
      <c r="H65" s="146"/>
      <c r="I65" s="146"/>
      <c r="J65" s="146"/>
      <c r="K65" s="146"/>
      <c r="L65" s="55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42" t="s">
        <v>50</v>
      </c>
      <c r="E76" s="143"/>
      <c r="F76" s="144" t="s">
        <v>51</v>
      </c>
      <c r="G76" s="142" t="s">
        <v>50</v>
      </c>
      <c r="H76" s="143"/>
      <c r="I76" s="143"/>
      <c r="J76" s="145" t="s">
        <v>51</v>
      </c>
      <c r="K76" s="143"/>
      <c r="L76" s="55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5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5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97</v>
      </c>
      <c r="D82" s="36"/>
      <c r="E82" s="36"/>
      <c r="F82" s="36"/>
      <c r="G82" s="36"/>
      <c r="H82" s="36"/>
      <c r="I82" s="36"/>
      <c r="J82" s="36"/>
      <c r="K82" s="36"/>
      <c r="L82" s="55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5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14</v>
      </c>
      <c r="D84" s="36"/>
      <c r="E84" s="36"/>
      <c r="F84" s="36"/>
      <c r="G84" s="36"/>
      <c r="H84" s="36"/>
      <c r="I84" s="36"/>
      <c r="J84" s="36"/>
      <c r="K84" s="36"/>
      <c r="L84" s="55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4.4" customHeight="1">
      <c r="A85" s="34"/>
      <c r="B85" s="35"/>
      <c r="C85" s="36"/>
      <c r="D85" s="36"/>
      <c r="E85" s="311" t="str">
        <f>E7</f>
        <v>Zvýšenie kapacity MŠ Šusteková 33, Bratislava</v>
      </c>
      <c r="F85" s="312"/>
      <c r="G85" s="312"/>
      <c r="H85" s="312"/>
      <c r="I85" s="36"/>
      <c r="J85" s="36"/>
      <c r="K85" s="36"/>
      <c r="L85" s="55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95</v>
      </c>
      <c r="D86" s="36"/>
      <c r="E86" s="36"/>
      <c r="F86" s="36"/>
      <c r="G86" s="36"/>
      <c r="H86" s="36"/>
      <c r="I86" s="36"/>
      <c r="J86" s="36"/>
      <c r="K86" s="36"/>
      <c r="L86" s="55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5.6" customHeight="1">
      <c r="A87" s="34"/>
      <c r="B87" s="35"/>
      <c r="C87" s="36"/>
      <c r="D87" s="36"/>
      <c r="E87" s="260" t="str">
        <f>E9</f>
        <v>1395-4 - Elektroinštalácia</v>
      </c>
      <c r="F87" s="313"/>
      <c r="G87" s="313"/>
      <c r="H87" s="313"/>
      <c r="I87" s="36"/>
      <c r="J87" s="36"/>
      <c r="K87" s="36"/>
      <c r="L87" s="55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5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18</v>
      </c>
      <c r="D89" s="36"/>
      <c r="E89" s="36"/>
      <c r="F89" s="27" t="str">
        <f>F12</f>
        <v>Bratislava -Petržalka, parc.č. 5460</v>
      </c>
      <c r="G89" s="36"/>
      <c r="H89" s="36"/>
      <c r="I89" s="29" t="s">
        <v>20</v>
      </c>
      <c r="J89" s="70" t="str">
        <f>IF(J12="","",J12)</f>
        <v>18. 5. 2022</v>
      </c>
      <c r="K89" s="36"/>
      <c r="L89" s="55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5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6" customHeight="1">
      <c r="A91" s="34"/>
      <c r="B91" s="35"/>
      <c r="C91" s="29" t="s">
        <v>22</v>
      </c>
      <c r="D91" s="36"/>
      <c r="E91" s="36"/>
      <c r="F91" s="27" t="str">
        <f>E15</f>
        <v>Mestská časť Bratislava -Petržalka , Kulíková17</v>
      </c>
      <c r="G91" s="36"/>
      <c r="H91" s="36"/>
      <c r="I91" s="29" t="s">
        <v>28</v>
      </c>
      <c r="J91" s="32" t="str">
        <f>E21</f>
        <v>NV-Project s.r.o.</v>
      </c>
      <c r="K91" s="36"/>
      <c r="L91" s="55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6" customHeight="1">
      <c r="A92" s="34"/>
      <c r="B92" s="35"/>
      <c r="C92" s="29" t="s">
        <v>26</v>
      </c>
      <c r="D92" s="36"/>
      <c r="E92" s="36"/>
      <c r="F92" s="27" t="str">
        <f>IF(E18="","",E18)</f>
        <v>Vyplň údaj</v>
      </c>
      <c r="G92" s="36"/>
      <c r="H92" s="36"/>
      <c r="I92" s="29" t="s">
        <v>32</v>
      </c>
      <c r="J92" s="32" t="str">
        <f>E24</f>
        <v xml:space="preserve"> </v>
      </c>
      <c r="K92" s="36"/>
      <c r="L92" s="55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5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51" t="s">
        <v>98</v>
      </c>
      <c r="D94" s="152"/>
      <c r="E94" s="152"/>
      <c r="F94" s="152"/>
      <c r="G94" s="152"/>
      <c r="H94" s="152"/>
      <c r="I94" s="152"/>
      <c r="J94" s="153" t="s">
        <v>99</v>
      </c>
      <c r="K94" s="152"/>
      <c r="L94" s="55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5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54" t="s">
        <v>100</v>
      </c>
      <c r="D96" s="36"/>
      <c r="E96" s="36"/>
      <c r="F96" s="36"/>
      <c r="G96" s="36"/>
      <c r="H96" s="36"/>
      <c r="I96" s="36"/>
      <c r="J96" s="88">
        <f>J118</f>
        <v>0</v>
      </c>
      <c r="K96" s="36"/>
      <c r="L96" s="55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101</v>
      </c>
    </row>
    <row r="97" spans="1:31" s="9" customFormat="1" ht="24.9" customHeight="1">
      <c r="B97" s="155"/>
      <c r="C97" s="156"/>
      <c r="D97" s="157" t="s">
        <v>120</v>
      </c>
      <c r="E97" s="158"/>
      <c r="F97" s="158"/>
      <c r="G97" s="158"/>
      <c r="H97" s="158"/>
      <c r="I97" s="158"/>
      <c r="J97" s="159">
        <f>J119</f>
        <v>0</v>
      </c>
      <c r="K97" s="156"/>
      <c r="L97" s="160"/>
    </row>
    <row r="98" spans="1:31" s="10" customFormat="1" ht="19.95" customHeight="1">
      <c r="B98" s="161"/>
      <c r="C98" s="162"/>
      <c r="D98" s="163" t="s">
        <v>952</v>
      </c>
      <c r="E98" s="164"/>
      <c r="F98" s="164"/>
      <c r="G98" s="164"/>
      <c r="H98" s="164"/>
      <c r="I98" s="164"/>
      <c r="J98" s="165">
        <f>J120</f>
        <v>0</v>
      </c>
      <c r="K98" s="162"/>
      <c r="L98" s="166"/>
    </row>
    <row r="99" spans="1:31" s="2" customFormat="1" ht="21.75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5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pans="1:31" s="2" customFormat="1" ht="6.9" customHeight="1">
      <c r="A100" s="34"/>
      <c r="B100" s="58"/>
      <c r="C100" s="59"/>
      <c r="D100" s="59"/>
      <c r="E100" s="59"/>
      <c r="F100" s="59"/>
      <c r="G100" s="59"/>
      <c r="H100" s="59"/>
      <c r="I100" s="59"/>
      <c r="J100" s="59"/>
      <c r="K100" s="59"/>
      <c r="L100" s="55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pans="1:31" s="2" customFormat="1" ht="6.9" customHeight="1">
      <c r="A104" s="34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55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24.9" customHeight="1">
      <c r="A105" s="34"/>
      <c r="B105" s="35"/>
      <c r="C105" s="23" t="s">
        <v>122</v>
      </c>
      <c r="D105" s="36"/>
      <c r="E105" s="36"/>
      <c r="F105" s="36"/>
      <c r="G105" s="36"/>
      <c r="H105" s="36"/>
      <c r="I105" s="36"/>
      <c r="J105" s="36"/>
      <c r="K105" s="36"/>
      <c r="L105" s="55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5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12" customHeight="1">
      <c r="A107" s="34"/>
      <c r="B107" s="35"/>
      <c r="C107" s="29" t="s">
        <v>14</v>
      </c>
      <c r="D107" s="36"/>
      <c r="E107" s="36"/>
      <c r="F107" s="36"/>
      <c r="G107" s="36"/>
      <c r="H107" s="36"/>
      <c r="I107" s="36"/>
      <c r="J107" s="36"/>
      <c r="K107" s="36"/>
      <c r="L107" s="55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4.4" customHeight="1">
      <c r="A108" s="34"/>
      <c r="B108" s="35"/>
      <c r="C108" s="36"/>
      <c r="D108" s="36"/>
      <c r="E108" s="311" t="str">
        <f>E7</f>
        <v>Zvýšenie kapacity MŠ Šusteková 33, Bratislava</v>
      </c>
      <c r="F108" s="312"/>
      <c r="G108" s="312"/>
      <c r="H108" s="312"/>
      <c r="I108" s="36"/>
      <c r="J108" s="36"/>
      <c r="K108" s="36"/>
      <c r="L108" s="55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9" t="s">
        <v>95</v>
      </c>
      <c r="D109" s="36"/>
      <c r="E109" s="36"/>
      <c r="F109" s="36"/>
      <c r="G109" s="36"/>
      <c r="H109" s="36"/>
      <c r="I109" s="36"/>
      <c r="J109" s="36"/>
      <c r="K109" s="36"/>
      <c r="L109" s="55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5.6" customHeight="1">
      <c r="A110" s="34"/>
      <c r="B110" s="35"/>
      <c r="C110" s="36"/>
      <c r="D110" s="36"/>
      <c r="E110" s="260" t="str">
        <f>E9</f>
        <v>1395-4 - Elektroinštalácia</v>
      </c>
      <c r="F110" s="313"/>
      <c r="G110" s="313"/>
      <c r="H110" s="313"/>
      <c r="I110" s="36"/>
      <c r="J110" s="36"/>
      <c r="K110" s="36"/>
      <c r="L110" s="55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5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18</v>
      </c>
      <c r="D112" s="36"/>
      <c r="E112" s="36"/>
      <c r="F112" s="27" t="str">
        <f>F12</f>
        <v>Bratislava -Petržalka, parc.č. 5460</v>
      </c>
      <c r="G112" s="36"/>
      <c r="H112" s="36"/>
      <c r="I112" s="29" t="s">
        <v>20</v>
      </c>
      <c r="J112" s="70" t="str">
        <f>IF(J12="","",J12)</f>
        <v>18. 5. 2022</v>
      </c>
      <c r="K112" s="36"/>
      <c r="L112" s="55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5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5.6" customHeight="1">
      <c r="A114" s="34"/>
      <c r="B114" s="35"/>
      <c r="C114" s="29" t="s">
        <v>22</v>
      </c>
      <c r="D114" s="36"/>
      <c r="E114" s="36"/>
      <c r="F114" s="27" t="str">
        <f>E15</f>
        <v>Mestská časť Bratislava -Petržalka , Kulíková17</v>
      </c>
      <c r="G114" s="36"/>
      <c r="H114" s="36"/>
      <c r="I114" s="29" t="s">
        <v>28</v>
      </c>
      <c r="J114" s="32" t="str">
        <f>E21</f>
        <v>NV-Project s.r.o.</v>
      </c>
      <c r="K114" s="36"/>
      <c r="L114" s="55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6" customHeight="1">
      <c r="A115" s="34"/>
      <c r="B115" s="35"/>
      <c r="C115" s="29" t="s">
        <v>26</v>
      </c>
      <c r="D115" s="36"/>
      <c r="E115" s="36"/>
      <c r="F115" s="27" t="str">
        <f>IF(E18="","",E18)</f>
        <v>Vyplň údaj</v>
      </c>
      <c r="G115" s="36"/>
      <c r="H115" s="36"/>
      <c r="I115" s="29" t="s">
        <v>32</v>
      </c>
      <c r="J115" s="32" t="str">
        <f>E24</f>
        <v xml:space="preserve"> </v>
      </c>
      <c r="K115" s="36"/>
      <c r="L115" s="55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0.3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5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1" customFormat="1" ht="29.25" customHeight="1">
      <c r="A117" s="167"/>
      <c r="B117" s="168"/>
      <c r="C117" s="169" t="s">
        <v>123</v>
      </c>
      <c r="D117" s="170" t="s">
        <v>60</v>
      </c>
      <c r="E117" s="170" t="s">
        <v>56</v>
      </c>
      <c r="F117" s="170" t="s">
        <v>57</v>
      </c>
      <c r="G117" s="170" t="s">
        <v>124</v>
      </c>
      <c r="H117" s="170" t="s">
        <v>125</v>
      </c>
      <c r="I117" s="170" t="s">
        <v>126</v>
      </c>
      <c r="J117" s="171" t="s">
        <v>99</v>
      </c>
      <c r="K117" s="172" t="s">
        <v>127</v>
      </c>
      <c r="L117" s="173"/>
      <c r="M117" s="79" t="s">
        <v>1</v>
      </c>
      <c r="N117" s="80" t="s">
        <v>39</v>
      </c>
      <c r="O117" s="80" t="s">
        <v>128</v>
      </c>
      <c r="P117" s="80" t="s">
        <v>129</v>
      </c>
      <c r="Q117" s="80" t="s">
        <v>130</v>
      </c>
      <c r="R117" s="80" t="s">
        <v>131</v>
      </c>
      <c r="S117" s="80" t="s">
        <v>132</v>
      </c>
      <c r="T117" s="81" t="s">
        <v>133</v>
      </c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</row>
    <row r="118" spans="1:65" s="2" customFormat="1" ht="22.8" customHeight="1">
      <c r="A118" s="34"/>
      <c r="B118" s="35"/>
      <c r="C118" s="86" t="s">
        <v>100</v>
      </c>
      <c r="D118" s="36"/>
      <c r="E118" s="36"/>
      <c r="F118" s="36"/>
      <c r="G118" s="36"/>
      <c r="H118" s="36"/>
      <c r="I118" s="36"/>
      <c r="J118" s="174">
        <f>BK118</f>
        <v>0</v>
      </c>
      <c r="K118" s="36"/>
      <c r="L118" s="39"/>
      <c r="M118" s="82"/>
      <c r="N118" s="175"/>
      <c r="O118" s="83"/>
      <c r="P118" s="176">
        <f>P119</f>
        <v>0</v>
      </c>
      <c r="Q118" s="83"/>
      <c r="R118" s="176">
        <f>R119</f>
        <v>0</v>
      </c>
      <c r="S118" s="83"/>
      <c r="T118" s="177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74</v>
      </c>
      <c r="AU118" s="17" t="s">
        <v>101</v>
      </c>
      <c r="BK118" s="178">
        <f>BK119</f>
        <v>0</v>
      </c>
    </row>
    <row r="119" spans="1:65" s="12" customFormat="1" ht="25.95" customHeight="1">
      <c r="B119" s="179"/>
      <c r="C119" s="180"/>
      <c r="D119" s="181" t="s">
        <v>74</v>
      </c>
      <c r="E119" s="182" t="s">
        <v>227</v>
      </c>
      <c r="F119" s="182" t="s">
        <v>657</v>
      </c>
      <c r="G119" s="180"/>
      <c r="H119" s="180"/>
      <c r="I119" s="183"/>
      <c r="J119" s="184">
        <f>BK119</f>
        <v>0</v>
      </c>
      <c r="K119" s="180"/>
      <c r="L119" s="185"/>
      <c r="M119" s="186"/>
      <c r="N119" s="187"/>
      <c r="O119" s="187"/>
      <c r="P119" s="188">
        <f>P120</f>
        <v>0</v>
      </c>
      <c r="Q119" s="187"/>
      <c r="R119" s="188">
        <f>R120</f>
        <v>0</v>
      </c>
      <c r="S119" s="187"/>
      <c r="T119" s="189">
        <f>T120</f>
        <v>0</v>
      </c>
      <c r="AR119" s="190" t="s">
        <v>151</v>
      </c>
      <c r="AT119" s="191" t="s">
        <v>74</v>
      </c>
      <c r="AU119" s="191" t="s">
        <v>75</v>
      </c>
      <c r="AY119" s="190" t="s">
        <v>136</v>
      </c>
      <c r="BK119" s="192">
        <f>BK120</f>
        <v>0</v>
      </c>
    </row>
    <row r="120" spans="1:65" s="12" customFormat="1" ht="22.8" customHeight="1">
      <c r="B120" s="179"/>
      <c r="C120" s="180"/>
      <c r="D120" s="181" t="s">
        <v>74</v>
      </c>
      <c r="E120" s="193" t="s">
        <v>953</v>
      </c>
      <c r="F120" s="193" t="s">
        <v>954</v>
      </c>
      <c r="G120" s="180"/>
      <c r="H120" s="180"/>
      <c r="I120" s="183"/>
      <c r="J120" s="194">
        <f>BK120</f>
        <v>0</v>
      </c>
      <c r="K120" s="180"/>
      <c r="L120" s="185"/>
      <c r="M120" s="186"/>
      <c r="N120" s="187"/>
      <c r="O120" s="187"/>
      <c r="P120" s="188">
        <f>P121</f>
        <v>0</v>
      </c>
      <c r="Q120" s="187"/>
      <c r="R120" s="188">
        <f>R121</f>
        <v>0</v>
      </c>
      <c r="S120" s="187"/>
      <c r="T120" s="189">
        <f>T121</f>
        <v>0</v>
      </c>
      <c r="AR120" s="190" t="s">
        <v>151</v>
      </c>
      <c r="AT120" s="191" t="s">
        <v>74</v>
      </c>
      <c r="AU120" s="191" t="s">
        <v>83</v>
      </c>
      <c r="AY120" s="190" t="s">
        <v>136</v>
      </c>
      <c r="BK120" s="192">
        <f>BK121</f>
        <v>0</v>
      </c>
    </row>
    <row r="121" spans="1:65" s="2" customFormat="1" ht="14.4" customHeight="1">
      <c r="A121" s="34"/>
      <c r="B121" s="35"/>
      <c r="C121" s="195" t="s">
        <v>83</v>
      </c>
      <c r="D121" s="195" t="s">
        <v>138</v>
      </c>
      <c r="E121" s="196" t="s">
        <v>955</v>
      </c>
      <c r="F121" s="197" t="s">
        <v>92</v>
      </c>
      <c r="G121" s="198" t="s">
        <v>718</v>
      </c>
      <c r="H121" s="199">
        <v>1</v>
      </c>
      <c r="I121" s="200">
        <f>'Elektroinštalácia '!F61</f>
        <v>0</v>
      </c>
      <c r="J121" s="199">
        <f>ROUND(I121*H121,3)</f>
        <v>0</v>
      </c>
      <c r="K121" s="201"/>
      <c r="L121" s="39"/>
      <c r="M121" s="255" t="s">
        <v>1</v>
      </c>
      <c r="N121" s="256" t="s">
        <v>41</v>
      </c>
      <c r="O121" s="257"/>
      <c r="P121" s="258">
        <f>O121*H121</f>
        <v>0</v>
      </c>
      <c r="Q121" s="258">
        <v>0</v>
      </c>
      <c r="R121" s="258">
        <f>Q121*H121</f>
        <v>0</v>
      </c>
      <c r="S121" s="258">
        <v>0</v>
      </c>
      <c r="T121" s="259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06" t="s">
        <v>507</v>
      </c>
      <c r="AT121" s="206" t="s">
        <v>138</v>
      </c>
      <c r="AU121" s="206" t="s">
        <v>143</v>
      </c>
      <c r="AY121" s="17" t="s">
        <v>136</v>
      </c>
      <c r="BE121" s="207">
        <f>IF(N121="základná",J121,0)</f>
        <v>0</v>
      </c>
      <c r="BF121" s="207">
        <f>IF(N121="znížená",J121,0)</f>
        <v>0</v>
      </c>
      <c r="BG121" s="207">
        <f>IF(N121="zákl. prenesená",J121,0)</f>
        <v>0</v>
      </c>
      <c r="BH121" s="207">
        <f>IF(N121="zníž. prenesená",J121,0)</f>
        <v>0</v>
      </c>
      <c r="BI121" s="207">
        <f>IF(N121="nulová",J121,0)</f>
        <v>0</v>
      </c>
      <c r="BJ121" s="17" t="s">
        <v>143</v>
      </c>
      <c r="BK121" s="208">
        <f>ROUND(I121*H121,3)</f>
        <v>0</v>
      </c>
      <c r="BL121" s="17" t="s">
        <v>507</v>
      </c>
      <c r="BM121" s="206" t="s">
        <v>956</v>
      </c>
    </row>
    <row r="122" spans="1:65" s="2" customFormat="1" ht="6.9" customHeight="1">
      <c r="A122" s="34"/>
      <c r="B122" s="58"/>
      <c r="C122" s="59"/>
      <c r="D122" s="59"/>
      <c r="E122" s="59"/>
      <c r="F122" s="59"/>
      <c r="G122" s="59"/>
      <c r="H122" s="59"/>
      <c r="I122" s="59"/>
      <c r="J122" s="59"/>
      <c r="K122" s="59"/>
      <c r="L122" s="39"/>
      <c r="M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</sheetData>
  <sheetProtection password="CC35" sheet="1" objects="1" scenarios="1" formatColumns="0" formatRows="0" autoFilter="0"/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72"/>
  <sheetViews>
    <sheetView topLeftCell="C49" zoomScale="120" zoomScaleNormal="120" workbookViewId="0">
      <selection activeCell="F61" sqref="F61"/>
    </sheetView>
  </sheetViews>
  <sheetFormatPr defaultRowHeight="14.4"/>
  <cols>
    <col min="1" max="1" width="5.7109375" style="318" bestFit="1" customWidth="1"/>
    <col min="2" max="2" width="104.140625" style="318" customWidth="1"/>
    <col min="3" max="3" width="7" style="378" bestFit="1" customWidth="1"/>
    <col min="4" max="4" width="6.42578125" style="318" bestFit="1" customWidth="1"/>
    <col min="5" max="5" width="12.85546875" style="318" bestFit="1" customWidth="1"/>
    <col min="6" max="6" width="17.85546875" style="318" bestFit="1" customWidth="1"/>
    <col min="7" max="7" width="12.85546875" style="318" bestFit="1" customWidth="1"/>
    <col min="8" max="8" width="17.28515625" style="318" customWidth="1"/>
    <col min="9" max="256" width="9.140625" style="318"/>
    <col min="257" max="257" width="5.7109375" style="318" bestFit="1" customWidth="1"/>
    <col min="258" max="258" width="104.140625" style="318" customWidth="1"/>
    <col min="259" max="259" width="7" style="318" bestFit="1" customWidth="1"/>
    <col min="260" max="260" width="6.42578125" style="318" bestFit="1" customWidth="1"/>
    <col min="261" max="261" width="12.85546875" style="318" bestFit="1" customWidth="1"/>
    <col min="262" max="262" width="17.85546875" style="318" bestFit="1" customWidth="1"/>
    <col min="263" max="263" width="12.85546875" style="318" bestFit="1" customWidth="1"/>
    <col min="264" max="264" width="17.28515625" style="318" customWidth="1"/>
    <col min="265" max="512" width="9.140625" style="318"/>
    <col min="513" max="513" width="5.7109375" style="318" bestFit="1" customWidth="1"/>
    <col min="514" max="514" width="104.140625" style="318" customWidth="1"/>
    <col min="515" max="515" width="7" style="318" bestFit="1" customWidth="1"/>
    <col min="516" max="516" width="6.42578125" style="318" bestFit="1" customWidth="1"/>
    <col min="517" max="517" width="12.85546875" style="318" bestFit="1" customWidth="1"/>
    <col min="518" max="518" width="17.85546875" style="318" bestFit="1" customWidth="1"/>
    <col min="519" max="519" width="12.85546875" style="318" bestFit="1" customWidth="1"/>
    <col min="520" max="520" width="17.28515625" style="318" customWidth="1"/>
    <col min="521" max="768" width="9.140625" style="318"/>
    <col min="769" max="769" width="5.7109375" style="318" bestFit="1" customWidth="1"/>
    <col min="770" max="770" width="104.140625" style="318" customWidth="1"/>
    <col min="771" max="771" width="7" style="318" bestFit="1" customWidth="1"/>
    <col min="772" max="772" width="6.42578125" style="318" bestFit="1" customWidth="1"/>
    <col min="773" max="773" width="12.85546875" style="318" bestFit="1" customWidth="1"/>
    <col min="774" max="774" width="17.85546875" style="318" bestFit="1" customWidth="1"/>
    <col min="775" max="775" width="12.85546875" style="318" bestFit="1" customWidth="1"/>
    <col min="776" max="776" width="17.28515625" style="318" customWidth="1"/>
    <col min="777" max="1024" width="9.140625" style="318"/>
    <col min="1025" max="1025" width="5.7109375" style="318" bestFit="1" customWidth="1"/>
    <col min="1026" max="1026" width="104.140625" style="318" customWidth="1"/>
    <col min="1027" max="1027" width="7" style="318" bestFit="1" customWidth="1"/>
    <col min="1028" max="1028" width="6.42578125" style="318" bestFit="1" customWidth="1"/>
    <col min="1029" max="1029" width="12.85546875" style="318" bestFit="1" customWidth="1"/>
    <col min="1030" max="1030" width="17.85546875" style="318" bestFit="1" customWidth="1"/>
    <col min="1031" max="1031" width="12.85546875" style="318" bestFit="1" customWidth="1"/>
    <col min="1032" max="1032" width="17.28515625" style="318" customWidth="1"/>
    <col min="1033" max="1280" width="9.140625" style="318"/>
    <col min="1281" max="1281" width="5.7109375" style="318" bestFit="1" customWidth="1"/>
    <col min="1282" max="1282" width="104.140625" style="318" customWidth="1"/>
    <col min="1283" max="1283" width="7" style="318" bestFit="1" customWidth="1"/>
    <col min="1284" max="1284" width="6.42578125" style="318" bestFit="1" customWidth="1"/>
    <col min="1285" max="1285" width="12.85546875" style="318" bestFit="1" customWidth="1"/>
    <col min="1286" max="1286" width="17.85546875" style="318" bestFit="1" customWidth="1"/>
    <col min="1287" max="1287" width="12.85546875" style="318" bestFit="1" customWidth="1"/>
    <col min="1288" max="1288" width="17.28515625" style="318" customWidth="1"/>
    <col min="1289" max="1536" width="9.140625" style="318"/>
    <col min="1537" max="1537" width="5.7109375" style="318" bestFit="1" customWidth="1"/>
    <col min="1538" max="1538" width="104.140625" style="318" customWidth="1"/>
    <col min="1539" max="1539" width="7" style="318" bestFit="1" customWidth="1"/>
    <col min="1540" max="1540" width="6.42578125" style="318" bestFit="1" customWidth="1"/>
    <col min="1541" max="1541" width="12.85546875" style="318" bestFit="1" customWidth="1"/>
    <col min="1542" max="1542" width="17.85546875" style="318" bestFit="1" customWidth="1"/>
    <col min="1543" max="1543" width="12.85546875" style="318" bestFit="1" customWidth="1"/>
    <col min="1544" max="1544" width="17.28515625" style="318" customWidth="1"/>
    <col min="1545" max="1792" width="9.140625" style="318"/>
    <col min="1793" max="1793" width="5.7109375" style="318" bestFit="1" customWidth="1"/>
    <col min="1794" max="1794" width="104.140625" style="318" customWidth="1"/>
    <col min="1795" max="1795" width="7" style="318" bestFit="1" customWidth="1"/>
    <col min="1796" max="1796" width="6.42578125" style="318" bestFit="1" customWidth="1"/>
    <col min="1797" max="1797" width="12.85546875" style="318" bestFit="1" customWidth="1"/>
    <col min="1798" max="1798" width="17.85546875" style="318" bestFit="1" customWidth="1"/>
    <col min="1799" max="1799" width="12.85546875" style="318" bestFit="1" customWidth="1"/>
    <col min="1800" max="1800" width="17.28515625" style="318" customWidth="1"/>
    <col min="1801" max="2048" width="9.140625" style="318"/>
    <col min="2049" max="2049" width="5.7109375" style="318" bestFit="1" customWidth="1"/>
    <col min="2050" max="2050" width="104.140625" style="318" customWidth="1"/>
    <col min="2051" max="2051" width="7" style="318" bestFit="1" customWidth="1"/>
    <col min="2052" max="2052" width="6.42578125" style="318" bestFit="1" customWidth="1"/>
    <col min="2053" max="2053" width="12.85546875" style="318" bestFit="1" customWidth="1"/>
    <col min="2054" max="2054" width="17.85546875" style="318" bestFit="1" customWidth="1"/>
    <col min="2055" max="2055" width="12.85546875" style="318" bestFit="1" customWidth="1"/>
    <col min="2056" max="2056" width="17.28515625" style="318" customWidth="1"/>
    <col min="2057" max="2304" width="9.140625" style="318"/>
    <col min="2305" max="2305" width="5.7109375" style="318" bestFit="1" customWidth="1"/>
    <col min="2306" max="2306" width="104.140625" style="318" customWidth="1"/>
    <col min="2307" max="2307" width="7" style="318" bestFit="1" customWidth="1"/>
    <col min="2308" max="2308" width="6.42578125" style="318" bestFit="1" customWidth="1"/>
    <col min="2309" max="2309" width="12.85546875" style="318" bestFit="1" customWidth="1"/>
    <col min="2310" max="2310" width="17.85546875" style="318" bestFit="1" customWidth="1"/>
    <col min="2311" max="2311" width="12.85546875" style="318" bestFit="1" customWidth="1"/>
    <col min="2312" max="2312" width="17.28515625" style="318" customWidth="1"/>
    <col min="2313" max="2560" width="9.140625" style="318"/>
    <col min="2561" max="2561" width="5.7109375" style="318" bestFit="1" customWidth="1"/>
    <col min="2562" max="2562" width="104.140625" style="318" customWidth="1"/>
    <col min="2563" max="2563" width="7" style="318" bestFit="1" customWidth="1"/>
    <col min="2564" max="2564" width="6.42578125" style="318" bestFit="1" customWidth="1"/>
    <col min="2565" max="2565" width="12.85546875" style="318" bestFit="1" customWidth="1"/>
    <col min="2566" max="2566" width="17.85546875" style="318" bestFit="1" customWidth="1"/>
    <col min="2567" max="2567" width="12.85546875" style="318" bestFit="1" customWidth="1"/>
    <col min="2568" max="2568" width="17.28515625" style="318" customWidth="1"/>
    <col min="2569" max="2816" width="9.140625" style="318"/>
    <col min="2817" max="2817" width="5.7109375" style="318" bestFit="1" customWidth="1"/>
    <col min="2818" max="2818" width="104.140625" style="318" customWidth="1"/>
    <col min="2819" max="2819" width="7" style="318" bestFit="1" customWidth="1"/>
    <col min="2820" max="2820" width="6.42578125" style="318" bestFit="1" customWidth="1"/>
    <col min="2821" max="2821" width="12.85546875" style="318" bestFit="1" customWidth="1"/>
    <col min="2822" max="2822" width="17.85546875" style="318" bestFit="1" customWidth="1"/>
    <col min="2823" max="2823" width="12.85546875" style="318" bestFit="1" customWidth="1"/>
    <col min="2824" max="2824" width="17.28515625" style="318" customWidth="1"/>
    <col min="2825" max="3072" width="9.140625" style="318"/>
    <col min="3073" max="3073" width="5.7109375" style="318" bestFit="1" customWidth="1"/>
    <col min="3074" max="3074" width="104.140625" style="318" customWidth="1"/>
    <col min="3075" max="3075" width="7" style="318" bestFit="1" customWidth="1"/>
    <col min="3076" max="3076" width="6.42578125" style="318" bestFit="1" customWidth="1"/>
    <col min="3077" max="3077" width="12.85546875" style="318" bestFit="1" customWidth="1"/>
    <col min="3078" max="3078" width="17.85546875" style="318" bestFit="1" customWidth="1"/>
    <col min="3079" max="3079" width="12.85546875" style="318" bestFit="1" customWidth="1"/>
    <col min="3080" max="3080" width="17.28515625" style="318" customWidth="1"/>
    <col min="3081" max="3328" width="9.140625" style="318"/>
    <col min="3329" max="3329" width="5.7109375" style="318" bestFit="1" customWidth="1"/>
    <col min="3330" max="3330" width="104.140625" style="318" customWidth="1"/>
    <col min="3331" max="3331" width="7" style="318" bestFit="1" customWidth="1"/>
    <col min="3332" max="3332" width="6.42578125" style="318" bestFit="1" customWidth="1"/>
    <col min="3333" max="3333" width="12.85546875" style="318" bestFit="1" customWidth="1"/>
    <col min="3334" max="3334" width="17.85546875" style="318" bestFit="1" customWidth="1"/>
    <col min="3335" max="3335" width="12.85546875" style="318" bestFit="1" customWidth="1"/>
    <col min="3336" max="3336" width="17.28515625" style="318" customWidth="1"/>
    <col min="3337" max="3584" width="9.140625" style="318"/>
    <col min="3585" max="3585" width="5.7109375" style="318" bestFit="1" customWidth="1"/>
    <col min="3586" max="3586" width="104.140625" style="318" customWidth="1"/>
    <col min="3587" max="3587" width="7" style="318" bestFit="1" customWidth="1"/>
    <col min="3588" max="3588" width="6.42578125" style="318" bestFit="1" customWidth="1"/>
    <col min="3589" max="3589" width="12.85546875" style="318" bestFit="1" customWidth="1"/>
    <col min="3590" max="3590" width="17.85546875" style="318" bestFit="1" customWidth="1"/>
    <col min="3591" max="3591" width="12.85546875" style="318" bestFit="1" customWidth="1"/>
    <col min="3592" max="3592" width="17.28515625" style="318" customWidth="1"/>
    <col min="3593" max="3840" width="9.140625" style="318"/>
    <col min="3841" max="3841" width="5.7109375" style="318" bestFit="1" customWidth="1"/>
    <col min="3842" max="3842" width="104.140625" style="318" customWidth="1"/>
    <col min="3843" max="3843" width="7" style="318" bestFit="1" customWidth="1"/>
    <col min="3844" max="3844" width="6.42578125" style="318" bestFit="1" customWidth="1"/>
    <col min="3845" max="3845" width="12.85546875" style="318" bestFit="1" customWidth="1"/>
    <col min="3846" max="3846" width="17.85546875" style="318" bestFit="1" customWidth="1"/>
    <col min="3847" max="3847" width="12.85546875" style="318" bestFit="1" customWidth="1"/>
    <col min="3848" max="3848" width="17.28515625" style="318" customWidth="1"/>
    <col min="3849" max="4096" width="9.140625" style="318"/>
    <col min="4097" max="4097" width="5.7109375" style="318" bestFit="1" customWidth="1"/>
    <col min="4098" max="4098" width="104.140625" style="318" customWidth="1"/>
    <col min="4099" max="4099" width="7" style="318" bestFit="1" customWidth="1"/>
    <col min="4100" max="4100" width="6.42578125" style="318" bestFit="1" customWidth="1"/>
    <col min="4101" max="4101" width="12.85546875" style="318" bestFit="1" customWidth="1"/>
    <col min="4102" max="4102" width="17.85546875" style="318" bestFit="1" customWidth="1"/>
    <col min="4103" max="4103" width="12.85546875" style="318" bestFit="1" customWidth="1"/>
    <col min="4104" max="4104" width="17.28515625" style="318" customWidth="1"/>
    <col min="4105" max="4352" width="9.140625" style="318"/>
    <col min="4353" max="4353" width="5.7109375" style="318" bestFit="1" customWidth="1"/>
    <col min="4354" max="4354" width="104.140625" style="318" customWidth="1"/>
    <col min="4355" max="4355" width="7" style="318" bestFit="1" customWidth="1"/>
    <col min="4356" max="4356" width="6.42578125" style="318" bestFit="1" customWidth="1"/>
    <col min="4357" max="4357" width="12.85546875" style="318" bestFit="1" customWidth="1"/>
    <col min="4358" max="4358" width="17.85546875" style="318" bestFit="1" customWidth="1"/>
    <col min="4359" max="4359" width="12.85546875" style="318" bestFit="1" customWidth="1"/>
    <col min="4360" max="4360" width="17.28515625" style="318" customWidth="1"/>
    <col min="4361" max="4608" width="9.140625" style="318"/>
    <col min="4609" max="4609" width="5.7109375" style="318" bestFit="1" customWidth="1"/>
    <col min="4610" max="4610" width="104.140625" style="318" customWidth="1"/>
    <col min="4611" max="4611" width="7" style="318" bestFit="1" customWidth="1"/>
    <col min="4612" max="4612" width="6.42578125" style="318" bestFit="1" customWidth="1"/>
    <col min="4613" max="4613" width="12.85546875" style="318" bestFit="1" customWidth="1"/>
    <col min="4614" max="4614" width="17.85546875" style="318" bestFit="1" customWidth="1"/>
    <col min="4615" max="4615" width="12.85546875" style="318" bestFit="1" customWidth="1"/>
    <col min="4616" max="4616" width="17.28515625" style="318" customWidth="1"/>
    <col min="4617" max="4864" width="9.140625" style="318"/>
    <col min="4865" max="4865" width="5.7109375" style="318" bestFit="1" customWidth="1"/>
    <col min="4866" max="4866" width="104.140625" style="318" customWidth="1"/>
    <col min="4867" max="4867" width="7" style="318" bestFit="1" customWidth="1"/>
    <col min="4868" max="4868" width="6.42578125" style="318" bestFit="1" customWidth="1"/>
    <col min="4869" max="4869" width="12.85546875" style="318" bestFit="1" customWidth="1"/>
    <col min="4870" max="4870" width="17.85546875" style="318" bestFit="1" customWidth="1"/>
    <col min="4871" max="4871" width="12.85546875" style="318" bestFit="1" customWidth="1"/>
    <col min="4872" max="4872" width="17.28515625" style="318" customWidth="1"/>
    <col min="4873" max="5120" width="9.140625" style="318"/>
    <col min="5121" max="5121" width="5.7109375" style="318" bestFit="1" customWidth="1"/>
    <col min="5122" max="5122" width="104.140625" style="318" customWidth="1"/>
    <col min="5123" max="5123" width="7" style="318" bestFit="1" customWidth="1"/>
    <col min="5124" max="5124" width="6.42578125" style="318" bestFit="1" customWidth="1"/>
    <col min="5125" max="5125" width="12.85546875" style="318" bestFit="1" customWidth="1"/>
    <col min="5126" max="5126" width="17.85546875" style="318" bestFit="1" customWidth="1"/>
    <col min="5127" max="5127" width="12.85546875" style="318" bestFit="1" customWidth="1"/>
    <col min="5128" max="5128" width="17.28515625" style="318" customWidth="1"/>
    <col min="5129" max="5376" width="9.140625" style="318"/>
    <col min="5377" max="5377" width="5.7109375" style="318" bestFit="1" customWidth="1"/>
    <col min="5378" max="5378" width="104.140625" style="318" customWidth="1"/>
    <col min="5379" max="5379" width="7" style="318" bestFit="1" customWidth="1"/>
    <col min="5380" max="5380" width="6.42578125" style="318" bestFit="1" customWidth="1"/>
    <col min="5381" max="5381" width="12.85546875" style="318" bestFit="1" customWidth="1"/>
    <col min="5382" max="5382" width="17.85546875" style="318" bestFit="1" customWidth="1"/>
    <col min="5383" max="5383" width="12.85546875" style="318" bestFit="1" customWidth="1"/>
    <col min="5384" max="5384" width="17.28515625" style="318" customWidth="1"/>
    <col min="5385" max="5632" width="9.140625" style="318"/>
    <col min="5633" max="5633" width="5.7109375" style="318" bestFit="1" customWidth="1"/>
    <col min="5634" max="5634" width="104.140625" style="318" customWidth="1"/>
    <col min="5635" max="5635" width="7" style="318" bestFit="1" customWidth="1"/>
    <col min="5636" max="5636" width="6.42578125" style="318" bestFit="1" customWidth="1"/>
    <col min="5637" max="5637" width="12.85546875" style="318" bestFit="1" customWidth="1"/>
    <col min="5638" max="5638" width="17.85546875" style="318" bestFit="1" customWidth="1"/>
    <col min="5639" max="5639" width="12.85546875" style="318" bestFit="1" customWidth="1"/>
    <col min="5640" max="5640" width="17.28515625" style="318" customWidth="1"/>
    <col min="5641" max="5888" width="9.140625" style="318"/>
    <col min="5889" max="5889" width="5.7109375" style="318" bestFit="1" customWidth="1"/>
    <col min="5890" max="5890" width="104.140625" style="318" customWidth="1"/>
    <col min="5891" max="5891" width="7" style="318" bestFit="1" customWidth="1"/>
    <col min="5892" max="5892" width="6.42578125" style="318" bestFit="1" customWidth="1"/>
    <col min="5893" max="5893" width="12.85546875" style="318" bestFit="1" customWidth="1"/>
    <col min="5894" max="5894" width="17.85546875" style="318" bestFit="1" customWidth="1"/>
    <col min="5895" max="5895" width="12.85546875" style="318" bestFit="1" customWidth="1"/>
    <col min="5896" max="5896" width="17.28515625" style="318" customWidth="1"/>
    <col min="5897" max="6144" width="9.140625" style="318"/>
    <col min="6145" max="6145" width="5.7109375" style="318" bestFit="1" customWidth="1"/>
    <col min="6146" max="6146" width="104.140625" style="318" customWidth="1"/>
    <col min="6147" max="6147" width="7" style="318" bestFit="1" customWidth="1"/>
    <col min="6148" max="6148" width="6.42578125" style="318" bestFit="1" customWidth="1"/>
    <col min="6149" max="6149" width="12.85546875" style="318" bestFit="1" customWidth="1"/>
    <col min="6150" max="6150" width="17.85546875" style="318" bestFit="1" customWidth="1"/>
    <col min="6151" max="6151" width="12.85546875" style="318" bestFit="1" customWidth="1"/>
    <col min="6152" max="6152" width="17.28515625" style="318" customWidth="1"/>
    <col min="6153" max="6400" width="9.140625" style="318"/>
    <col min="6401" max="6401" width="5.7109375" style="318" bestFit="1" customWidth="1"/>
    <col min="6402" max="6402" width="104.140625" style="318" customWidth="1"/>
    <col min="6403" max="6403" width="7" style="318" bestFit="1" customWidth="1"/>
    <col min="6404" max="6404" width="6.42578125" style="318" bestFit="1" customWidth="1"/>
    <col min="6405" max="6405" width="12.85546875" style="318" bestFit="1" customWidth="1"/>
    <col min="6406" max="6406" width="17.85546875" style="318" bestFit="1" customWidth="1"/>
    <col min="6407" max="6407" width="12.85546875" style="318" bestFit="1" customWidth="1"/>
    <col min="6408" max="6408" width="17.28515625" style="318" customWidth="1"/>
    <col min="6409" max="6656" width="9.140625" style="318"/>
    <col min="6657" max="6657" width="5.7109375" style="318" bestFit="1" customWidth="1"/>
    <col min="6658" max="6658" width="104.140625" style="318" customWidth="1"/>
    <col min="6659" max="6659" width="7" style="318" bestFit="1" customWidth="1"/>
    <col min="6660" max="6660" width="6.42578125" style="318" bestFit="1" customWidth="1"/>
    <col min="6661" max="6661" width="12.85546875" style="318" bestFit="1" customWidth="1"/>
    <col min="6662" max="6662" width="17.85546875" style="318" bestFit="1" customWidth="1"/>
    <col min="6663" max="6663" width="12.85546875" style="318" bestFit="1" customWidth="1"/>
    <col min="6664" max="6664" width="17.28515625" style="318" customWidth="1"/>
    <col min="6665" max="6912" width="9.140625" style="318"/>
    <col min="6913" max="6913" width="5.7109375" style="318" bestFit="1" customWidth="1"/>
    <col min="6914" max="6914" width="104.140625" style="318" customWidth="1"/>
    <col min="6915" max="6915" width="7" style="318" bestFit="1" customWidth="1"/>
    <col min="6916" max="6916" width="6.42578125" style="318" bestFit="1" customWidth="1"/>
    <col min="6917" max="6917" width="12.85546875" style="318" bestFit="1" customWidth="1"/>
    <col min="6918" max="6918" width="17.85546875" style="318" bestFit="1" customWidth="1"/>
    <col min="6919" max="6919" width="12.85546875" style="318" bestFit="1" customWidth="1"/>
    <col min="6920" max="6920" width="17.28515625" style="318" customWidth="1"/>
    <col min="6921" max="7168" width="9.140625" style="318"/>
    <col min="7169" max="7169" width="5.7109375" style="318" bestFit="1" customWidth="1"/>
    <col min="7170" max="7170" width="104.140625" style="318" customWidth="1"/>
    <col min="7171" max="7171" width="7" style="318" bestFit="1" customWidth="1"/>
    <col min="7172" max="7172" width="6.42578125" style="318" bestFit="1" customWidth="1"/>
    <col min="7173" max="7173" width="12.85546875" style="318" bestFit="1" customWidth="1"/>
    <col min="7174" max="7174" width="17.85546875" style="318" bestFit="1" customWidth="1"/>
    <col min="7175" max="7175" width="12.85546875" style="318" bestFit="1" customWidth="1"/>
    <col min="7176" max="7176" width="17.28515625" style="318" customWidth="1"/>
    <col min="7177" max="7424" width="9.140625" style="318"/>
    <col min="7425" max="7425" width="5.7109375" style="318" bestFit="1" customWidth="1"/>
    <col min="7426" max="7426" width="104.140625" style="318" customWidth="1"/>
    <col min="7427" max="7427" width="7" style="318" bestFit="1" customWidth="1"/>
    <col min="7428" max="7428" width="6.42578125" style="318" bestFit="1" customWidth="1"/>
    <col min="7429" max="7429" width="12.85546875" style="318" bestFit="1" customWidth="1"/>
    <col min="7430" max="7430" width="17.85546875" style="318" bestFit="1" customWidth="1"/>
    <col min="7431" max="7431" width="12.85546875" style="318" bestFit="1" customWidth="1"/>
    <col min="7432" max="7432" width="17.28515625" style="318" customWidth="1"/>
    <col min="7433" max="7680" width="9.140625" style="318"/>
    <col min="7681" max="7681" width="5.7109375" style="318" bestFit="1" customWidth="1"/>
    <col min="7682" max="7682" width="104.140625" style="318" customWidth="1"/>
    <col min="7683" max="7683" width="7" style="318" bestFit="1" customWidth="1"/>
    <col min="7684" max="7684" width="6.42578125" style="318" bestFit="1" customWidth="1"/>
    <col min="7685" max="7685" width="12.85546875" style="318" bestFit="1" customWidth="1"/>
    <col min="7686" max="7686" width="17.85546875" style="318" bestFit="1" customWidth="1"/>
    <col min="7687" max="7687" width="12.85546875" style="318" bestFit="1" customWidth="1"/>
    <col min="7688" max="7688" width="17.28515625" style="318" customWidth="1"/>
    <col min="7689" max="7936" width="9.140625" style="318"/>
    <col min="7937" max="7937" width="5.7109375" style="318" bestFit="1" customWidth="1"/>
    <col min="7938" max="7938" width="104.140625" style="318" customWidth="1"/>
    <col min="7939" max="7939" width="7" style="318" bestFit="1" customWidth="1"/>
    <col min="7940" max="7940" width="6.42578125" style="318" bestFit="1" customWidth="1"/>
    <col min="7941" max="7941" width="12.85546875" style="318" bestFit="1" customWidth="1"/>
    <col min="7942" max="7942" width="17.85546875" style="318" bestFit="1" customWidth="1"/>
    <col min="7943" max="7943" width="12.85546875" style="318" bestFit="1" customWidth="1"/>
    <col min="7944" max="7944" width="17.28515625" style="318" customWidth="1"/>
    <col min="7945" max="8192" width="9.140625" style="318"/>
    <col min="8193" max="8193" width="5.7109375" style="318" bestFit="1" customWidth="1"/>
    <col min="8194" max="8194" width="104.140625" style="318" customWidth="1"/>
    <col min="8195" max="8195" width="7" style="318" bestFit="1" customWidth="1"/>
    <col min="8196" max="8196" width="6.42578125" style="318" bestFit="1" customWidth="1"/>
    <col min="8197" max="8197" width="12.85546875" style="318" bestFit="1" customWidth="1"/>
    <col min="8198" max="8198" width="17.85546875" style="318" bestFit="1" customWidth="1"/>
    <col min="8199" max="8199" width="12.85546875" style="318" bestFit="1" customWidth="1"/>
    <col min="8200" max="8200" width="17.28515625" style="318" customWidth="1"/>
    <col min="8201" max="8448" width="9.140625" style="318"/>
    <col min="8449" max="8449" width="5.7109375" style="318" bestFit="1" customWidth="1"/>
    <col min="8450" max="8450" width="104.140625" style="318" customWidth="1"/>
    <col min="8451" max="8451" width="7" style="318" bestFit="1" customWidth="1"/>
    <col min="8452" max="8452" width="6.42578125" style="318" bestFit="1" customWidth="1"/>
    <col min="8453" max="8453" width="12.85546875" style="318" bestFit="1" customWidth="1"/>
    <col min="8454" max="8454" width="17.85546875" style="318" bestFit="1" customWidth="1"/>
    <col min="8455" max="8455" width="12.85546875" style="318" bestFit="1" customWidth="1"/>
    <col min="8456" max="8456" width="17.28515625" style="318" customWidth="1"/>
    <col min="8457" max="8704" width="9.140625" style="318"/>
    <col min="8705" max="8705" width="5.7109375" style="318" bestFit="1" customWidth="1"/>
    <col min="8706" max="8706" width="104.140625" style="318" customWidth="1"/>
    <col min="8707" max="8707" width="7" style="318" bestFit="1" customWidth="1"/>
    <col min="8708" max="8708" width="6.42578125" style="318" bestFit="1" customWidth="1"/>
    <col min="8709" max="8709" width="12.85546875" style="318" bestFit="1" customWidth="1"/>
    <col min="8710" max="8710" width="17.85546875" style="318" bestFit="1" customWidth="1"/>
    <col min="8711" max="8711" width="12.85546875" style="318" bestFit="1" customWidth="1"/>
    <col min="8712" max="8712" width="17.28515625" style="318" customWidth="1"/>
    <col min="8713" max="8960" width="9.140625" style="318"/>
    <col min="8961" max="8961" width="5.7109375" style="318" bestFit="1" customWidth="1"/>
    <col min="8962" max="8962" width="104.140625" style="318" customWidth="1"/>
    <col min="8963" max="8963" width="7" style="318" bestFit="1" customWidth="1"/>
    <col min="8964" max="8964" width="6.42578125" style="318" bestFit="1" customWidth="1"/>
    <col min="8965" max="8965" width="12.85546875" style="318" bestFit="1" customWidth="1"/>
    <col min="8966" max="8966" width="17.85546875" style="318" bestFit="1" customWidth="1"/>
    <col min="8967" max="8967" width="12.85546875" style="318" bestFit="1" customWidth="1"/>
    <col min="8968" max="8968" width="17.28515625" style="318" customWidth="1"/>
    <col min="8969" max="9216" width="9.140625" style="318"/>
    <col min="9217" max="9217" width="5.7109375" style="318" bestFit="1" customWidth="1"/>
    <col min="9218" max="9218" width="104.140625" style="318" customWidth="1"/>
    <col min="9219" max="9219" width="7" style="318" bestFit="1" customWidth="1"/>
    <col min="9220" max="9220" width="6.42578125" style="318" bestFit="1" customWidth="1"/>
    <col min="9221" max="9221" width="12.85546875" style="318" bestFit="1" customWidth="1"/>
    <col min="9222" max="9222" width="17.85546875" style="318" bestFit="1" customWidth="1"/>
    <col min="9223" max="9223" width="12.85546875" style="318" bestFit="1" customWidth="1"/>
    <col min="9224" max="9224" width="17.28515625" style="318" customWidth="1"/>
    <col min="9225" max="9472" width="9.140625" style="318"/>
    <col min="9473" max="9473" width="5.7109375" style="318" bestFit="1" customWidth="1"/>
    <col min="9474" max="9474" width="104.140625" style="318" customWidth="1"/>
    <col min="9475" max="9475" width="7" style="318" bestFit="1" customWidth="1"/>
    <col min="9476" max="9476" width="6.42578125" style="318" bestFit="1" customWidth="1"/>
    <col min="9477" max="9477" width="12.85546875" style="318" bestFit="1" customWidth="1"/>
    <col min="9478" max="9478" width="17.85546875" style="318" bestFit="1" customWidth="1"/>
    <col min="9479" max="9479" width="12.85546875" style="318" bestFit="1" customWidth="1"/>
    <col min="9480" max="9480" width="17.28515625" style="318" customWidth="1"/>
    <col min="9481" max="9728" width="9.140625" style="318"/>
    <col min="9729" max="9729" width="5.7109375" style="318" bestFit="1" customWidth="1"/>
    <col min="9730" max="9730" width="104.140625" style="318" customWidth="1"/>
    <col min="9731" max="9731" width="7" style="318" bestFit="1" customWidth="1"/>
    <col min="9732" max="9732" width="6.42578125" style="318" bestFit="1" customWidth="1"/>
    <col min="9733" max="9733" width="12.85546875" style="318" bestFit="1" customWidth="1"/>
    <col min="9734" max="9734" width="17.85546875" style="318" bestFit="1" customWidth="1"/>
    <col min="9735" max="9735" width="12.85546875" style="318" bestFit="1" customWidth="1"/>
    <col min="9736" max="9736" width="17.28515625" style="318" customWidth="1"/>
    <col min="9737" max="9984" width="9.140625" style="318"/>
    <col min="9985" max="9985" width="5.7109375" style="318" bestFit="1" customWidth="1"/>
    <col min="9986" max="9986" width="104.140625" style="318" customWidth="1"/>
    <col min="9987" max="9987" width="7" style="318" bestFit="1" customWidth="1"/>
    <col min="9988" max="9988" width="6.42578125" style="318" bestFit="1" customWidth="1"/>
    <col min="9989" max="9989" width="12.85546875" style="318" bestFit="1" customWidth="1"/>
    <col min="9990" max="9990" width="17.85546875" style="318" bestFit="1" customWidth="1"/>
    <col min="9991" max="9991" width="12.85546875" style="318" bestFit="1" customWidth="1"/>
    <col min="9992" max="9992" width="17.28515625" style="318" customWidth="1"/>
    <col min="9993" max="10240" width="9.140625" style="318"/>
    <col min="10241" max="10241" width="5.7109375" style="318" bestFit="1" customWidth="1"/>
    <col min="10242" max="10242" width="104.140625" style="318" customWidth="1"/>
    <col min="10243" max="10243" width="7" style="318" bestFit="1" customWidth="1"/>
    <col min="10244" max="10244" width="6.42578125" style="318" bestFit="1" customWidth="1"/>
    <col min="10245" max="10245" width="12.85546875" style="318" bestFit="1" customWidth="1"/>
    <col min="10246" max="10246" width="17.85546875" style="318" bestFit="1" customWidth="1"/>
    <col min="10247" max="10247" width="12.85546875" style="318" bestFit="1" customWidth="1"/>
    <col min="10248" max="10248" width="17.28515625" style="318" customWidth="1"/>
    <col min="10249" max="10496" width="9.140625" style="318"/>
    <col min="10497" max="10497" width="5.7109375" style="318" bestFit="1" customWidth="1"/>
    <col min="10498" max="10498" width="104.140625" style="318" customWidth="1"/>
    <col min="10499" max="10499" width="7" style="318" bestFit="1" customWidth="1"/>
    <col min="10500" max="10500" width="6.42578125" style="318" bestFit="1" customWidth="1"/>
    <col min="10501" max="10501" width="12.85546875" style="318" bestFit="1" customWidth="1"/>
    <col min="10502" max="10502" width="17.85546875" style="318" bestFit="1" customWidth="1"/>
    <col min="10503" max="10503" width="12.85546875" style="318" bestFit="1" customWidth="1"/>
    <col min="10504" max="10504" width="17.28515625" style="318" customWidth="1"/>
    <col min="10505" max="10752" width="9.140625" style="318"/>
    <col min="10753" max="10753" width="5.7109375" style="318" bestFit="1" customWidth="1"/>
    <col min="10754" max="10754" width="104.140625" style="318" customWidth="1"/>
    <col min="10755" max="10755" width="7" style="318" bestFit="1" customWidth="1"/>
    <col min="10756" max="10756" width="6.42578125" style="318" bestFit="1" customWidth="1"/>
    <col min="10757" max="10757" width="12.85546875" style="318" bestFit="1" customWidth="1"/>
    <col min="10758" max="10758" width="17.85546875" style="318" bestFit="1" customWidth="1"/>
    <col min="10759" max="10759" width="12.85546875" style="318" bestFit="1" customWidth="1"/>
    <col min="10760" max="10760" width="17.28515625" style="318" customWidth="1"/>
    <col min="10761" max="11008" width="9.140625" style="318"/>
    <col min="11009" max="11009" width="5.7109375" style="318" bestFit="1" customWidth="1"/>
    <col min="11010" max="11010" width="104.140625" style="318" customWidth="1"/>
    <col min="11011" max="11011" width="7" style="318" bestFit="1" customWidth="1"/>
    <col min="11012" max="11012" width="6.42578125" style="318" bestFit="1" customWidth="1"/>
    <col min="11013" max="11013" width="12.85546875" style="318" bestFit="1" customWidth="1"/>
    <col min="11014" max="11014" width="17.85546875" style="318" bestFit="1" customWidth="1"/>
    <col min="11015" max="11015" width="12.85546875" style="318" bestFit="1" customWidth="1"/>
    <col min="11016" max="11016" width="17.28515625" style="318" customWidth="1"/>
    <col min="11017" max="11264" width="9.140625" style="318"/>
    <col min="11265" max="11265" width="5.7109375" style="318" bestFit="1" customWidth="1"/>
    <col min="11266" max="11266" width="104.140625" style="318" customWidth="1"/>
    <col min="11267" max="11267" width="7" style="318" bestFit="1" customWidth="1"/>
    <col min="11268" max="11268" width="6.42578125" style="318" bestFit="1" customWidth="1"/>
    <col min="11269" max="11269" width="12.85546875" style="318" bestFit="1" customWidth="1"/>
    <col min="11270" max="11270" width="17.85546875" style="318" bestFit="1" customWidth="1"/>
    <col min="11271" max="11271" width="12.85546875" style="318" bestFit="1" customWidth="1"/>
    <col min="11272" max="11272" width="17.28515625" style="318" customWidth="1"/>
    <col min="11273" max="11520" width="9.140625" style="318"/>
    <col min="11521" max="11521" width="5.7109375" style="318" bestFit="1" customWidth="1"/>
    <col min="11522" max="11522" width="104.140625" style="318" customWidth="1"/>
    <col min="11523" max="11523" width="7" style="318" bestFit="1" customWidth="1"/>
    <col min="11524" max="11524" width="6.42578125" style="318" bestFit="1" customWidth="1"/>
    <col min="11525" max="11525" width="12.85546875" style="318" bestFit="1" customWidth="1"/>
    <col min="11526" max="11526" width="17.85546875" style="318" bestFit="1" customWidth="1"/>
    <col min="11527" max="11527" width="12.85546875" style="318" bestFit="1" customWidth="1"/>
    <col min="11528" max="11528" width="17.28515625" style="318" customWidth="1"/>
    <col min="11529" max="11776" width="9.140625" style="318"/>
    <col min="11777" max="11777" width="5.7109375" style="318" bestFit="1" customWidth="1"/>
    <col min="11778" max="11778" width="104.140625" style="318" customWidth="1"/>
    <col min="11779" max="11779" width="7" style="318" bestFit="1" customWidth="1"/>
    <col min="11780" max="11780" width="6.42578125" style="318" bestFit="1" customWidth="1"/>
    <col min="11781" max="11781" width="12.85546875" style="318" bestFit="1" customWidth="1"/>
    <col min="11782" max="11782" width="17.85546875" style="318" bestFit="1" customWidth="1"/>
    <col min="11783" max="11783" width="12.85546875" style="318" bestFit="1" customWidth="1"/>
    <col min="11784" max="11784" width="17.28515625" style="318" customWidth="1"/>
    <col min="11785" max="12032" width="9.140625" style="318"/>
    <col min="12033" max="12033" width="5.7109375" style="318" bestFit="1" customWidth="1"/>
    <col min="12034" max="12034" width="104.140625" style="318" customWidth="1"/>
    <col min="12035" max="12035" width="7" style="318" bestFit="1" customWidth="1"/>
    <col min="12036" max="12036" width="6.42578125" style="318" bestFit="1" customWidth="1"/>
    <col min="12037" max="12037" width="12.85546875" style="318" bestFit="1" customWidth="1"/>
    <col min="12038" max="12038" width="17.85546875" style="318" bestFit="1" customWidth="1"/>
    <col min="12039" max="12039" width="12.85546875" style="318" bestFit="1" customWidth="1"/>
    <col min="12040" max="12040" width="17.28515625" style="318" customWidth="1"/>
    <col min="12041" max="12288" width="9.140625" style="318"/>
    <col min="12289" max="12289" width="5.7109375" style="318" bestFit="1" customWidth="1"/>
    <col min="12290" max="12290" width="104.140625" style="318" customWidth="1"/>
    <col min="12291" max="12291" width="7" style="318" bestFit="1" customWidth="1"/>
    <col min="12292" max="12292" width="6.42578125" style="318" bestFit="1" customWidth="1"/>
    <col min="12293" max="12293" width="12.85546875" style="318" bestFit="1" customWidth="1"/>
    <col min="12294" max="12294" width="17.85546875" style="318" bestFit="1" customWidth="1"/>
    <col min="12295" max="12295" width="12.85546875" style="318" bestFit="1" customWidth="1"/>
    <col min="12296" max="12296" width="17.28515625" style="318" customWidth="1"/>
    <col min="12297" max="12544" width="9.140625" style="318"/>
    <col min="12545" max="12545" width="5.7109375" style="318" bestFit="1" customWidth="1"/>
    <col min="12546" max="12546" width="104.140625" style="318" customWidth="1"/>
    <col min="12547" max="12547" width="7" style="318" bestFit="1" customWidth="1"/>
    <col min="12548" max="12548" width="6.42578125" style="318" bestFit="1" customWidth="1"/>
    <col min="12549" max="12549" width="12.85546875" style="318" bestFit="1" customWidth="1"/>
    <col min="12550" max="12550" width="17.85546875" style="318" bestFit="1" customWidth="1"/>
    <col min="12551" max="12551" width="12.85546875" style="318" bestFit="1" customWidth="1"/>
    <col min="12552" max="12552" width="17.28515625" style="318" customWidth="1"/>
    <col min="12553" max="12800" width="9.140625" style="318"/>
    <col min="12801" max="12801" width="5.7109375" style="318" bestFit="1" customWidth="1"/>
    <col min="12802" max="12802" width="104.140625" style="318" customWidth="1"/>
    <col min="12803" max="12803" width="7" style="318" bestFit="1" customWidth="1"/>
    <col min="12804" max="12804" width="6.42578125" style="318" bestFit="1" customWidth="1"/>
    <col min="12805" max="12805" width="12.85546875" style="318" bestFit="1" customWidth="1"/>
    <col min="12806" max="12806" width="17.85546875" style="318" bestFit="1" customWidth="1"/>
    <col min="12807" max="12807" width="12.85546875" style="318" bestFit="1" customWidth="1"/>
    <col min="12808" max="12808" width="17.28515625" style="318" customWidth="1"/>
    <col min="12809" max="13056" width="9.140625" style="318"/>
    <col min="13057" max="13057" width="5.7109375" style="318" bestFit="1" customWidth="1"/>
    <col min="13058" max="13058" width="104.140625" style="318" customWidth="1"/>
    <col min="13059" max="13059" width="7" style="318" bestFit="1" customWidth="1"/>
    <col min="13060" max="13060" width="6.42578125" style="318" bestFit="1" customWidth="1"/>
    <col min="13061" max="13061" width="12.85546875" style="318" bestFit="1" customWidth="1"/>
    <col min="13062" max="13062" width="17.85546875" style="318" bestFit="1" customWidth="1"/>
    <col min="13063" max="13063" width="12.85546875" style="318" bestFit="1" customWidth="1"/>
    <col min="13064" max="13064" width="17.28515625" style="318" customWidth="1"/>
    <col min="13065" max="13312" width="9.140625" style="318"/>
    <col min="13313" max="13313" width="5.7109375" style="318" bestFit="1" customWidth="1"/>
    <col min="13314" max="13314" width="104.140625" style="318" customWidth="1"/>
    <col min="13315" max="13315" width="7" style="318" bestFit="1" customWidth="1"/>
    <col min="13316" max="13316" width="6.42578125" style="318" bestFit="1" customWidth="1"/>
    <col min="13317" max="13317" width="12.85546875" style="318" bestFit="1" customWidth="1"/>
    <col min="13318" max="13318" width="17.85546875" style="318" bestFit="1" customWidth="1"/>
    <col min="13319" max="13319" width="12.85546875" style="318" bestFit="1" customWidth="1"/>
    <col min="13320" max="13320" width="17.28515625" style="318" customWidth="1"/>
    <col min="13321" max="13568" width="9.140625" style="318"/>
    <col min="13569" max="13569" width="5.7109375" style="318" bestFit="1" customWidth="1"/>
    <col min="13570" max="13570" width="104.140625" style="318" customWidth="1"/>
    <col min="13571" max="13571" width="7" style="318" bestFit="1" customWidth="1"/>
    <col min="13572" max="13572" width="6.42578125" style="318" bestFit="1" customWidth="1"/>
    <col min="13573" max="13573" width="12.85546875" style="318" bestFit="1" customWidth="1"/>
    <col min="13574" max="13574" width="17.85546875" style="318" bestFit="1" customWidth="1"/>
    <col min="13575" max="13575" width="12.85546875" style="318" bestFit="1" customWidth="1"/>
    <col min="13576" max="13576" width="17.28515625" style="318" customWidth="1"/>
    <col min="13577" max="13824" width="9.140625" style="318"/>
    <col min="13825" max="13825" width="5.7109375" style="318" bestFit="1" customWidth="1"/>
    <col min="13826" max="13826" width="104.140625" style="318" customWidth="1"/>
    <col min="13827" max="13827" width="7" style="318" bestFit="1" customWidth="1"/>
    <col min="13828" max="13828" width="6.42578125" style="318" bestFit="1" customWidth="1"/>
    <col min="13829" max="13829" width="12.85546875" style="318" bestFit="1" customWidth="1"/>
    <col min="13830" max="13830" width="17.85546875" style="318" bestFit="1" customWidth="1"/>
    <col min="13831" max="13831" width="12.85546875" style="318" bestFit="1" customWidth="1"/>
    <col min="13832" max="13832" width="17.28515625" style="318" customWidth="1"/>
    <col min="13833" max="14080" width="9.140625" style="318"/>
    <col min="14081" max="14081" width="5.7109375" style="318" bestFit="1" customWidth="1"/>
    <col min="14082" max="14082" width="104.140625" style="318" customWidth="1"/>
    <col min="14083" max="14083" width="7" style="318" bestFit="1" customWidth="1"/>
    <col min="14084" max="14084" width="6.42578125" style="318" bestFit="1" customWidth="1"/>
    <col min="14085" max="14085" width="12.85546875" style="318" bestFit="1" customWidth="1"/>
    <col min="14086" max="14086" width="17.85546875" style="318" bestFit="1" customWidth="1"/>
    <col min="14087" max="14087" width="12.85546875" style="318" bestFit="1" customWidth="1"/>
    <col min="14088" max="14088" width="17.28515625" style="318" customWidth="1"/>
    <col min="14089" max="14336" width="9.140625" style="318"/>
    <col min="14337" max="14337" width="5.7109375" style="318" bestFit="1" customWidth="1"/>
    <col min="14338" max="14338" width="104.140625" style="318" customWidth="1"/>
    <col min="14339" max="14339" width="7" style="318" bestFit="1" customWidth="1"/>
    <col min="14340" max="14340" width="6.42578125" style="318" bestFit="1" customWidth="1"/>
    <col min="14341" max="14341" width="12.85546875" style="318" bestFit="1" customWidth="1"/>
    <col min="14342" max="14342" width="17.85546875" style="318" bestFit="1" customWidth="1"/>
    <col min="14343" max="14343" width="12.85546875" style="318" bestFit="1" customWidth="1"/>
    <col min="14344" max="14344" width="17.28515625" style="318" customWidth="1"/>
    <col min="14345" max="14592" width="9.140625" style="318"/>
    <col min="14593" max="14593" width="5.7109375" style="318" bestFit="1" customWidth="1"/>
    <col min="14594" max="14594" width="104.140625" style="318" customWidth="1"/>
    <col min="14595" max="14595" width="7" style="318" bestFit="1" customWidth="1"/>
    <col min="14596" max="14596" width="6.42578125" style="318" bestFit="1" customWidth="1"/>
    <col min="14597" max="14597" width="12.85546875" style="318" bestFit="1" customWidth="1"/>
    <col min="14598" max="14598" width="17.85546875" style="318" bestFit="1" customWidth="1"/>
    <col min="14599" max="14599" width="12.85546875" style="318" bestFit="1" customWidth="1"/>
    <col min="14600" max="14600" width="17.28515625" style="318" customWidth="1"/>
    <col min="14601" max="14848" width="9.140625" style="318"/>
    <col min="14849" max="14849" width="5.7109375" style="318" bestFit="1" customWidth="1"/>
    <col min="14850" max="14850" width="104.140625" style="318" customWidth="1"/>
    <col min="14851" max="14851" width="7" style="318" bestFit="1" customWidth="1"/>
    <col min="14852" max="14852" width="6.42578125" style="318" bestFit="1" customWidth="1"/>
    <col min="14853" max="14853" width="12.85546875" style="318" bestFit="1" customWidth="1"/>
    <col min="14854" max="14854" width="17.85546875" style="318" bestFit="1" customWidth="1"/>
    <col min="14855" max="14855" width="12.85546875" style="318" bestFit="1" customWidth="1"/>
    <col min="14856" max="14856" width="17.28515625" style="318" customWidth="1"/>
    <col min="14857" max="15104" width="9.140625" style="318"/>
    <col min="15105" max="15105" width="5.7109375" style="318" bestFit="1" customWidth="1"/>
    <col min="15106" max="15106" width="104.140625" style="318" customWidth="1"/>
    <col min="15107" max="15107" width="7" style="318" bestFit="1" customWidth="1"/>
    <col min="15108" max="15108" width="6.42578125" style="318" bestFit="1" customWidth="1"/>
    <col min="15109" max="15109" width="12.85546875" style="318" bestFit="1" customWidth="1"/>
    <col min="15110" max="15110" width="17.85546875" style="318" bestFit="1" customWidth="1"/>
    <col min="15111" max="15111" width="12.85546875" style="318" bestFit="1" customWidth="1"/>
    <col min="15112" max="15112" width="17.28515625" style="318" customWidth="1"/>
    <col min="15113" max="15360" width="9.140625" style="318"/>
    <col min="15361" max="15361" width="5.7109375" style="318" bestFit="1" customWidth="1"/>
    <col min="15362" max="15362" width="104.140625" style="318" customWidth="1"/>
    <col min="15363" max="15363" width="7" style="318" bestFit="1" customWidth="1"/>
    <col min="15364" max="15364" width="6.42578125" style="318" bestFit="1" customWidth="1"/>
    <col min="15365" max="15365" width="12.85546875" style="318" bestFit="1" customWidth="1"/>
    <col min="15366" max="15366" width="17.85546875" style="318" bestFit="1" customWidth="1"/>
    <col min="15367" max="15367" width="12.85546875" style="318" bestFit="1" customWidth="1"/>
    <col min="15368" max="15368" width="17.28515625" style="318" customWidth="1"/>
    <col min="15369" max="15616" width="9.140625" style="318"/>
    <col min="15617" max="15617" width="5.7109375" style="318" bestFit="1" customWidth="1"/>
    <col min="15618" max="15618" width="104.140625" style="318" customWidth="1"/>
    <col min="15619" max="15619" width="7" style="318" bestFit="1" customWidth="1"/>
    <col min="15620" max="15620" width="6.42578125" style="318" bestFit="1" customWidth="1"/>
    <col min="15621" max="15621" width="12.85546875" style="318" bestFit="1" customWidth="1"/>
    <col min="15622" max="15622" width="17.85546875" style="318" bestFit="1" customWidth="1"/>
    <col min="15623" max="15623" width="12.85546875" style="318" bestFit="1" customWidth="1"/>
    <col min="15624" max="15624" width="17.28515625" style="318" customWidth="1"/>
    <col min="15625" max="15872" width="9.140625" style="318"/>
    <col min="15873" max="15873" width="5.7109375" style="318" bestFit="1" customWidth="1"/>
    <col min="15874" max="15874" width="104.140625" style="318" customWidth="1"/>
    <col min="15875" max="15875" width="7" style="318" bestFit="1" customWidth="1"/>
    <col min="15876" max="15876" width="6.42578125" style="318" bestFit="1" customWidth="1"/>
    <col min="15877" max="15877" width="12.85546875" style="318" bestFit="1" customWidth="1"/>
    <col min="15878" max="15878" width="17.85546875" style="318" bestFit="1" customWidth="1"/>
    <col min="15879" max="15879" width="12.85546875" style="318" bestFit="1" customWidth="1"/>
    <col min="15880" max="15880" width="17.28515625" style="318" customWidth="1"/>
    <col min="15881" max="16128" width="9.140625" style="318"/>
    <col min="16129" max="16129" width="5.7109375" style="318" bestFit="1" customWidth="1"/>
    <col min="16130" max="16130" width="104.140625" style="318" customWidth="1"/>
    <col min="16131" max="16131" width="7" style="318" bestFit="1" customWidth="1"/>
    <col min="16132" max="16132" width="6.42578125" style="318" bestFit="1" customWidth="1"/>
    <col min="16133" max="16133" width="12.85546875" style="318" bestFit="1" customWidth="1"/>
    <col min="16134" max="16134" width="17.85546875" style="318" bestFit="1" customWidth="1"/>
    <col min="16135" max="16135" width="12.85546875" style="318" bestFit="1" customWidth="1"/>
    <col min="16136" max="16136" width="17.28515625" style="318" customWidth="1"/>
    <col min="16137" max="16384" width="9.140625" style="318"/>
  </cols>
  <sheetData>
    <row r="1" spans="1:8" ht="17.399999999999999">
      <c r="A1" s="314"/>
      <c r="B1" s="315" t="s">
        <v>957</v>
      </c>
      <c r="C1" s="316"/>
      <c r="D1" s="314"/>
      <c r="E1" s="317"/>
      <c r="F1" s="317"/>
      <c r="G1" s="317"/>
      <c r="H1" s="317"/>
    </row>
    <row r="2" spans="1:8" ht="15.6">
      <c r="A2" s="314"/>
      <c r="B2" s="319" t="s">
        <v>958</v>
      </c>
      <c r="C2" s="316"/>
      <c r="D2" s="314"/>
      <c r="E2" s="317"/>
      <c r="F2" s="317"/>
      <c r="G2" s="317"/>
      <c r="H2" s="317"/>
    </row>
    <row r="3" spans="1:8" ht="15.6">
      <c r="A3" s="314"/>
      <c r="B3" s="319"/>
      <c r="C3" s="316"/>
      <c r="D3" s="314"/>
      <c r="E3" s="317"/>
      <c r="F3" s="317"/>
      <c r="G3" s="317"/>
      <c r="H3" s="317"/>
    </row>
    <row r="4" spans="1:8" ht="15.6">
      <c r="B4" s="320" t="s">
        <v>92</v>
      </c>
      <c r="C4" s="321"/>
      <c r="D4" s="322"/>
      <c r="E4" s="323"/>
      <c r="F4" s="323"/>
      <c r="G4" s="323"/>
      <c r="H4" s="323"/>
    </row>
    <row r="5" spans="1:8">
      <c r="A5" s="324" t="s">
        <v>959</v>
      </c>
      <c r="B5" s="325" t="s">
        <v>960</v>
      </c>
      <c r="C5" s="326" t="s">
        <v>961</v>
      </c>
      <c r="D5" s="326" t="s">
        <v>962</v>
      </c>
      <c r="E5" s="327" t="s">
        <v>963</v>
      </c>
      <c r="F5" s="327" t="s">
        <v>964</v>
      </c>
      <c r="G5" s="328" t="s">
        <v>965</v>
      </c>
      <c r="H5" s="328" t="s">
        <v>966</v>
      </c>
    </row>
    <row r="6" spans="1:8">
      <c r="A6" s="329">
        <v>1</v>
      </c>
      <c r="B6" s="330" t="s">
        <v>967</v>
      </c>
      <c r="C6" s="331">
        <v>1</v>
      </c>
      <c r="D6" s="332" t="s">
        <v>278</v>
      </c>
      <c r="E6" s="333"/>
      <c r="F6" s="334">
        <f>C6*E6</f>
        <v>0</v>
      </c>
      <c r="G6" s="335"/>
      <c r="H6" s="334">
        <f>C6*G6</f>
        <v>0</v>
      </c>
    </row>
    <row r="7" spans="1:8">
      <c r="A7" s="329">
        <f>A6+1</f>
        <v>2</v>
      </c>
      <c r="B7" s="330" t="s">
        <v>968</v>
      </c>
      <c r="C7" s="331">
        <v>1</v>
      </c>
      <c r="D7" s="332" t="s">
        <v>278</v>
      </c>
      <c r="E7" s="333"/>
      <c r="F7" s="334">
        <f t="shared" ref="F7:F23" si="0">C7*E7</f>
        <v>0</v>
      </c>
      <c r="G7" s="335"/>
      <c r="H7" s="334">
        <f t="shared" ref="H7:H23" si="1">C7*G7</f>
        <v>0</v>
      </c>
    </row>
    <row r="8" spans="1:8">
      <c r="A8" s="329">
        <f t="shared" ref="A8:A23" si="2">A7+1</f>
        <v>3</v>
      </c>
      <c r="B8" s="330" t="s">
        <v>969</v>
      </c>
      <c r="C8" s="331">
        <v>4</v>
      </c>
      <c r="D8" s="332" t="s">
        <v>278</v>
      </c>
      <c r="E8" s="333"/>
      <c r="F8" s="334">
        <f t="shared" si="0"/>
        <v>0</v>
      </c>
      <c r="G8" s="335"/>
      <c r="H8" s="334">
        <f t="shared" si="1"/>
        <v>0</v>
      </c>
    </row>
    <row r="9" spans="1:8">
      <c r="A9" s="329">
        <f t="shared" si="2"/>
        <v>4</v>
      </c>
      <c r="B9" s="330" t="s">
        <v>970</v>
      </c>
      <c r="C9" s="331">
        <v>21</v>
      </c>
      <c r="D9" s="332" t="s">
        <v>278</v>
      </c>
      <c r="E9" s="333"/>
      <c r="F9" s="334">
        <f t="shared" si="0"/>
        <v>0</v>
      </c>
      <c r="G9" s="335"/>
      <c r="H9" s="334">
        <f t="shared" si="1"/>
        <v>0</v>
      </c>
    </row>
    <row r="10" spans="1:8">
      <c r="A10" s="329">
        <f t="shared" si="2"/>
        <v>5</v>
      </c>
      <c r="B10" s="330" t="s">
        <v>971</v>
      </c>
      <c r="C10" s="331">
        <v>1</v>
      </c>
      <c r="D10" s="332" t="s">
        <v>278</v>
      </c>
      <c r="E10" s="333"/>
      <c r="F10" s="334">
        <f t="shared" si="0"/>
        <v>0</v>
      </c>
      <c r="G10" s="335"/>
      <c r="H10" s="334">
        <f t="shared" si="1"/>
        <v>0</v>
      </c>
    </row>
    <row r="11" spans="1:8">
      <c r="A11" s="329">
        <f t="shared" si="2"/>
        <v>6</v>
      </c>
      <c r="B11" s="336" t="s">
        <v>972</v>
      </c>
      <c r="C11" s="331">
        <v>27</v>
      </c>
      <c r="D11" s="337" t="s">
        <v>278</v>
      </c>
      <c r="E11" s="335"/>
      <c r="F11" s="334">
        <f t="shared" si="0"/>
        <v>0</v>
      </c>
      <c r="G11" s="335"/>
      <c r="H11" s="334">
        <f t="shared" si="1"/>
        <v>0</v>
      </c>
    </row>
    <row r="12" spans="1:8">
      <c r="A12" s="329">
        <f t="shared" si="2"/>
        <v>7</v>
      </c>
      <c r="B12" s="336" t="s">
        <v>973</v>
      </c>
      <c r="C12" s="331">
        <v>2</v>
      </c>
      <c r="D12" s="337" t="s">
        <v>278</v>
      </c>
      <c r="E12" s="335"/>
      <c r="F12" s="334">
        <f t="shared" si="0"/>
        <v>0</v>
      </c>
      <c r="G12" s="335"/>
      <c r="H12" s="334">
        <f t="shared" si="1"/>
        <v>0</v>
      </c>
    </row>
    <row r="13" spans="1:8">
      <c r="A13" s="329">
        <f t="shared" si="2"/>
        <v>8</v>
      </c>
      <c r="B13" s="336" t="s">
        <v>974</v>
      </c>
      <c r="C13" s="331">
        <v>50</v>
      </c>
      <c r="D13" s="337" t="s">
        <v>288</v>
      </c>
      <c r="E13" s="335"/>
      <c r="F13" s="334">
        <f t="shared" si="0"/>
        <v>0</v>
      </c>
      <c r="G13" s="335"/>
      <c r="H13" s="334">
        <f t="shared" si="1"/>
        <v>0</v>
      </c>
    </row>
    <row r="14" spans="1:8">
      <c r="A14" s="329">
        <f t="shared" si="2"/>
        <v>9</v>
      </c>
      <c r="B14" s="336" t="s">
        <v>975</v>
      </c>
      <c r="C14" s="331">
        <v>150</v>
      </c>
      <c r="D14" s="337" t="s">
        <v>288</v>
      </c>
      <c r="E14" s="335"/>
      <c r="F14" s="334">
        <f t="shared" si="0"/>
        <v>0</v>
      </c>
      <c r="G14" s="335"/>
      <c r="H14" s="334">
        <f t="shared" si="1"/>
        <v>0</v>
      </c>
    </row>
    <row r="15" spans="1:8">
      <c r="A15" s="329">
        <f t="shared" si="2"/>
        <v>10</v>
      </c>
      <c r="B15" s="336" t="s">
        <v>976</v>
      </c>
      <c r="C15" s="331">
        <v>100</v>
      </c>
      <c r="D15" s="337" t="s">
        <v>288</v>
      </c>
      <c r="E15" s="335"/>
      <c r="F15" s="334">
        <f t="shared" si="0"/>
        <v>0</v>
      </c>
      <c r="G15" s="335"/>
      <c r="H15" s="334">
        <f t="shared" si="1"/>
        <v>0</v>
      </c>
    </row>
    <row r="16" spans="1:8">
      <c r="A16" s="329">
        <f t="shared" si="2"/>
        <v>11</v>
      </c>
      <c r="B16" s="336" t="s">
        <v>977</v>
      </c>
      <c r="C16" s="331">
        <v>10</v>
      </c>
      <c r="D16" s="337" t="s">
        <v>288</v>
      </c>
      <c r="E16" s="335"/>
      <c r="F16" s="334">
        <f t="shared" si="0"/>
        <v>0</v>
      </c>
      <c r="G16" s="335"/>
      <c r="H16" s="334">
        <f t="shared" si="1"/>
        <v>0</v>
      </c>
    </row>
    <row r="17" spans="1:8">
      <c r="A17" s="329">
        <f t="shared" si="2"/>
        <v>12</v>
      </c>
      <c r="B17" s="336" t="s">
        <v>978</v>
      </c>
      <c r="C17" s="331">
        <v>20</v>
      </c>
      <c r="D17" s="332" t="s">
        <v>288</v>
      </c>
      <c r="E17" s="338"/>
      <c r="F17" s="334">
        <f t="shared" si="0"/>
        <v>0</v>
      </c>
      <c r="G17" s="338"/>
      <c r="H17" s="334">
        <f t="shared" si="1"/>
        <v>0</v>
      </c>
    </row>
    <row r="18" spans="1:8">
      <c r="A18" s="329">
        <f t="shared" si="2"/>
        <v>13</v>
      </c>
      <c r="B18" s="336" t="s">
        <v>979</v>
      </c>
      <c r="C18" s="331">
        <v>30</v>
      </c>
      <c r="D18" s="332" t="s">
        <v>288</v>
      </c>
      <c r="E18" s="338"/>
      <c r="F18" s="334">
        <f t="shared" si="0"/>
        <v>0</v>
      </c>
      <c r="G18" s="338"/>
      <c r="H18" s="334">
        <f t="shared" si="1"/>
        <v>0</v>
      </c>
    </row>
    <row r="19" spans="1:8">
      <c r="A19" s="329">
        <f t="shared" si="2"/>
        <v>14</v>
      </c>
      <c r="B19" s="336" t="s">
        <v>980</v>
      </c>
      <c r="C19" s="331">
        <v>10</v>
      </c>
      <c r="D19" s="332" t="s">
        <v>288</v>
      </c>
      <c r="E19" s="338"/>
      <c r="F19" s="334">
        <f t="shared" si="0"/>
        <v>0</v>
      </c>
      <c r="G19" s="338"/>
      <c r="H19" s="334">
        <f t="shared" si="1"/>
        <v>0</v>
      </c>
    </row>
    <row r="20" spans="1:8" ht="16.2">
      <c r="A20" s="329">
        <f t="shared" si="2"/>
        <v>15</v>
      </c>
      <c r="B20" s="336" t="s">
        <v>981</v>
      </c>
      <c r="C20" s="331">
        <v>0.2</v>
      </c>
      <c r="D20" s="337" t="s">
        <v>982</v>
      </c>
      <c r="E20" s="338"/>
      <c r="F20" s="334">
        <f t="shared" si="0"/>
        <v>0</v>
      </c>
      <c r="G20" s="338"/>
      <c r="H20" s="334">
        <f t="shared" si="1"/>
        <v>0</v>
      </c>
    </row>
    <row r="21" spans="1:8">
      <c r="A21" s="329">
        <f t="shared" si="2"/>
        <v>16</v>
      </c>
      <c r="B21" s="336" t="s">
        <v>983</v>
      </c>
      <c r="C21" s="331">
        <v>100</v>
      </c>
      <c r="D21" s="332" t="s">
        <v>288</v>
      </c>
      <c r="E21" s="335"/>
      <c r="F21" s="334">
        <f t="shared" si="0"/>
        <v>0</v>
      </c>
      <c r="G21" s="335"/>
      <c r="H21" s="334">
        <f t="shared" si="1"/>
        <v>0</v>
      </c>
    </row>
    <row r="22" spans="1:8">
      <c r="A22" s="329">
        <f t="shared" si="2"/>
        <v>17</v>
      </c>
      <c r="B22" s="336" t="s">
        <v>984</v>
      </c>
      <c r="C22" s="331">
        <v>10</v>
      </c>
      <c r="D22" s="337" t="s">
        <v>278</v>
      </c>
      <c r="E22" s="338"/>
      <c r="F22" s="334">
        <f t="shared" si="0"/>
        <v>0</v>
      </c>
      <c r="G22" s="338"/>
      <c r="H22" s="334">
        <f t="shared" si="1"/>
        <v>0</v>
      </c>
    </row>
    <row r="23" spans="1:8" s="341" customFormat="1" ht="13.2">
      <c r="A23" s="329">
        <f t="shared" si="2"/>
        <v>18</v>
      </c>
      <c r="B23" s="339" t="s">
        <v>985</v>
      </c>
      <c r="C23" s="340">
        <v>1</v>
      </c>
      <c r="D23" s="332" t="s">
        <v>278</v>
      </c>
      <c r="E23" s="335"/>
      <c r="F23" s="334">
        <f t="shared" si="0"/>
        <v>0</v>
      </c>
      <c r="G23" s="335"/>
      <c r="H23" s="334">
        <f t="shared" si="1"/>
        <v>0</v>
      </c>
    </row>
    <row r="24" spans="1:8">
      <c r="B24" s="342" t="s">
        <v>986</v>
      </c>
      <c r="C24" s="343"/>
      <c r="D24" s="343"/>
      <c r="E24" s="344"/>
      <c r="F24" s="345">
        <f>SUM(F6:F23)</f>
        <v>0</v>
      </c>
      <c r="G24" s="346"/>
      <c r="H24" s="345">
        <f>SUM(H6:H23)</f>
        <v>0</v>
      </c>
    </row>
    <row r="25" spans="1:8">
      <c r="B25" s="347"/>
      <c r="C25" s="343"/>
      <c r="D25" s="343"/>
      <c r="E25" s="344"/>
      <c r="F25" s="345"/>
      <c r="G25" s="346"/>
      <c r="H25" s="345"/>
    </row>
    <row r="26" spans="1:8" ht="15.6">
      <c r="A26" s="348"/>
      <c r="B26" s="320" t="s">
        <v>987</v>
      </c>
      <c r="C26" s="349"/>
      <c r="D26" s="322"/>
      <c r="E26" s="323"/>
      <c r="F26" s="323"/>
      <c r="G26" s="323"/>
      <c r="H26" s="323"/>
    </row>
    <row r="27" spans="1:8">
      <c r="A27" s="324" t="s">
        <v>959</v>
      </c>
      <c r="B27" s="325" t="s">
        <v>960</v>
      </c>
      <c r="C27" s="326" t="s">
        <v>961</v>
      </c>
      <c r="D27" s="326" t="s">
        <v>962</v>
      </c>
      <c r="E27" s="327" t="s">
        <v>963</v>
      </c>
      <c r="F27" s="327" t="s">
        <v>964</v>
      </c>
      <c r="G27" s="328" t="s">
        <v>965</v>
      </c>
      <c r="H27" s="328" t="s">
        <v>966</v>
      </c>
    </row>
    <row r="28" spans="1:8" ht="30.6">
      <c r="A28" s="329">
        <f>A23+1</f>
        <v>19</v>
      </c>
      <c r="B28" s="350" t="s">
        <v>988</v>
      </c>
      <c r="C28" s="340">
        <v>1</v>
      </c>
      <c r="D28" s="337" t="s">
        <v>278</v>
      </c>
      <c r="E28" s="335"/>
      <c r="F28" s="334">
        <f>C28*E28</f>
        <v>0</v>
      </c>
      <c r="G28" s="335"/>
      <c r="H28" s="334">
        <f>C28*G28</f>
        <v>0</v>
      </c>
    </row>
    <row r="29" spans="1:8">
      <c r="B29" s="342" t="s">
        <v>989</v>
      </c>
      <c r="C29" s="343"/>
      <c r="D29" s="343"/>
      <c r="E29" s="344"/>
      <c r="F29" s="345">
        <f>SUM(F28:F28)</f>
        <v>0</v>
      </c>
      <c r="G29" s="346"/>
      <c r="H29" s="345">
        <f>SUM(H28:H28)</f>
        <v>0</v>
      </c>
    </row>
    <row r="30" spans="1:8">
      <c r="B30" s="347"/>
      <c r="C30" s="343"/>
      <c r="D30" s="343"/>
      <c r="E30" s="344"/>
      <c r="F30" s="345"/>
      <c r="G30" s="351"/>
      <c r="H30" s="345"/>
    </row>
    <row r="31" spans="1:8" ht="15.6">
      <c r="A31" s="352"/>
      <c r="B31" s="320" t="s">
        <v>990</v>
      </c>
      <c r="C31" s="349"/>
      <c r="D31" s="322"/>
      <c r="E31" s="323"/>
      <c r="F31" s="323"/>
      <c r="G31" s="323"/>
      <c r="H31" s="323"/>
    </row>
    <row r="32" spans="1:8">
      <c r="A32" s="324" t="s">
        <v>959</v>
      </c>
      <c r="B32" s="325" t="s">
        <v>960</v>
      </c>
      <c r="C32" s="326" t="s">
        <v>961</v>
      </c>
      <c r="D32" s="326" t="s">
        <v>962</v>
      </c>
      <c r="E32" s="327" t="s">
        <v>963</v>
      </c>
      <c r="F32" s="327" t="s">
        <v>964</v>
      </c>
      <c r="G32" s="328" t="s">
        <v>965</v>
      </c>
      <c r="H32" s="328" t="s">
        <v>966</v>
      </c>
    </row>
    <row r="33" spans="1:8">
      <c r="A33" s="329">
        <f>A28+1</f>
        <v>20</v>
      </c>
      <c r="B33" s="330" t="s">
        <v>991</v>
      </c>
      <c r="C33" s="340">
        <v>2</v>
      </c>
      <c r="D33" s="337" t="s">
        <v>278</v>
      </c>
      <c r="E33" s="333"/>
      <c r="F33" s="334">
        <f>C33*E33</f>
        <v>0</v>
      </c>
      <c r="G33" s="335"/>
      <c r="H33" s="334">
        <f>C33*G33</f>
        <v>0</v>
      </c>
    </row>
    <row r="34" spans="1:8">
      <c r="A34" s="329">
        <f>A33+1</f>
        <v>21</v>
      </c>
      <c r="B34" s="336" t="s">
        <v>992</v>
      </c>
      <c r="C34" s="340">
        <v>200</v>
      </c>
      <c r="D34" s="337" t="s">
        <v>288</v>
      </c>
      <c r="E34" s="335"/>
      <c r="F34" s="334">
        <f>C34*E34</f>
        <v>0</v>
      </c>
      <c r="G34" s="353"/>
      <c r="H34" s="334">
        <f>C34*G34</f>
        <v>0</v>
      </c>
    </row>
    <row r="35" spans="1:8">
      <c r="B35" s="347" t="s">
        <v>993</v>
      </c>
      <c r="C35" s="343"/>
      <c r="D35" s="343"/>
      <c r="E35" s="344"/>
      <c r="F35" s="345">
        <f>SUM(F33:F34)</f>
        <v>0</v>
      </c>
      <c r="G35" s="345"/>
      <c r="H35" s="345">
        <f>SUM(H33:H34)</f>
        <v>0</v>
      </c>
    </row>
    <row r="36" spans="1:8">
      <c r="A36" s="348"/>
      <c r="B36" s="354"/>
      <c r="C36" s="343"/>
      <c r="D36" s="355"/>
      <c r="E36" s="356"/>
      <c r="F36" s="357"/>
      <c r="G36" s="356"/>
      <c r="H36" s="357"/>
    </row>
    <row r="37" spans="1:8" ht="15.6">
      <c r="A37" s="352"/>
      <c r="B37" s="320" t="s">
        <v>994</v>
      </c>
      <c r="C37" s="349"/>
      <c r="D37" s="322"/>
      <c r="E37" s="323"/>
      <c r="F37" s="323"/>
      <c r="G37" s="323"/>
      <c r="H37" s="323"/>
    </row>
    <row r="38" spans="1:8">
      <c r="A38" s="324" t="s">
        <v>959</v>
      </c>
      <c r="B38" s="325" t="s">
        <v>960</v>
      </c>
      <c r="C38" s="326" t="s">
        <v>961</v>
      </c>
      <c r="D38" s="326" t="s">
        <v>962</v>
      </c>
      <c r="E38" s="327" t="s">
        <v>963</v>
      </c>
      <c r="F38" s="327" t="s">
        <v>964</v>
      </c>
      <c r="G38" s="328" t="s">
        <v>965</v>
      </c>
      <c r="H38" s="328" t="s">
        <v>966</v>
      </c>
    </row>
    <row r="39" spans="1:8">
      <c r="A39" s="329">
        <f>A34+1</f>
        <v>22</v>
      </c>
      <c r="B39" s="358" t="s">
        <v>995</v>
      </c>
      <c r="C39" s="340">
        <v>11</v>
      </c>
      <c r="D39" s="337" t="s">
        <v>278</v>
      </c>
      <c r="E39" s="335"/>
      <c r="F39" s="334">
        <f>C39*E39</f>
        <v>0</v>
      </c>
      <c r="G39" s="335"/>
      <c r="H39" s="334">
        <f>C39*G39</f>
        <v>0</v>
      </c>
    </row>
    <row r="40" spans="1:8">
      <c r="A40" s="329">
        <f>A39+1</f>
        <v>23</v>
      </c>
      <c r="B40" s="358" t="s">
        <v>996</v>
      </c>
      <c r="C40" s="340">
        <v>3</v>
      </c>
      <c r="D40" s="337" t="s">
        <v>278</v>
      </c>
      <c r="E40" s="335"/>
      <c r="F40" s="334">
        <f t="shared" ref="F40:F42" si="3">C40*E40</f>
        <v>0</v>
      </c>
      <c r="G40" s="335"/>
      <c r="H40" s="334">
        <f t="shared" ref="H40:H42" si="4">C40*G40</f>
        <v>0</v>
      </c>
    </row>
    <row r="41" spans="1:8">
      <c r="A41" s="329">
        <f>A40+1</f>
        <v>24</v>
      </c>
      <c r="B41" s="339" t="s">
        <v>997</v>
      </c>
      <c r="C41" s="340">
        <v>26</v>
      </c>
      <c r="D41" s="337" t="s">
        <v>278</v>
      </c>
      <c r="E41" s="335"/>
      <c r="F41" s="334">
        <f t="shared" si="3"/>
        <v>0</v>
      </c>
      <c r="G41" s="335"/>
      <c r="H41" s="334">
        <f t="shared" si="4"/>
        <v>0</v>
      </c>
    </row>
    <row r="42" spans="1:8">
      <c r="A42" s="329">
        <f>A41+1</f>
        <v>25</v>
      </c>
      <c r="B42" s="358" t="s">
        <v>998</v>
      </c>
      <c r="C42" s="340">
        <v>6</v>
      </c>
      <c r="D42" s="337" t="s">
        <v>278</v>
      </c>
      <c r="E42" s="335"/>
      <c r="F42" s="334">
        <f t="shared" si="3"/>
        <v>0</v>
      </c>
      <c r="G42" s="335"/>
      <c r="H42" s="334">
        <f t="shared" si="4"/>
        <v>0</v>
      </c>
    </row>
    <row r="43" spans="1:8">
      <c r="B43" s="347" t="s">
        <v>999</v>
      </c>
      <c r="C43" s="343"/>
      <c r="D43" s="343"/>
      <c r="E43" s="344"/>
      <c r="F43" s="345">
        <f>SUM(F39:F42)</f>
        <v>0</v>
      </c>
      <c r="G43" s="345"/>
      <c r="H43" s="345">
        <f>SUM(H39:H42)</f>
        <v>0</v>
      </c>
    </row>
    <row r="44" spans="1:8">
      <c r="B44" s="347"/>
      <c r="C44" s="343"/>
      <c r="D44" s="343"/>
      <c r="E44" s="344"/>
      <c r="F44" s="345"/>
      <c r="G44" s="345"/>
      <c r="H44" s="345"/>
    </row>
    <row r="45" spans="1:8" ht="15.6">
      <c r="A45" s="348"/>
      <c r="B45" s="320" t="s">
        <v>1000</v>
      </c>
      <c r="C45" s="349"/>
      <c r="D45" s="322"/>
      <c r="E45" s="323"/>
      <c r="F45" s="323"/>
      <c r="G45" s="323"/>
      <c r="H45" s="323"/>
    </row>
    <row r="46" spans="1:8">
      <c r="A46" s="324" t="s">
        <v>959</v>
      </c>
      <c r="B46" s="325" t="s">
        <v>960</v>
      </c>
      <c r="C46" s="326" t="s">
        <v>961</v>
      </c>
      <c r="D46" s="326" t="s">
        <v>962</v>
      </c>
      <c r="E46" s="327" t="s">
        <v>963</v>
      </c>
      <c r="F46" s="327" t="s">
        <v>964</v>
      </c>
      <c r="G46" s="328" t="s">
        <v>965</v>
      </c>
      <c r="H46" s="328" t="s">
        <v>966</v>
      </c>
    </row>
    <row r="47" spans="1:8">
      <c r="A47" s="329">
        <f>A42+1</f>
        <v>26</v>
      </c>
      <c r="B47" s="336" t="s">
        <v>1001</v>
      </c>
      <c r="C47" s="340">
        <v>1</v>
      </c>
      <c r="D47" s="337" t="s">
        <v>1002</v>
      </c>
      <c r="E47" s="335"/>
      <c r="F47" s="334">
        <f>C47*E47</f>
        <v>0</v>
      </c>
      <c r="G47" s="335"/>
      <c r="H47" s="334">
        <f>C47*G47</f>
        <v>0</v>
      </c>
    </row>
    <row r="48" spans="1:8">
      <c r="A48" s="329">
        <f t="shared" ref="A48:A57" si="5">A47+1</f>
        <v>27</v>
      </c>
      <c r="B48" s="336" t="s">
        <v>1003</v>
      </c>
      <c r="C48" s="340">
        <v>20</v>
      </c>
      <c r="D48" s="337" t="s">
        <v>948</v>
      </c>
      <c r="E48" s="335"/>
      <c r="F48" s="334">
        <f t="shared" ref="F48:F57" si="6">C48*E48</f>
        <v>0</v>
      </c>
      <c r="G48" s="335"/>
      <c r="H48" s="334">
        <f t="shared" ref="H48:H57" si="7">C48*G48</f>
        <v>0</v>
      </c>
    </row>
    <row r="49" spans="1:8">
      <c r="A49" s="329">
        <f t="shared" si="5"/>
        <v>28</v>
      </c>
      <c r="B49" s="336" t="s">
        <v>1004</v>
      </c>
      <c r="C49" s="340">
        <v>10</v>
      </c>
      <c r="D49" s="337" t="s">
        <v>948</v>
      </c>
      <c r="E49" s="335"/>
      <c r="F49" s="334">
        <f t="shared" si="6"/>
        <v>0</v>
      </c>
      <c r="G49" s="335"/>
      <c r="H49" s="334">
        <f t="shared" si="7"/>
        <v>0</v>
      </c>
    </row>
    <row r="50" spans="1:8">
      <c r="A50" s="329">
        <f t="shared" si="5"/>
        <v>29</v>
      </c>
      <c r="B50" s="336" t="s">
        <v>1005</v>
      </c>
      <c r="C50" s="340">
        <v>1</v>
      </c>
      <c r="D50" s="337" t="s">
        <v>1002</v>
      </c>
      <c r="E50" s="335"/>
      <c r="F50" s="334">
        <f t="shared" si="6"/>
        <v>0</v>
      </c>
      <c r="G50" s="335"/>
      <c r="H50" s="334">
        <f t="shared" si="7"/>
        <v>0</v>
      </c>
    </row>
    <row r="51" spans="1:8" ht="21.6">
      <c r="A51" s="329">
        <f t="shared" si="5"/>
        <v>30</v>
      </c>
      <c r="B51" s="359" t="s">
        <v>1006</v>
      </c>
      <c r="C51" s="340">
        <v>3.5</v>
      </c>
      <c r="D51" s="337" t="s">
        <v>421</v>
      </c>
      <c r="E51" s="335"/>
      <c r="F51" s="334">
        <f t="shared" si="6"/>
        <v>0</v>
      </c>
      <c r="G51" s="335"/>
      <c r="H51" s="334">
        <f t="shared" si="7"/>
        <v>0</v>
      </c>
    </row>
    <row r="52" spans="1:8">
      <c r="A52" s="329">
        <f t="shared" si="5"/>
        <v>31</v>
      </c>
      <c r="B52" s="336" t="s">
        <v>1007</v>
      </c>
      <c r="C52" s="340">
        <v>20</v>
      </c>
      <c r="D52" s="337" t="s">
        <v>948</v>
      </c>
      <c r="E52" s="335"/>
      <c r="F52" s="334">
        <f t="shared" si="6"/>
        <v>0</v>
      </c>
      <c r="G52" s="335"/>
      <c r="H52" s="334">
        <f t="shared" si="7"/>
        <v>0</v>
      </c>
    </row>
    <row r="53" spans="1:8">
      <c r="A53" s="329">
        <f t="shared" si="5"/>
        <v>32</v>
      </c>
      <c r="B53" s="336" t="s">
        <v>1008</v>
      </c>
      <c r="C53" s="340">
        <v>100</v>
      </c>
      <c r="D53" s="337" t="s">
        <v>278</v>
      </c>
      <c r="E53" s="335"/>
      <c r="F53" s="334">
        <f t="shared" si="6"/>
        <v>0</v>
      </c>
      <c r="G53" s="335"/>
      <c r="H53" s="334">
        <f t="shared" si="7"/>
        <v>0</v>
      </c>
    </row>
    <row r="54" spans="1:8">
      <c r="A54" s="329">
        <f t="shared" si="5"/>
        <v>33</v>
      </c>
      <c r="B54" s="336" t="s">
        <v>1009</v>
      </c>
      <c r="C54" s="340">
        <v>1</v>
      </c>
      <c r="D54" s="337" t="s">
        <v>1002</v>
      </c>
      <c r="E54" s="335"/>
      <c r="F54" s="334">
        <f t="shared" si="6"/>
        <v>0</v>
      </c>
      <c r="G54" s="335"/>
      <c r="H54" s="334">
        <f t="shared" si="7"/>
        <v>0</v>
      </c>
    </row>
    <row r="55" spans="1:8">
      <c r="A55" s="329">
        <f t="shared" si="5"/>
        <v>34</v>
      </c>
      <c r="B55" s="336" t="s">
        <v>1010</v>
      </c>
      <c r="C55" s="340">
        <v>1</v>
      </c>
      <c r="D55" s="337" t="s">
        <v>1002</v>
      </c>
      <c r="E55" s="335"/>
      <c r="F55" s="334">
        <f t="shared" si="6"/>
        <v>0</v>
      </c>
      <c r="G55" s="335"/>
      <c r="H55" s="334">
        <f t="shared" si="7"/>
        <v>0</v>
      </c>
    </row>
    <row r="56" spans="1:8" ht="21.6">
      <c r="A56" s="329">
        <f t="shared" si="5"/>
        <v>35</v>
      </c>
      <c r="B56" s="360" t="s">
        <v>1011</v>
      </c>
      <c r="C56" s="340">
        <v>1</v>
      </c>
      <c r="D56" s="337" t="s">
        <v>1002</v>
      </c>
      <c r="E56" s="335"/>
      <c r="F56" s="334">
        <f t="shared" si="6"/>
        <v>0</v>
      </c>
      <c r="G56" s="335"/>
      <c r="H56" s="334">
        <f t="shared" si="7"/>
        <v>0</v>
      </c>
    </row>
    <row r="57" spans="1:8" s="362" customFormat="1">
      <c r="A57" s="329">
        <f t="shared" si="5"/>
        <v>36</v>
      </c>
      <c r="B57" s="336" t="s">
        <v>1012</v>
      </c>
      <c r="C57" s="340">
        <v>1</v>
      </c>
      <c r="D57" s="361" t="s">
        <v>1002</v>
      </c>
      <c r="E57" s="335"/>
      <c r="F57" s="334">
        <f t="shared" si="6"/>
        <v>0</v>
      </c>
      <c r="G57" s="335"/>
      <c r="H57" s="334">
        <f t="shared" si="7"/>
        <v>0</v>
      </c>
    </row>
    <row r="58" spans="1:8">
      <c r="B58" s="342" t="s">
        <v>1013</v>
      </c>
      <c r="C58" s="343"/>
      <c r="D58" s="343"/>
      <c r="E58" s="344"/>
      <c r="F58" s="345">
        <f>SUM(F47:F57)</f>
        <v>0</v>
      </c>
      <c r="G58" s="345"/>
      <c r="H58" s="345">
        <f>SUM(H47:H57)</f>
        <v>0</v>
      </c>
    </row>
    <row r="59" spans="1:8">
      <c r="A59" s="352"/>
      <c r="B59" s="347"/>
      <c r="C59" s="343"/>
      <c r="D59" s="343"/>
      <c r="E59" s="344"/>
      <c r="F59" s="345"/>
      <c r="G59" s="345"/>
      <c r="H59" s="345"/>
    </row>
    <row r="60" spans="1:8">
      <c r="A60" s="352"/>
      <c r="B60" s="363" t="s">
        <v>1014</v>
      </c>
      <c r="C60" s="363"/>
      <c r="D60" s="363"/>
      <c r="E60" s="364"/>
      <c r="F60" s="365">
        <f>F24+F29+F35+F43+F58</f>
        <v>0</v>
      </c>
      <c r="G60" s="365"/>
      <c r="H60" s="365">
        <f>H24+H29+H35+H43+H58</f>
        <v>0</v>
      </c>
    </row>
    <row r="61" spans="1:8">
      <c r="A61" s="363"/>
      <c r="B61" s="366" t="s">
        <v>1015</v>
      </c>
      <c r="C61" s="367"/>
      <c r="D61" s="368"/>
      <c r="E61" s="369"/>
      <c r="F61" s="380">
        <f>F60+H60</f>
        <v>0</v>
      </c>
      <c r="G61" s="380"/>
      <c r="H61" s="380"/>
    </row>
    <row r="62" spans="1:8">
      <c r="A62" s="370"/>
      <c r="B62" s="370"/>
      <c r="C62" s="371"/>
      <c r="D62" s="370"/>
      <c r="E62" s="372"/>
      <c r="F62" s="372"/>
      <c r="G62" s="372"/>
      <c r="H62" s="372"/>
    </row>
    <row r="63" spans="1:8">
      <c r="B63" s="373" t="s">
        <v>1016</v>
      </c>
      <c r="C63" s="371"/>
      <c r="D63" s="370"/>
      <c r="E63" s="372"/>
      <c r="F63" s="372"/>
      <c r="G63" s="372"/>
      <c r="H63" s="372"/>
    </row>
    <row r="64" spans="1:8">
      <c r="A64" s="374">
        <v>1</v>
      </c>
      <c r="B64" s="375" t="s">
        <v>1017</v>
      </c>
      <c r="C64" s="371"/>
      <c r="D64" s="370"/>
      <c r="E64" s="372"/>
      <c r="F64" s="372"/>
      <c r="G64" s="372"/>
      <c r="H64" s="372"/>
    </row>
    <row r="65" spans="1:8">
      <c r="A65" s="374">
        <v>2</v>
      </c>
      <c r="B65" s="376" t="s">
        <v>1018</v>
      </c>
      <c r="C65" s="371"/>
      <c r="D65" s="370"/>
      <c r="E65" s="372"/>
      <c r="F65" s="372"/>
      <c r="G65" s="372"/>
      <c r="H65" s="372"/>
    </row>
    <row r="66" spans="1:8">
      <c r="A66" s="374">
        <v>3</v>
      </c>
      <c r="B66" s="375" t="s">
        <v>1019</v>
      </c>
      <c r="C66" s="371"/>
      <c r="D66" s="370"/>
      <c r="E66" s="372"/>
      <c r="F66" s="372"/>
      <c r="G66" s="372"/>
      <c r="H66" s="372"/>
    </row>
    <row r="67" spans="1:8">
      <c r="A67" s="374">
        <v>4</v>
      </c>
      <c r="B67" s="376" t="s">
        <v>1020</v>
      </c>
      <c r="C67" s="371"/>
      <c r="D67" s="370"/>
      <c r="E67" s="372"/>
      <c r="F67" s="372"/>
      <c r="G67" s="372"/>
      <c r="H67" s="372"/>
    </row>
    <row r="68" spans="1:8">
      <c r="A68" s="374">
        <v>5</v>
      </c>
      <c r="B68" s="376" t="s">
        <v>1021</v>
      </c>
      <c r="C68" s="371"/>
      <c r="D68" s="370"/>
      <c r="E68" s="372"/>
      <c r="F68" s="372"/>
      <c r="G68" s="372"/>
      <c r="H68" s="372"/>
    </row>
    <row r="69" spans="1:8" ht="39.6">
      <c r="A69" s="374">
        <v>6</v>
      </c>
      <c r="B69" s="377" t="s">
        <v>1022</v>
      </c>
    </row>
    <row r="70" spans="1:8">
      <c r="A70" s="374">
        <v>7</v>
      </c>
      <c r="B70" s="376" t="s">
        <v>1023</v>
      </c>
    </row>
    <row r="71" spans="1:8">
      <c r="A71" s="374">
        <v>8</v>
      </c>
      <c r="B71" s="379" t="s">
        <v>1024</v>
      </c>
    </row>
    <row r="72" spans="1:8">
      <c r="A72" s="374">
        <v>9</v>
      </c>
      <c r="B72" s="379" t="s">
        <v>1025</v>
      </c>
    </row>
  </sheetData>
  <pageMargins left="0.22" right="0.19" top="0.63" bottom="0.66" header="0.35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10</vt:i4>
      </vt:variant>
    </vt:vector>
  </HeadingPairs>
  <TitlesOfParts>
    <vt:vector size="16" baseType="lpstr">
      <vt:lpstr>Rekapitulácia stavby</vt:lpstr>
      <vt:lpstr>1395-1 - Stavebná časť</vt:lpstr>
      <vt:lpstr>1395-2 - Zdravotechnika</vt:lpstr>
      <vt:lpstr>1395-3 - Ústredné kúrenie</vt:lpstr>
      <vt:lpstr>1395-4 - Elektroinštalácia</vt:lpstr>
      <vt:lpstr>Elektroinštalácia </vt:lpstr>
      <vt:lpstr>'1395-1 - Stavebná časť'!Nyomtatási_cím</vt:lpstr>
      <vt:lpstr>'1395-2 - Zdravotechnika'!Nyomtatási_cím</vt:lpstr>
      <vt:lpstr>'1395-3 - Ústredné kúrenie'!Nyomtatási_cím</vt:lpstr>
      <vt:lpstr>'1395-4 - Elektroinštalácia'!Nyomtatási_cím</vt:lpstr>
      <vt:lpstr>'Rekapitulácia stavby'!Nyomtatási_cím</vt:lpstr>
      <vt:lpstr>'1395-1 - Stavebná časť'!Nyomtatási_terület</vt:lpstr>
      <vt:lpstr>'1395-2 - Zdravotechnika'!Nyomtatási_terület</vt:lpstr>
      <vt:lpstr>'1395-3 - Ústredné kúrenie'!Nyomtatási_terület</vt:lpstr>
      <vt:lpstr>'1395-4 - Elektroinštalácia'!Nyomtatási_terület</vt:lpstr>
      <vt:lpstr>'Rekapitulácia stavby'!Nyomtatási_terület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Marika-PC\Marika</dc:creator>
  <cp:lastModifiedBy>Marika</cp:lastModifiedBy>
  <dcterms:created xsi:type="dcterms:W3CDTF">2022-05-20T17:39:32Z</dcterms:created>
  <dcterms:modified xsi:type="dcterms:W3CDTF">2022-05-20T17:41:39Z</dcterms:modified>
</cp:coreProperties>
</file>