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https://bytovypodnikmestakosice001.sharepoint.com/sites/Verejnobstarvanie/Zdielane dokumenty/Dokumentácia/2022 VEREJNE OBSTARAVANIE/ZsNH - § 117/VÝZVA 028_2022 - Oprava strechy na bytovom dome Mlynárska 1-5, Košice/"/>
    </mc:Choice>
  </mc:AlternateContent>
  <xr:revisionPtr revIDLastSave="19" documentId="8_{DF63A177-FDB4-49AE-8B54-7827500454D7}" xr6:coauthVersionLast="47" xr6:coauthVersionMax="47" xr10:uidLastSave="{5C21ACA8-B8EF-400F-A2F7-9B93E0C54F3E}"/>
  <bookViews>
    <workbookView xWindow="-120" yWindow="-120" windowWidth="29040" windowHeight="1584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list'!$A:$M</definedName>
    <definedName name="_xlnm.Print_Area" localSheetId="0">Prehlad!$A:$AH</definedName>
    <definedName name="_xlnm.Print_Area" localSheetId="1">Rekapitulacia!$A:$G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W53" i="3"/>
  <c r="I53" i="3"/>
  <c r="C17" i="5" s="1"/>
  <c r="N52" i="3"/>
  <c r="L52" i="3"/>
  <c r="J52" i="3"/>
  <c r="H52" i="3"/>
  <c r="N51" i="3"/>
  <c r="L51" i="3"/>
  <c r="J51" i="3"/>
  <c r="H51" i="3"/>
  <c r="N50" i="3"/>
  <c r="L50" i="3"/>
  <c r="J50" i="3"/>
  <c r="J53" i="3" s="1"/>
  <c r="D17" i="5" s="1"/>
  <c r="H50" i="3"/>
  <c r="H53" i="3" s="1"/>
  <c r="B17" i="5" s="1"/>
  <c r="W47" i="3"/>
  <c r="G16" i="5" s="1"/>
  <c r="N46" i="3"/>
  <c r="L46" i="3"/>
  <c r="J46" i="3"/>
  <c r="H46" i="3"/>
  <c r="N45" i="3"/>
  <c r="L45" i="3"/>
  <c r="J45" i="3"/>
  <c r="I45" i="3"/>
  <c r="I47" i="3" s="1"/>
  <c r="C16" i="5" s="1"/>
  <c r="N44" i="3"/>
  <c r="L44" i="3"/>
  <c r="J44" i="3"/>
  <c r="H44" i="3"/>
  <c r="N43" i="3"/>
  <c r="L43" i="3"/>
  <c r="J43" i="3"/>
  <c r="H43" i="3"/>
  <c r="W40" i="3"/>
  <c r="G15" i="5" s="1"/>
  <c r="N39" i="3"/>
  <c r="L39" i="3"/>
  <c r="J39" i="3"/>
  <c r="H39" i="3"/>
  <c r="N38" i="3"/>
  <c r="L38" i="3"/>
  <c r="J38" i="3"/>
  <c r="I38" i="3"/>
  <c r="N37" i="3"/>
  <c r="L37" i="3"/>
  <c r="J37" i="3"/>
  <c r="H37" i="3"/>
  <c r="N36" i="3"/>
  <c r="L36" i="3"/>
  <c r="J36" i="3"/>
  <c r="I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I27" i="3"/>
  <c r="I40" i="3" s="1"/>
  <c r="N26" i="3"/>
  <c r="L26" i="3"/>
  <c r="J26" i="3"/>
  <c r="H26" i="3"/>
  <c r="N25" i="3"/>
  <c r="L25" i="3"/>
  <c r="J25" i="3"/>
  <c r="H25" i="3"/>
  <c r="G12" i="5"/>
  <c r="W19" i="3"/>
  <c r="W21" i="3" s="1"/>
  <c r="I19" i="3"/>
  <c r="C12" i="5" s="1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19" i="3" s="1"/>
  <c r="L14" i="3"/>
  <c r="L19" i="3" s="1"/>
  <c r="J14" i="3"/>
  <c r="J19" i="3" s="1"/>
  <c r="D12" i="5" s="1"/>
  <c r="H14" i="3"/>
  <c r="H19" i="3" s="1"/>
  <c r="M21" i="6"/>
  <c r="I15" i="6"/>
  <c r="F14" i="6"/>
  <c r="F13" i="6"/>
  <c r="M9" i="6"/>
  <c r="I9" i="6"/>
  <c r="F9" i="6"/>
  <c r="M8" i="6"/>
  <c r="I8" i="6"/>
  <c r="F8" i="6"/>
  <c r="H1" i="6"/>
  <c r="B8" i="5"/>
  <c r="D8" i="3"/>
  <c r="L53" i="3" l="1"/>
  <c r="E17" i="5" s="1"/>
  <c r="I21" i="3"/>
  <c r="I57" i="3" s="1"/>
  <c r="C21" i="5" s="1"/>
  <c r="W55" i="3"/>
  <c r="G18" i="5" s="1"/>
  <c r="N53" i="3"/>
  <c r="F17" i="5" s="1"/>
  <c r="G13" i="5"/>
  <c r="W57" i="3"/>
  <c r="G21" i="5" s="1"/>
  <c r="C15" i="5"/>
  <c r="I55" i="3"/>
  <c r="E11" i="6"/>
  <c r="H40" i="3"/>
  <c r="B15" i="5" s="1"/>
  <c r="H47" i="3"/>
  <c r="H55" i="3" s="1"/>
  <c r="G17" i="5"/>
  <c r="N40" i="3"/>
  <c r="F15" i="5" s="1"/>
  <c r="N47" i="3"/>
  <c r="C13" i="5"/>
  <c r="J40" i="3"/>
  <c r="J47" i="3"/>
  <c r="J55" i="3" s="1"/>
  <c r="E53" i="3"/>
  <c r="L40" i="3"/>
  <c r="E15" i="5" s="1"/>
  <c r="L47" i="3"/>
  <c r="D15" i="5"/>
  <c r="E40" i="3"/>
  <c r="F16" i="5"/>
  <c r="E47" i="3"/>
  <c r="E16" i="5"/>
  <c r="N21" i="3"/>
  <c r="F12" i="5"/>
  <c r="E12" i="5"/>
  <c r="L21" i="3"/>
  <c r="H21" i="3"/>
  <c r="B12" i="5"/>
  <c r="J21" i="3"/>
  <c r="E19" i="3"/>
  <c r="D16" i="5" l="1"/>
  <c r="L55" i="3"/>
  <c r="E18" i="5" s="1"/>
  <c r="N55" i="3"/>
  <c r="F18" i="5" s="1"/>
  <c r="B16" i="5"/>
  <c r="C18" i="5"/>
  <c r="E12" i="6"/>
  <c r="E15" i="6" s="1"/>
  <c r="B18" i="5"/>
  <c r="D12" i="6"/>
  <c r="D18" i="5"/>
  <c r="E55" i="3"/>
  <c r="E21" i="3"/>
  <c r="J57" i="3"/>
  <c r="D13" i="5"/>
  <c r="L57" i="3"/>
  <c r="E21" i="5" s="1"/>
  <c r="E13" i="5"/>
  <c r="H57" i="3"/>
  <c r="B21" i="5" s="1"/>
  <c r="B13" i="5"/>
  <c r="D11" i="6"/>
  <c r="F13" i="5"/>
  <c r="N57" i="3"/>
  <c r="F21" i="5" s="1"/>
  <c r="F12" i="6" l="1"/>
  <c r="M12" i="6"/>
  <c r="M13" i="6"/>
  <c r="M11" i="6"/>
  <c r="D15" i="6"/>
  <c r="F11" i="6"/>
  <c r="M14" i="6"/>
  <c r="D21" i="5"/>
  <c r="E57" i="3"/>
  <c r="F15" i="6" l="1"/>
  <c r="M15" i="6"/>
  <c r="M23" i="6" s="1"/>
  <c r="L24" i="6" l="1"/>
  <c r="M24" i="6" s="1"/>
  <c r="M26" i="6" s="1"/>
</calcChain>
</file>

<file path=xl/sharedStrings.xml><?xml version="1.0" encoding="utf-8"?>
<sst xmlns="http://schemas.openxmlformats.org/spreadsheetml/2006/main" count="540" uniqueCount="245">
  <si>
    <t>Odberateľ:</t>
  </si>
  <si>
    <t xml:space="preserve">Spracoval:                         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</si>
  <si>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</si>
  <si>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</si>
  <si>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</si>
  <si>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</si>
  <si>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</si>
  <si>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</si>
  <si>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</si>
  <si>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</si>
  <si>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 xml:space="preserve">JKSO : </t>
  </si>
  <si>
    <t>Rozpočet</t>
  </si>
  <si>
    <t>Prehľad rozpočtových nákladov v</t>
  </si>
  <si>
    <t>EUR</t>
  </si>
  <si>
    <t xml:space="preserve">Dodávateľ: </t>
  </si>
  <si>
    <t>Dátum: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</si>
  <si>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</si>
  <si>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</si>
  <si>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</si>
  <si>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</si>
  <si>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</si>
  <si>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</si>
  <si>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 Oprava strechy na bytovom dome Mlynárska 1 - 5, Košice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</si>
  <si>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</si>
  <si>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</si>
  <si>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</si>
  <si>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</si>
  <si>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</si>
  <si>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</si>
  <si>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</si>
  <si>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</si>
  <si>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</si>
  <si>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</si>
  <si>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</si>
  <si>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</si>
  <si>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</si>
  <si>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</si>
  <si>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</si>
  <si>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</si>
  <si>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</si>
  <si>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</si>
  <si>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</si>
  <si>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</si>
  <si>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</si>
  <si>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</si>
  <si>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</si>
  <si>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</si>
  <si>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</si>
  <si>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</si>
  <si>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</si>
  <si>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</si>
  <si>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</si>
  <si>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</si>
  <si>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</si>
  <si>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</si>
  <si>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</si>
  <si>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</si>
  <si>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</si>
  <si>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</si>
  <si>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</si>
  <si>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</si>
  <si>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</si>
  <si>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</si>
  <si>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</si>
  <si>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</si>
  <si>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</si>
  <si>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</si>
  <si>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</si>
  <si>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</si>
  <si>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pre KL</t>
  </si>
  <si>
    <t>pozícia</t>
  </si>
  <si>
    <t>PRÁCE A DODÁVKY HSV</t>
  </si>
  <si>
    <t>9 - OSTATNÉ KONŠTRUKCIE A PRÁCE</t>
  </si>
  <si>
    <t>013</t>
  </si>
  <si>
    <t>979011111</t>
  </si>
  <si>
    <t>Zvislá doprava sute a vybúr. hmôt za prvé podlažie</t>
  </si>
  <si>
    <t>t</t>
  </si>
  <si>
    <t xml:space="preserve">                    </t>
  </si>
  <si>
    <t>E</t>
  </si>
  <si>
    <t>97901-1111</t>
  </si>
  <si>
    <t>45.11.11</t>
  </si>
  <si>
    <t>EK</t>
  </si>
  <si>
    <t>S</t>
  </si>
  <si>
    <t>979011121</t>
  </si>
  <si>
    <t>Zvislá doprava sute a vybúr. hmôt za každé ďalšie podlažie</t>
  </si>
  <si>
    <t>97901-1121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</si>
  <si>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</si>
  <si>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</si>
  <si>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</si>
  <si>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</si>
  <si>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</si>
  <si>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</si>
  <si>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979131409</t>
  </si>
  <si>
    <t>Poplatok za ulož.a znešk.staveb.sute na vymedzených skládkach "O"-ostatný odpad</t>
  </si>
  <si>
    <t>97913-1409</t>
  </si>
  <si>
    <t xml:space="preserve">9 - OSTATNÉ KONŠTRUKCIE A PRÁCE  spolu: </t>
  </si>
  <si>
    <t xml:space="preserve">PRÁCE A DODÁVKY HSV  spolu: </t>
  </si>
  <si>
    <t>PRÁCE A DODÁVKY PSV</t>
  </si>
  <si>
    <t>712 - Povlakové krytiny</t>
  </si>
  <si>
    <t>712</t>
  </si>
  <si>
    <t>712300832</t>
  </si>
  <si>
    <t>Odstránenie povl. krytiny striech do 10° 2-vrstvovej</t>
  </si>
  <si>
    <t>m2</t>
  </si>
  <si>
    <t>I</t>
  </si>
  <si>
    <t>71230-0832</t>
  </si>
  <si>
    <t>45.22.12</t>
  </si>
  <si>
    <t>IK</t>
  </si>
  <si>
    <t>712361131</t>
  </si>
  <si>
    <t>Zhotovenie povlakovej krytiny striech plochých do 10° PVC fóliou pripev. kotv. terčami so zvar.spoja</t>
  </si>
  <si>
    <t>71236-1131</t>
  </si>
  <si>
    <t xml:space="preserve">  .  .  </t>
  </si>
  <si>
    <t>MAT</t>
  </si>
  <si>
    <t>6282E1801</t>
  </si>
  <si>
    <t>Fólia izolačná Sikaplan 15G hr.1,5mm strešná bal.40,0m2</t>
  </si>
  <si>
    <t>D</t>
  </si>
  <si>
    <t>IZ</t>
  </si>
  <si>
    <t>712363.pc</t>
  </si>
  <si>
    <t>Zhotovenie povl. krytiny striech do 10° fól plechy VILPLANYL kútová lišta vonk. rš180</t>
  </si>
  <si>
    <t>kus</t>
  </si>
  <si>
    <t>71236-3313</t>
  </si>
  <si>
    <t>712363102.pc</t>
  </si>
  <si>
    <t>Ukotvenie povlakovej krytiny vrutom SK RB dl. 150 mm s integrovanou podložkou</t>
  </si>
  <si>
    <t>71236-3102</t>
  </si>
  <si>
    <t>45.22.20</t>
  </si>
  <si>
    <t>7123633.pc</t>
  </si>
  <si>
    <t>712363311</t>
  </si>
  <si>
    <t>Zhotovenie povl. krytiny striech do 10° fól plechy VILPLANYL pásik rš 50 mm</t>
  </si>
  <si>
    <t>71236-3311</t>
  </si>
  <si>
    <t>712363312</t>
  </si>
  <si>
    <t>Zhotovenie povl. krytiny striech do 10° fól plechy VILPLANYL kútová lišta vnút. rš100</t>
  </si>
  <si>
    <t>71236-3312</t>
  </si>
  <si>
    <t>712363313</t>
  </si>
  <si>
    <t>Zhotovenie povl. krytiny striech do 10° fól plechy VILPLANYL kútová lišta vonk. rš100</t>
  </si>
  <si>
    <t>712363314</t>
  </si>
  <si>
    <t>Zhotovenie povl. krytiny striech do10° fól plechyVILPLANYL stenová lišta vyhnutá rš100</t>
  </si>
  <si>
    <t>71236-3314</t>
  </si>
  <si>
    <t>712374010</t>
  </si>
  <si>
    <t>Zhotovenie povl. kryt. z geotextílie vodorovne alebo zvislo na strechy do 10°</t>
  </si>
  <si>
    <t>71237-4010</t>
  </si>
  <si>
    <t>693665120</t>
  </si>
  <si>
    <t>Geotextília polypropylénová TATRATEX PP 300g/m2</t>
  </si>
  <si>
    <t>17.20.10</t>
  </si>
  <si>
    <t>712998204</t>
  </si>
  <si>
    <t>Zhotovenie podklad. konštrukcie z OSB dosiek na atike š. 411 - 620 mm pre klampiarske práce</t>
  </si>
  <si>
    <t>m</t>
  </si>
  <si>
    <t>71299-8204</t>
  </si>
  <si>
    <t>607262480</t>
  </si>
  <si>
    <t>Doska OSB 3 SE 2500x1250x22 mm</t>
  </si>
  <si>
    <t>998712203</t>
  </si>
  <si>
    <t>Presun hmôt pre izolácie povlakové v objektoch výšky do 24 m</t>
  </si>
  <si>
    <t>99871-2203</t>
  </si>
  <si>
    <t xml:space="preserve">712 - Povlakové krytiny  spolu: </t>
  </si>
  <si>
    <t>713 - Izolácie tepelné</t>
  </si>
  <si>
    <t>713</t>
  </si>
  <si>
    <t>7131008.pc</t>
  </si>
  <si>
    <t>Odstránenie tep. izolácie striech z minerálnej vlny hr. nad 50 mm</t>
  </si>
  <si>
    <t>71310-0824</t>
  </si>
  <si>
    <t>45.32.11</t>
  </si>
  <si>
    <t>713141223</t>
  </si>
  <si>
    <t>Montáž tepel. izolácie streš. atiky polystyrénom prikotvením</t>
  </si>
  <si>
    <t>71314-1223</t>
  </si>
  <si>
    <t>2831Z0708</t>
  </si>
  <si>
    <t>Doska z extrudovaného polystyrénu XPS hr.8cm</t>
  </si>
  <si>
    <t>998713203</t>
  </si>
  <si>
    <t>Presun hmôt pre izolácie tepelné v objektoch výšky do 24 m</t>
  </si>
  <si>
    <t>99871-3103</t>
  </si>
  <si>
    <t>998713103</t>
  </si>
  <si>
    <t xml:space="preserve">713 - Izolácie tepelné  spolu: </t>
  </si>
  <si>
    <t>764 - Konštrukcie klampiarske</t>
  </si>
  <si>
    <t>764</t>
  </si>
  <si>
    <t>764430250</t>
  </si>
  <si>
    <t>Klamp. PZ pl. oplechovanie múrov rš 600</t>
  </si>
  <si>
    <t>76443-0250</t>
  </si>
  <si>
    <t>45.22.13</t>
  </si>
  <si>
    <t>764430840</t>
  </si>
  <si>
    <t>Klamp. demont. oplechovanie múrov rš 500</t>
  </si>
  <si>
    <t>76443-0840</t>
  </si>
  <si>
    <t>998764203</t>
  </si>
  <si>
    <t>Presun hmôt pre klampiarske konštr. v objektoch výšky do 24 m</t>
  </si>
  <si>
    <t>99876-4203</t>
  </si>
  <si>
    <t xml:space="preserve">764 - Konštrukcie klampiarske  spolu: </t>
  </si>
  <si>
    <t xml:space="preserve">PRÁCE A DODÁVKY PSV  spolu: </t>
  </si>
  <si>
    <t>Za rozpočet celkom</t>
  </si>
  <si>
    <t xml:space="preserve">Odberateľ: </t>
  </si>
  <si>
    <t xml:space="preserve">Spracoval:                             </t>
  </si>
  <si>
    <t xml:space="preserve">JKSO: </t>
  </si>
  <si>
    <t>Rekapitulácia rozpočtu v</t>
  </si>
  <si>
    <t>Rekapitulácia splátky v</t>
  </si>
  <si>
    <t>Rekapitulácia výrobnej kalkulácie v</t>
  </si>
  <si>
    <t>Popis položky, stavebného dielu, remesla</t>
  </si>
  <si>
    <t xml:space="preserve"> </t>
  </si>
  <si>
    <t xml:space="preserve"> Stavba: Oprava strechy na bytovom dome Mlynárska 1 - 5, Košice</t>
  </si>
  <si>
    <t>Miesto:</t>
  </si>
  <si>
    <t>Rozpočet:</t>
  </si>
  <si>
    <t>Krycí list rozpočtu v</t>
  </si>
  <si>
    <t>JKSO :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</si>
  <si>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</si>
  <si>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</si>
  <si>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</si>
  <si>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</si>
  <si>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</si>
  <si>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</si>
  <si>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</si>
  <si>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</si>
  <si>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</si>
  <si>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</si>
  <si>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</si>
  <si>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</si>
  <si>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</si>
  <si>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</si>
  <si>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</si>
  <si>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</si>
  <si>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</si>
  <si>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</si>
  <si>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</si>
  <si>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Práce nadčas</t>
  </si>
  <si>
    <t xml:space="preserve"> Zariadenie staveniska</t>
  </si>
  <si>
    <t xml:space="preserve"> PSV:</t>
  </si>
  <si>
    <t xml:space="preserve"> Murárske výpomoce</t>
  </si>
  <si>
    <t xml:space="preserve"> Prevádzkové vplyvy</t>
  </si>
  <si>
    <t xml:space="preserve"> MCE:</t>
  </si>
  <si>
    <t xml:space="preserve"> Bez pevnej podlahy</t>
  </si>
  <si>
    <t xml:space="preserve"> Sťažené podmienky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</si>
  <si>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</si>
  <si>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</si>
  <si>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</si>
  <si>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</si>
  <si>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</si>
  <si>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</si>
  <si>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</si>
  <si>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</si>
  <si>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</si>
  <si>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</si>
  <si>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</si>
  <si>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Inžinierska činnosť</t>
  </si>
  <si>
    <t xml:space="preserve"> Projektové práce</t>
  </si>
  <si>
    <t xml:space="preserve">Súčet riadkov 16 až 19: </t>
  </si>
  <si>
    <t>odberateľ, obstarávateľ</t>
  </si>
  <si>
    <t>Celkové náklady</t>
  </si>
  <si>
    <t xml:space="preserve">Súčet riadkov 5, 10, 15 a 20: </t>
  </si>
  <si>
    <t xml:space="preserve"> DPH   20% z:</t>
  </si>
  <si>
    <t xml:space="preserve"> DPH    0% z:</t>
  </si>
  <si>
    <t xml:space="preserve">Súčet riadkov 21 až 23: </t>
  </si>
  <si>
    <t>F</t>
  </si>
  <si>
    <t xml:space="preserve"> Odpočet - prípočet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</si>
</sst>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21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333399"/>
      <name val="Cambria"/>
      <family val="1"/>
      <charset val="238"/>
    </font>
    <font>
      <sz val="11"/>
      <color rgb="FFFF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56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8" fillId="0" borderId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  <xf numFmtId="0" fontId="15" fillId="0" borderId="0"/>
    <xf numFmtId="0" fontId="15" fillId="0" borderId="0" applyBorder="0">
      <alignment vertical="center"/>
    </xf>
    <xf numFmtId="0" fontId="16" fillId="4" borderId="0" applyBorder="0" applyProtection="0"/>
    <xf numFmtId="0" fontId="16" fillId="2" borderId="0" applyBorder="0" applyProtection="0"/>
    <xf numFmtId="0" fontId="16" fillId="2" borderId="0" applyBorder="0" applyProtection="0"/>
    <xf numFmtId="0" fontId="16" fillId="3" borderId="0" applyBorder="0" applyProtection="0"/>
    <xf numFmtId="0" fontId="16" fillId="5" borderId="0" applyBorder="0" applyProtection="0"/>
    <xf numFmtId="0" fontId="15" fillId="0" borderId="52"/>
    <xf numFmtId="0" fontId="16" fillId="6" borderId="0" applyBorder="0" applyProtection="0"/>
    <xf numFmtId="0" fontId="16" fillId="2" borderId="0" applyBorder="0" applyProtection="0"/>
    <xf numFmtId="0" fontId="16" fillId="4" borderId="0" applyBorder="0" applyProtection="0"/>
    <xf numFmtId="0" fontId="16" fillId="5" borderId="0" applyBorder="0" applyProtection="0"/>
    <xf numFmtId="0" fontId="16" fillId="7" borderId="0" applyBorder="0" applyProtection="0"/>
    <xf numFmtId="0" fontId="16" fillId="8" borderId="0" applyBorder="0" applyProtection="0"/>
    <xf numFmtId="0" fontId="16" fillId="4" borderId="0" applyBorder="0" applyProtection="0"/>
    <xf numFmtId="0" fontId="17" fillId="2" borderId="0" applyBorder="0" applyProtection="0"/>
    <xf numFmtId="0" fontId="17" fillId="9" borderId="0" applyBorder="0" applyProtection="0"/>
    <xf numFmtId="0" fontId="17" fillId="10" borderId="0" applyBorder="0" applyProtection="0"/>
    <xf numFmtId="0" fontId="17" fillId="8" borderId="0" applyBorder="0" applyProtection="0"/>
    <xf numFmtId="0" fontId="17" fillId="2" borderId="0" applyBorder="0" applyProtection="0"/>
    <xf numFmtId="0" fontId="17" fillId="5" borderId="0" applyBorder="0" applyProtection="0"/>
    <xf numFmtId="0" fontId="18" fillId="0" borderId="53" applyProtection="0"/>
    <xf numFmtId="0" fontId="19" fillId="0" borderId="0" applyBorder="0" applyProtection="0"/>
    <xf numFmtId="0" fontId="20" fillId="0" borderId="0" applyBorder="0" applyProtection="0"/>
  </cellStyleXfs>
  <cellXfs count="138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vertical="top"/>
    </xf>
    <xf numFmtId="172" fontId="1" fillId="0" borderId="0" xfId="32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</cellXfs>
  <cellStyles count="56">
    <cellStyle name="1 000 Sk" xfId="11" xr:uid="{00000000-0005-0000-0000-00003B000000}"/>
    <cellStyle name="1 000,-  Sk" xfId="2" xr:uid="{00000000-0005-0000-0000-000016000000}"/>
    <cellStyle name="1 000,-  Sk 2" xfId="33" xr:uid="{AA11F79F-331C-4808-9ABD-3B43F3049B08}"/>
    <cellStyle name="1 000,- Kč" xfId="7" xr:uid="{00000000-0005-0000-0000-00002F000000}"/>
    <cellStyle name="1 000,- Sk" xfId="10" xr:uid="{00000000-0005-0000-0000-000039000000}"/>
    <cellStyle name="1 000,- Sk 2" xfId="39" xr:uid="{A17FA355-C633-4E98-94A0-639D464EA6D7}"/>
    <cellStyle name="1000 Sk_fakturuj99" xfId="4" xr:uid="{00000000-0005-0000-0000-00001F000000}"/>
    <cellStyle name="20 % – Zvýraznění1" xfId="8" xr:uid="{00000000-0005-0000-0000-000034000000}"/>
    <cellStyle name="20 % – Zvýraznění1 2" xfId="37" xr:uid="{977F111C-013E-45FC-8B42-405C39C6087B}"/>
    <cellStyle name="20 % – Zvýraznění2" xfId="9" xr:uid="{00000000-0005-0000-0000-000038000000}"/>
    <cellStyle name="20 % – Zvýraznění2 2" xfId="38" xr:uid="{AF47931D-4746-4EA5-8B79-D95CBEFB04FE}"/>
    <cellStyle name="20 % – Zvýraznění3" xfId="3" xr:uid="{00000000-0005-0000-0000-00001D000000}"/>
    <cellStyle name="20 % – Zvýraznění3 2" xfId="34" xr:uid="{90B8631D-83C6-4ADA-A7E3-12D0CB9E52BC}"/>
    <cellStyle name="20 % – Zvýraznění4" xfId="12" xr:uid="{00000000-0005-0000-0000-00003C000000}"/>
    <cellStyle name="20 % – Zvýraznění4 2" xfId="40" xr:uid="{2D212CE8-F4B2-456D-8389-6AEA503B7355}"/>
    <cellStyle name="20 % – Zvýraznění5" xfId="13" xr:uid="{00000000-0005-0000-0000-00003D000000}"/>
    <cellStyle name="20 % – Zvýraznění5 2" xfId="41" xr:uid="{4EAFE595-7484-4651-855F-B681F9CCA18C}"/>
    <cellStyle name="20 % – Zvýraznění6" xfId="14" xr:uid="{00000000-0005-0000-0000-00003E000000}"/>
    <cellStyle name="20 % – Zvýraznění6 2" xfId="42" xr:uid="{5A8E19CA-FCF8-403A-974C-D2A95928FBCC}"/>
    <cellStyle name="40 % – Zvýraznění1" xfId="5" xr:uid="{00000000-0005-0000-0000-000021000000}"/>
    <cellStyle name="40 % – Zvýraznění1 2" xfId="35" xr:uid="{0B2BA6CE-36D7-4C4D-A6E8-1A34EFDE17AD}"/>
    <cellStyle name="40 % – Zvýraznění2" xfId="15" xr:uid="{00000000-0005-0000-0000-00003F000000}"/>
    <cellStyle name="40 % – Zvýraznění2 2" xfId="43" xr:uid="{E1913046-72A9-4D1F-B3EE-BC43AFBF2831}"/>
    <cellStyle name="40 % – Zvýraznění3" xfId="16" xr:uid="{00000000-0005-0000-0000-000040000000}"/>
    <cellStyle name="40 % – Zvýraznění3 2" xfId="44" xr:uid="{6E19185A-1121-4EA0-94A8-5E26D4209382}"/>
    <cellStyle name="40 % – Zvýraznění4" xfId="17" xr:uid="{00000000-0005-0000-0000-000041000000}"/>
    <cellStyle name="40 % – Zvýraznění4 2" xfId="45" xr:uid="{0765E6F8-A452-4DE9-9EC3-8D6B334A6FD5}"/>
    <cellStyle name="40 % – Zvýraznění5" xfId="6" xr:uid="{00000000-0005-0000-0000-000024000000}"/>
    <cellStyle name="40 % – Zvýraznění5 2" xfId="36" xr:uid="{0D696D9C-D35B-456D-B129-7DCAE45888D6}"/>
    <cellStyle name="40 % – Zvýraznění6" xfId="18" xr:uid="{00000000-0005-0000-0000-000042000000}"/>
    <cellStyle name="40 % – Zvýraznění6 2" xfId="46" xr:uid="{D6E55B59-7AC7-426B-B96D-BB258A63F69F}"/>
    <cellStyle name="60 % – Zvýraznění1" xfId="19" xr:uid="{00000000-0005-0000-0000-000043000000}"/>
    <cellStyle name="60 % – Zvýraznění1 2" xfId="47" xr:uid="{F54B368C-9500-4749-AB47-41987209EFA0}"/>
    <cellStyle name="60 % – Zvýraznění2" xfId="20" xr:uid="{00000000-0005-0000-0000-000044000000}"/>
    <cellStyle name="60 % – Zvýraznění2 2" xfId="48" xr:uid="{402C47DD-7B3E-4B83-A3D3-290CE3BDCC68}"/>
    <cellStyle name="60 % – Zvýraznění3" xfId="21" xr:uid="{00000000-0005-0000-0000-000045000000}"/>
    <cellStyle name="60 % – Zvýraznění3 2" xfId="49" xr:uid="{AA727FAC-43C8-4217-A3A4-64573D5F2E26}"/>
    <cellStyle name="60 % – Zvýraznění4" xfId="22" xr:uid="{00000000-0005-0000-0000-000046000000}"/>
    <cellStyle name="60 % – Zvýraznění4 2" xfId="50" xr:uid="{948D9AD2-82D1-4DCC-81B4-6B4FA45DC1CA}"/>
    <cellStyle name="60 % – Zvýraznění5" xfId="23" xr:uid="{00000000-0005-0000-0000-000047000000}"/>
    <cellStyle name="60 % – Zvýraznění5 2" xfId="51" xr:uid="{B2169CC4-10FB-443E-953E-CACC7448656A}"/>
    <cellStyle name="60 % – Zvýraznění6" xfId="24" xr:uid="{00000000-0005-0000-0000-000048000000}"/>
    <cellStyle name="60 % – Zvýraznění6 2" xfId="52" xr:uid="{701E9DD1-D38B-4C38-AFAD-B9BEAD6FE2D9}"/>
    <cellStyle name="Celkem" xfId="25" xr:uid="{00000000-0005-0000-0000-000049000000}"/>
    <cellStyle name="Celkem 2" xfId="53" xr:uid="{F9000A4E-8E5B-4CFE-A4B9-07B0DE70B274}"/>
    <cellStyle name="data" xfId="26" xr:uid="{00000000-0005-0000-0000-00004A000000}"/>
    <cellStyle name="Název" xfId="27" xr:uid="{00000000-0005-0000-0000-00004B000000}"/>
    <cellStyle name="Název 2" xfId="54" xr:uid="{C80AD5D4-1045-47A9-85B0-50B5B8044A3A}"/>
    <cellStyle name="Normálna" xfId="0" builtinId="0"/>
    <cellStyle name="Normálna 2" xfId="32" xr:uid="{8F8A2A1A-445E-4D7D-8DF5-85DF2403083E}"/>
    <cellStyle name="normálne_fakturuj99" xfId="28" xr:uid="{00000000-0005-0000-0000-00004C000000}"/>
    <cellStyle name="normálne_KLs" xfId="1" xr:uid="{00000000-0005-0000-0000-000001000000}"/>
    <cellStyle name="TEXT 1" xfId="29" xr:uid="{00000000-0005-0000-0000-00004E000000}"/>
    <cellStyle name="Text upozornění" xfId="30" xr:uid="{00000000-0005-0000-0000-00004F000000}"/>
    <cellStyle name="Text upozornění 2" xfId="55" xr:uid="{19135CBD-2425-48BB-A92B-69739CC12476}"/>
    <cellStyle name="TEXT1" xfId="31" xr:uid="{00000000-0005-0000-0000-00005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57"/>
  <sheetViews>
    <sheetView showGridLines="0" tabSelected="1" workbookViewId="0">
      <pane xSplit="4" ySplit="10" topLeftCell="N35" activePane="bottomRight" state="frozen"/>
      <selection pane="topRight"/>
      <selection pane="bottomLeft"/>
      <selection pane="bottomRight" activeCell="A5" sqref="A5"/>
    </sheetView>
  </sheetViews>
  <sheetFormatPr defaultColWidth="9" defaultRowHeight="13.5"/>
  <cols>
    <col min="1" max="1" width="6.7109375" style="79" customWidth="1"/>
    <col min="2" max="2" width="3.7109375" style="80" customWidth="1"/>
    <col min="3" max="3" width="13" style="81" customWidth="1"/>
    <col min="4" max="4" width="45.7109375" style="82" customWidth="1"/>
    <col min="5" max="5" width="11.28515625" style="83" customWidth="1"/>
    <col min="6" max="6" width="5.85546875" style="84" customWidth="1"/>
    <col min="7" max="7" width="8.7109375" style="85" customWidth="1"/>
    <col min="8" max="10" width="9.7109375" style="85" customWidth="1"/>
    <col min="11" max="11" width="7.42578125" style="86" customWidth="1"/>
    <col min="12" max="12" width="8.28515625" style="86" customWidth="1"/>
    <col min="13" max="13" width="7.140625" style="83" customWidth="1"/>
    <col min="14" max="14" width="7" style="83" customWidth="1"/>
    <col min="15" max="15" width="3.5703125" style="84" customWidth="1"/>
    <col min="16" max="16" width="12.7109375" style="84" customWidth="1"/>
    <col min="17" max="19" width="11.28515625" style="83" customWidth="1"/>
    <col min="20" max="20" width="10.5703125" style="87" customWidth="1"/>
    <col min="21" max="21" width="10.28515625" style="87" customWidth="1"/>
    <col min="22" max="22" width="5.7109375" style="87" customWidth="1"/>
    <col min="23" max="23" width="9.140625" style="83" customWidth="1"/>
    <col min="24" max="25" width="11.85546875" style="88" customWidth="1"/>
    <col min="26" max="26" width="7.5703125" style="81" customWidth="1"/>
    <col min="27" max="27" width="12.7109375" style="81" customWidth="1"/>
    <col min="28" max="28" width="4.28515625" style="84" customWidth="1"/>
    <col min="29" max="30" width="2.7109375" style="84" customWidth="1"/>
    <col min="31" max="34" width="9.140625" style="89" customWidth="1"/>
    <col min="35" max="35" width="9.140625" style="70" customWidth="1"/>
    <col min="36" max="37" width="9.140625" style="70" hidden="1" customWidth="1"/>
    <col min="38" max="1024" width="9" style="70"/>
  </cols>
  <sheetData>
    <row r="1" spans="1:37" s="70" customFormat="1" ht="12.75" customHeight="1">
      <c r="A1" s="74" t="s">
        <v>0</v>
      </c>
      <c r="G1" s="71"/>
      <c r="I1" s="74" t="s">
        <v>1</v>
      </c>
      <c r="J1" s="71"/>
      <c r="K1" s="72"/>
      <c r="Q1" s="73"/>
      <c r="R1" s="73"/>
      <c r="S1" s="73"/>
      <c r="X1" s="88"/>
      <c r="Y1" s="88"/>
      <c r="Z1" s="104" t="s">
        <v>2</v>
      </c>
      <c r="AA1" s="104" t="s">
        <v>3</v>
      </c>
      <c r="AB1" s="67" t="s">
        <v>4</v>
      </c>
      <c r="AC1" s="67" t="s">
        <v>5</v>
      </c>
      <c r="AD1" s="67" t="s">
        <v>6</v>
      </c>
      <c r="AE1" s="105" t="s">
        <v>7</v>
      </c>
      <c r="AF1" s="106" t="s">
        <v>8</v>
      </c>
    </row>
    <row r="2" spans="1:37" s="70" customFormat="1" ht="12.75">
      <c r="A2" s="74" t="s">
        <v>9</v>
      </c>
      <c r="G2" s="71"/>
      <c r="H2" s="90"/>
      <c r="I2" s="74" t="s">
        <v>10</v>
      </c>
      <c r="J2" s="71"/>
      <c r="K2" s="72"/>
      <c r="Q2" s="73"/>
      <c r="R2" s="73"/>
      <c r="S2" s="73"/>
      <c r="X2" s="88"/>
      <c r="Y2" s="88"/>
      <c r="Z2" s="104" t="s">
        <v>11</v>
      </c>
      <c r="AA2" s="69" t="s">
        <v>12</v>
      </c>
      <c r="AB2" s="68" t="s">
        <v>13</v>
      </c>
      <c r="AC2" s="68"/>
      <c r="AD2" s="69"/>
      <c r="AE2" s="105">
        <v>1</v>
      </c>
      <c r="AF2" s="107">
        <v>123.5</v>
      </c>
    </row>
    <row r="3" spans="1:37" s="70" customFormat="1" ht="12.75">
      <c r="A3" s="74" t="s">
        <v>14</v>
      </c>
      <c r="G3" s="71"/>
      <c r="I3" s="74" t="s">
        <v>15</v>
      </c>
      <c r="J3" s="71"/>
      <c r="K3" s="72"/>
      <c r="Q3" s="73"/>
      <c r="R3" s="73"/>
      <c r="S3" s="73"/>
      <c r="X3" s="88"/>
      <c r="Y3" s="88"/>
      <c r="Z3" s="104" t="s">
        <v>16</v>
      </c>
      <c r="AA3" s="69" t="s">
        <v>17</v>
      </c>
      <c r="AB3" s="68" t="s">
        <v>13</v>
      </c>
      <c r="AC3" s="68" t="s">
        <v>18</v>
      </c>
      <c r="AD3" s="69" t="s">
        <v>19</v>
      </c>
      <c r="AE3" s="105">
        <v>2</v>
      </c>
      <c r="AF3" s="108">
        <v>123.46</v>
      </c>
    </row>
    <row r="4" spans="1:37" s="70" customFormat="1" ht="12.75">
      <c r="Q4" s="73"/>
      <c r="R4" s="73"/>
      <c r="S4" s="73"/>
      <c r="X4" s="88"/>
      <c r="Y4" s="88"/>
      <c r="Z4" s="104" t="s">
        <v>20</v>
      </c>
      <c r="AA4" s="69" t="s">
        <v>21</v>
      </c>
      <c r="AB4" s="68" t="s">
        <v>13</v>
      </c>
      <c r="AC4" s="68"/>
      <c r="AD4" s="69"/>
      <c r="AE4" s="105">
        <v>3</v>
      </c>
      <c r="AF4" s="109">
        <v>123.45699999999999</v>
      </c>
    </row>
    <row r="5" spans="1:37" s="70" customFormat="1" ht="12.75">
      <c r="A5" s="74" t="s">
        <v>22</v>
      </c>
      <c r="Q5" s="73"/>
      <c r="R5" s="73"/>
      <c r="S5" s="73"/>
      <c r="X5" s="88"/>
      <c r="Y5" s="88"/>
      <c r="Z5" s="104" t="s">
        <v>23</v>
      </c>
      <c r="AA5" s="69" t="s">
        <v>17</v>
      </c>
      <c r="AB5" s="68" t="s">
        <v>13</v>
      </c>
      <c r="AC5" s="68" t="s">
        <v>18</v>
      </c>
      <c r="AD5" s="69" t="s">
        <v>19</v>
      </c>
      <c r="AE5" s="105">
        <v>4</v>
      </c>
      <c r="AF5" s="110">
        <v>123.4567</v>
      </c>
    </row>
    <row r="6" spans="1:37" s="70" customFormat="1" ht="12.75">
      <c r="A6" s="74"/>
      <c r="Q6" s="73"/>
      <c r="R6" s="73"/>
      <c r="S6" s="73"/>
      <c r="X6" s="88"/>
      <c r="Y6" s="88"/>
      <c r="Z6" s="90"/>
      <c r="AA6" s="90"/>
      <c r="AE6" s="105" t="s">
        <v>24</v>
      </c>
      <c r="AF6" s="108">
        <v>123.46</v>
      </c>
    </row>
    <row r="7" spans="1:37" s="70" customFormat="1" ht="12.75">
      <c r="A7" s="74"/>
      <c r="Q7" s="73"/>
      <c r="R7" s="73"/>
      <c r="S7" s="73"/>
      <c r="X7" s="88"/>
      <c r="Y7" s="88"/>
      <c r="Z7" s="90"/>
      <c r="AA7" s="90"/>
    </row>
    <row r="8" spans="1:37" s="70" customFormat="1">
      <c r="B8" s="91"/>
      <c r="C8" s="90"/>
      <c r="D8" s="75" t="str">
        <f>CONCATENATE(AA2," ",AB2," ",AC2," ",AD2)</f>
        <v xml:space="preserve">Prehľad rozpočtových nákladov v EUR  </v>
      </c>
      <c r="E8" s="73"/>
      <c r="G8" s="71"/>
      <c r="H8" s="71"/>
      <c r="I8" s="71"/>
      <c r="J8" s="71"/>
      <c r="K8" s="72"/>
      <c r="L8" s="72"/>
      <c r="M8" s="73"/>
      <c r="N8" s="73"/>
      <c r="Q8" s="73"/>
      <c r="R8" s="73"/>
      <c r="S8" s="73"/>
      <c r="X8" s="88"/>
      <c r="Y8" s="88"/>
      <c r="Z8" s="90"/>
      <c r="AA8" s="90"/>
      <c r="AE8" s="84"/>
      <c r="AF8" s="84"/>
      <c r="AG8" s="84"/>
      <c r="AH8" s="84"/>
    </row>
    <row r="9" spans="1:37">
      <c r="A9" s="76" t="s">
        <v>25</v>
      </c>
      <c r="B9" s="76" t="s">
        <v>26</v>
      </c>
      <c r="C9" s="76" t="s">
        <v>27</v>
      </c>
      <c r="D9" s="76" t="s">
        <v>28</v>
      </c>
      <c r="E9" s="76" t="s">
        <v>29</v>
      </c>
      <c r="F9" s="76" t="s">
        <v>30</v>
      </c>
      <c r="G9" s="76" t="s">
        <v>31</v>
      </c>
      <c r="H9" s="76" t="s">
        <v>32</v>
      </c>
      <c r="I9" s="76" t="s">
        <v>33</v>
      </c>
      <c r="J9" s="76" t="s">
        <v>34</v>
      </c>
      <c r="K9" s="133" t="s">
        <v>35</v>
      </c>
      <c r="L9" s="133"/>
      <c r="M9" s="134" t="s">
        <v>36</v>
      </c>
      <c r="N9" s="134"/>
      <c r="O9" s="76" t="s">
        <v>37</v>
      </c>
      <c r="P9" s="93" t="s">
        <v>38</v>
      </c>
      <c r="Q9" s="76" t="s">
        <v>29</v>
      </c>
      <c r="R9" s="76" t="s">
        <v>29</v>
      </c>
      <c r="S9" s="93" t="s">
        <v>29</v>
      </c>
      <c r="T9" s="95" t="s">
        <v>39</v>
      </c>
      <c r="U9" s="96" t="s">
        <v>40</v>
      </c>
      <c r="V9" s="97" t="s">
        <v>41</v>
      </c>
      <c r="W9" s="76" t="s">
        <v>42</v>
      </c>
      <c r="X9" s="98" t="s">
        <v>27</v>
      </c>
      <c r="Y9" s="98" t="s">
        <v>27</v>
      </c>
      <c r="Z9" s="111" t="s">
        <v>43</v>
      </c>
      <c r="AA9" s="111" t="s">
        <v>44</v>
      </c>
      <c r="AB9" s="76" t="s">
        <v>41</v>
      </c>
      <c r="AC9" s="76" t="s">
        <v>45</v>
      </c>
      <c r="AD9" s="76" t="s">
        <v>46</v>
      </c>
      <c r="AE9" s="112" t="s">
        <v>47</v>
      </c>
      <c r="AF9" s="112" t="s">
        <v>48</v>
      </c>
      <c r="AG9" s="112" t="s">
        <v>29</v>
      </c>
      <c r="AH9" s="112" t="s">
        <v>49</v>
      </c>
      <c r="AJ9" s="70" t="s">
        <v>50</v>
      </c>
      <c r="AK9" s="70" t="s">
        <v>51</v>
      </c>
    </row>
    <row r="10" spans="1:37">
      <c r="A10" s="78" t="s">
        <v>52</v>
      </c>
      <c r="B10" s="78" t="s">
        <v>53</v>
      </c>
      <c r="C10" s="92"/>
      <c r="D10" s="78" t="s">
        <v>54</v>
      </c>
      <c r="E10" s="78" t="s">
        <v>55</v>
      </c>
      <c r="F10" s="78" t="s">
        <v>56</v>
      </c>
      <c r="G10" s="78" t="s">
        <v>57</v>
      </c>
      <c r="H10" s="78"/>
      <c r="I10" s="78" t="s">
        <v>58</v>
      </c>
      <c r="J10" s="78"/>
      <c r="K10" s="78" t="s">
        <v>31</v>
      </c>
      <c r="L10" s="78" t="s">
        <v>34</v>
      </c>
      <c r="M10" s="94" t="s">
        <v>31</v>
      </c>
      <c r="N10" s="78" t="s">
        <v>34</v>
      </c>
      <c r="O10" s="78" t="s">
        <v>59</v>
      </c>
      <c r="P10" s="94"/>
      <c r="Q10" s="78" t="s">
        <v>60</v>
      </c>
      <c r="R10" s="78" t="s">
        <v>61</v>
      </c>
      <c r="S10" s="94" t="s">
        <v>62</v>
      </c>
      <c r="T10" s="99" t="s">
        <v>63</v>
      </c>
      <c r="U10" s="100" t="s">
        <v>64</v>
      </c>
      <c r="V10" s="101" t="s">
        <v>65</v>
      </c>
      <c r="W10" s="102"/>
      <c r="X10" s="103" t="s">
        <v>66</v>
      </c>
      <c r="Y10" s="103"/>
      <c r="Z10" s="113" t="s">
        <v>67</v>
      </c>
      <c r="AA10" s="113" t="s">
        <v>52</v>
      </c>
      <c r="AB10" s="78" t="s">
        <v>68</v>
      </c>
      <c r="AC10" s="114"/>
      <c r="AD10" s="114"/>
      <c r="AE10" s="115"/>
      <c r="AF10" s="115"/>
      <c r="AG10" s="115"/>
      <c r="AH10" s="115"/>
      <c r="AJ10" s="70" t="s">
        <v>69</v>
      </c>
      <c r="AK10" s="70" t="s">
        <v>70</v>
      </c>
    </row>
    <row r="12" spans="1:37">
      <c r="B12" s="127" t="s">
        <v>71</v>
      </c>
    </row>
    <row r="13" spans="1:37">
      <c r="B13" s="81" t="s">
        <v>72</v>
      </c>
    </row>
    <row r="14" spans="1:37">
      <c r="A14" s="79">
        <v>1</v>
      </c>
      <c r="B14" s="80" t="s">
        <v>73</v>
      </c>
      <c r="C14" s="81" t="s">
        <v>74</v>
      </c>
      <c r="D14" s="82" t="s">
        <v>75</v>
      </c>
      <c r="E14" s="128">
        <v>17.193999999999999</v>
      </c>
      <c r="F14" s="84" t="s">
        <v>76</v>
      </c>
      <c r="H14" s="85">
        <f>ROUND(E14*G14,2)</f>
        <v>0</v>
      </c>
      <c r="J14" s="85">
        <f>ROUND(E14*G14,2)</f>
        <v>0</v>
      </c>
      <c r="L14" s="86">
        <f>E14*K14</f>
        <v>0</v>
      </c>
      <c r="N14" s="83">
        <f>E14*M14</f>
        <v>0</v>
      </c>
      <c r="O14" s="84">
        <v>20</v>
      </c>
      <c r="P14" s="84" t="s">
        <v>77</v>
      </c>
      <c r="V14" s="87" t="s">
        <v>78</v>
      </c>
      <c r="W14" s="83">
        <v>1.288</v>
      </c>
      <c r="X14" s="125" t="s">
        <v>79</v>
      </c>
      <c r="Y14" s="125" t="s">
        <v>74</v>
      </c>
      <c r="Z14" s="81" t="s">
        <v>80</v>
      </c>
      <c r="AB14" s="84">
        <v>1</v>
      </c>
      <c r="AJ14" s="70" t="s">
        <v>81</v>
      </c>
      <c r="AK14" s="70" t="s">
        <v>82</v>
      </c>
    </row>
    <row r="15" spans="1:37">
      <c r="A15" s="79">
        <v>2</v>
      </c>
      <c r="B15" s="80" t="s">
        <v>73</v>
      </c>
      <c r="C15" s="81" t="s">
        <v>83</v>
      </c>
      <c r="D15" s="82" t="s">
        <v>84</v>
      </c>
      <c r="E15" s="128">
        <v>68.775999999999996</v>
      </c>
      <c r="F15" s="84" t="s">
        <v>76</v>
      </c>
      <c r="H15" s="85">
        <f>ROUND(E15*G15,2)</f>
        <v>0</v>
      </c>
      <c r="J15" s="85">
        <f>ROUND(E15*G15,2)</f>
        <v>0</v>
      </c>
      <c r="L15" s="86">
        <f>E15*K15</f>
        <v>0</v>
      </c>
      <c r="N15" s="83">
        <f>E15*M15</f>
        <v>0</v>
      </c>
      <c r="O15" s="84">
        <v>20</v>
      </c>
      <c r="P15" s="84" t="s">
        <v>77</v>
      </c>
      <c r="V15" s="87" t="s">
        <v>78</v>
      </c>
      <c r="W15" s="83">
        <v>0.78100000000000003</v>
      </c>
      <c r="X15" s="125" t="s">
        <v>85</v>
      </c>
      <c r="Y15" s="125" t="s">
        <v>83</v>
      </c>
      <c r="Z15" s="81" t="s">
        <v>80</v>
      </c>
      <c r="AB15" s="84">
        <v>1</v>
      </c>
      <c r="AJ15" s="70" t="s">
        <v>81</v>
      </c>
      <c r="AK15" s="70" t="s">
        <v>82</v>
      </c>
    </row>
    <row r="16" spans="1:37">
      <c r="A16" s="79">
        <v>3</v>
      </c>
      <c r="B16" s="80" t="s">
        <v>73</v>
      </c>
      <c r="C16" s="81" t="s">
        <v>86</v>
      </c>
      <c r="D16" s="82" t="s">
        <v>87</v>
      </c>
      <c r="E16" s="128">
        <v>17.193999999999999</v>
      </c>
      <c r="F16" s="84" t="s">
        <v>76</v>
      </c>
      <c r="H16" s="85">
        <f>ROUND(E16*G16,2)</f>
        <v>0</v>
      </c>
      <c r="J16" s="85">
        <f>ROUND(E16*G16,2)</f>
        <v>0</v>
      </c>
      <c r="L16" s="86">
        <f>E16*K16</f>
        <v>0</v>
      </c>
      <c r="N16" s="83">
        <f>E16*M16</f>
        <v>0</v>
      </c>
      <c r="O16" s="84">
        <v>20</v>
      </c>
      <c r="P16" s="84" t="s">
        <v>77</v>
      </c>
      <c r="V16" s="87" t="s">
        <v>78</v>
      </c>
      <c r="W16" s="83">
        <v>0.54100000000000004</v>
      </c>
      <c r="X16" s="125" t="s">
        <v>88</v>
      </c>
      <c r="Y16" s="125" t="s">
        <v>86</v>
      </c>
      <c r="Z16" s="81" t="s">
        <v>80</v>
      </c>
      <c r="AB16" s="84">
        <v>1</v>
      </c>
      <c r="AJ16" s="70" t="s">
        <v>81</v>
      </c>
      <c r="AK16" s="70" t="s">
        <v>82</v>
      </c>
    </row>
    <row r="17" spans="1:37">
      <c r="A17" s="79">
        <v>4</v>
      </c>
      <c r="B17" s="80" t="s">
        <v>73</v>
      </c>
      <c r="C17" s="81" t="s">
        <v>89</v>
      </c>
      <c r="D17" s="82" t="s">
        <v>90</v>
      </c>
      <c r="E17" s="128">
        <v>137.55199999999999</v>
      </c>
      <c r="F17" s="84" t="s">
        <v>76</v>
      </c>
      <c r="H17" s="85">
        <f>ROUND(E17*G17,2)</f>
        <v>0</v>
      </c>
      <c r="J17" s="85">
        <f>ROUND(E17*G17,2)</f>
        <v>0</v>
      </c>
      <c r="L17" s="86">
        <f>E17*K17</f>
        <v>0</v>
      </c>
      <c r="N17" s="83">
        <f>E17*M17</f>
        <v>0</v>
      </c>
      <c r="O17" s="84">
        <v>20</v>
      </c>
      <c r="P17" s="84" t="s">
        <v>77</v>
      </c>
      <c r="V17" s="87" t="s">
        <v>78</v>
      </c>
      <c r="X17" s="125" t="s">
        <v>91</v>
      </c>
      <c r="Y17" s="125" t="s">
        <v>89</v>
      </c>
      <c r="Z17" s="81" t="s">
        <v>80</v>
      </c>
      <c r="AB17" s="84">
        <v>1</v>
      </c>
      <c r="AJ17" s="70" t="s">
        <v>81</v>
      </c>
      <c r="AK17" s="70" t="s">
        <v>82</v>
      </c>
    </row>
    <row r="18" spans="1:37" ht="25.5">
      <c r="A18" s="79">
        <v>5</v>
      </c>
      <c r="B18" s="80" t="s">
        <v>73</v>
      </c>
      <c r="C18" s="81" t="s">
        <v>92</v>
      </c>
      <c r="D18" s="82" t="s">
        <v>93</v>
      </c>
      <c r="E18" s="128">
        <v>17.193999999999999</v>
      </c>
      <c r="F18" s="84" t="s">
        <v>76</v>
      </c>
      <c r="H18" s="85">
        <f>ROUND(E18*G18,2)</f>
        <v>0</v>
      </c>
      <c r="J18" s="85">
        <f>ROUND(E18*G18,2)</f>
        <v>0</v>
      </c>
      <c r="L18" s="86">
        <f>E18*K18</f>
        <v>0</v>
      </c>
      <c r="N18" s="83">
        <f>E18*M18</f>
        <v>0</v>
      </c>
      <c r="O18" s="84">
        <v>20</v>
      </c>
      <c r="P18" s="84" t="s">
        <v>77</v>
      </c>
      <c r="V18" s="87" t="s">
        <v>78</v>
      </c>
      <c r="X18" s="125" t="s">
        <v>94</v>
      </c>
      <c r="Y18" s="125" t="s">
        <v>92</v>
      </c>
      <c r="Z18" s="81" t="s">
        <v>80</v>
      </c>
      <c r="AB18" s="84">
        <v>1</v>
      </c>
      <c r="AJ18" s="70" t="s">
        <v>81</v>
      </c>
      <c r="AK18" s="70" t="s">
        <v>82</v>
      </c>
    </row>
    <row r="19" spans="1:37">
      <c r="D19" s="126" t="s">
        <v>95</v>
      </c>
      <c r="E19" s="129">
        <f>J19</f>
        <v>0</v>
      </c>
      <c r="H19" s="129">
        <f>SUM(H12:H18)</f>
        <v>0</v>
      </c>
      <c r="I19" s="129">
        <f>SUM(I12:I18)</f>
        <v>0</v>
      </c>
      <c r="J19" s="129">
        <f>SUM(J12:J18)</f>
        <v>0</v>
      </c>
      <c r="L19" s="130">
        <f>SUM(L12:L18)</f>
        <v>0</v>
      </c>
      <c r="N19" s="131">
        <f>SUM(N12:N18)</f>
        <v>0</v>
      </c>
      <c r="W19" s="83">
        <f>SUM(W12:W18)</f>
        <v>2.61</v>
      </c>
    </row>
    <row r="21" spans="1:37">
      <c r="D21" s="126" t="s">
        <v>96</v>
      </c>
      <c r="E21" s="131">
        <f>J21</f>
        <v>0</v>
      </c>
      <c r="H21" s="129">
        <f>+H19</f>
        <v>0</v>
      </c>
      <c r="I21" s="129">
        <f>+I19</f>
        <v>0</v>
      </c>
      <c r="J21" s="129">
        <f>+J19</f>
        <v>0</v>
      </c>
      <c r="L21" s="130">
        <f>+L19</f>
        <v>0</v>
      </c>
      <c r="N21" s="131">
        <f>+N19</f>
        <v>0</v>
      </c>
      <c r="W21" s="83">
        <f>+W19</f>
        <v>2.61</v>
      </c>
    </row>
    <row r="23" spans="1:37">
      <c r="B23" s="127" t="s">
        <v>97</v>
      </c>
    </row>
    <row r="24" spans="1:37">
      <c r="B24" s="81" t="s">
        <v>98</v>
      </c>
    </row>
    <row r="25" spans="1:37">
      <c r="A25" s="79">
        <v>6</v>
      </c>
      <c r="B25" s="80" t="s">
        <v>99</v>
      </c>
      <c r="C25" s="81" t="s">
        <v>100</v>
      </c>
      <c r="D25" s="82" t="s">
        <v>101</v>
      </c>
      <c r="E25" s="83">
        <v>1628.9</v>
      </c>
      <c r="F25" s="84" t="s">
        <v>102</v>
      </c>
      <c r="H25" s="85">
        <f>ROUND(E25*G25,2)</f>
        <v>0</v>
      </c>
      <c r="J25" s="85">
        <f t="shared" ref="J25:J39" si="0">ROUND(E25*G25,2)</f>
        <v>0</v>
      </c>
      <c r="L25" s="86">
        <f t="shared" ref="L25:L39" si="1">E25*K25</f>
        <v>0</v>
      </c>
      <c r="M25" s="83">
        <v>0.01</v>
      </c>
      <c r="N25" s="83">
        <f t="shared" ref="N25:N39" si="2">E25*M25</f>
        <v>16.289000000000001</v>
      </c>
      <c r="O25" s="84">
        <v>20</v>
      </c>
      <c r="P25" s="84" t="s">
        <v>77</v>
      </c>
      <c r="V25" s="87" t="s">
        <v>103</v>
      </c>
      <c r="W25" s="83">
        <v>58.64</v>
      </c>
      <c r="X25" s="125" t="s">
        <v>104</v>
      </c>
      <c r="Y25" s="125" t="s">
        <v>100</v>
      </c>
      <c r="Z25" s="81" t="s">
        <v>105</v>
      </c>
      <c r="AB25" s="84">
        <v>1</v>
      </c>
      <c r="AJ25" s="70" t="s">
        <v>106</v>
      </c>
      <c r="AK25" s="70" t="s">
        <v>82</v>
      </c>
    </row>
    <row r="26" spans="1:37" ht="25.5">
      <c r="A26" s="79">
        <v>7</v>
      </c>
      <c r="B26" s="80" t="s">
        <v>99</v>
      </c>
      <c r="C26" s="81" t="s">
        <v>107</v>
      </c>
      <c r="D26" s="82" t="s">
        <v>108</v>
      </c>
      <c r="E26" s="83">
        <v>1628.9</v>
      </c>
      <c r="F26" s="84" t="s">
        <v>102</v>
      </c>
      <c r="H26" s="85">
        <f>ROUND(E26*G26,2)</f>
        <v>0</v>
      </c>
      <c r="J26" s="85">
        <f t="shared" si="0"/>
        <v>0</v>
      </c>
      <c r="K26" s="86">
        <v>3.6999999999999999E-4</v>
      </c>
      <c r="L26" s="86">
        <f t="shared" si="1"/>
        <v>0.60269300000000003</v>
      </c>
      <c r="N26" s="83">
        <f t="shared" si="2"/>
        <v>0</v>
      </c>
      <c r="O26" s="84">
        <v>20</v>
      </c>
      <c r="P26" s="84" t="s">
        <v>77</v>
      </c>
      <c r="V26" s="87" t="s">
        <v>103</v>
      </c>
      <c r="W26" s="83">
        <v>677.62199999999996</v>
      </c>
      <c r="X26" s="125" t="s">
        <v>109</v>
      </c>
      <c r="Y26" s="125" t="s">
        <v>107</v>
      </c>
      <c r="Z26" s="81" t="s">
        <v>110</v>
      </c>
      <c r="AB26" s="84">
        <v>1</v>
      </c>
      <c r="AJ26" s="70" t="s">
        <v>106</v>
      </c>
      <c r="AK26" s="70" t="s">
        <v>82</v>
      </c>
    </row>
    <row r="27" spans="1:37">
      <c r="A27" s="79">
        <v>8</v>
      </c>
      <c r="B27" s="80" t="s">
        <v>111</v>
      </c>
      <c r="C27" s="81" t="s">
        <v>112</v>
      </c>
      <c r="D27" s="82" t="s">
        <v>113</v>
      </c>
      <c r="E27" s="83">
        <v>1873.24</v>
      </c>
      <c r="F27" s="84" t="s">
        <v>102</v>
      </c>
      <c r="I27" s="85">
        <f>ROUND(E27*G27,2)</f>
        <v>0</v>
      </c>
      <c r="J27" s="85">
        <f t="shared" si="0"/>
        <v>0</v>
      </c>
      <c r="L27" s="86">
        <f t="shared" si="1"/>
        <v>0</v>
      </c>
      <c r="N27" s="83">
        <f t="shared" si="2"/>
        <v>0</v>
      </c>
      <c r="O27" s="84">
        <v>20</v>
      </c>
      <c r="P27" s="84" t="s">
        <v>77</v>
      </c>
      <c r="V27" s="87" t="s">
        <v>114</v>
      </c>
      <c r="X27" s="125" t="s">
        <v>112</v>
      </c>
      <c r="Y27" s="125" t="s">
        <v>112</v>
      </c>
      <c r="Z27" s="81" t="s">
        <v>110</v>
      </c>
      <c r="AA27" s="81" t="s">
        <v>77</v>
      </c>
      <c r="AB27" s="84">
        <v>8</v>
      </c>
      <c r="AJ27" s="70" t="s">
        <v>115</v>
      </c>
      <c r="AK27" s="70" t="s">
        <v>82</v>
      </c>
    </row>
    <row r="28" spans="1:37" ht="25.5">
      <c r="A28" s="79">
        <v>9</v>
      </c>
      <c r="B28" s="80" t="s">
        <v>99</v>
      </c>
      <c r="C28" s="81" t="s">
        <v>116</v>
      </c>
      <c r="D28" s="82" t="s">
        <v>117</v>
      </c>
      <c r="E28" s="83">
        <v>212</v>
      </c>
      <c r="F28" s="84" t="s">
        <v>118</v>
      </c>
      <c r="H28" s="85">
        <f t="shared" ref="H28:H35" si="3">ROUND(E28*G28,2)</f>
        <v>0</v>
      </c>
      <c r="J28" s="85">
        <f t="shared" si="0"/>
        <v>0</v>
      </c>
      <c r="L28" s="86">
        <f t="shared" si="1"/>
        <v>0</v>
      </c>
      <c r="N28" s="83">
        <f t="shared" si="2"/>
        <v>0</v>
      </c>
      <c r="O28" s="84">
        <v>20</v>
      </c>
      <c r="P28" s="84" t="s">
        <v>77</v>
      </c>
      <c r="V28" s="87" t="s">
        <v>103</v>
      </c>
      <c r="W28" s="83">
        <v>42.4</v>
      </c>
      <c r="X28" s="125" t="s">
        <v>119</v>
      </c>
      <c r="Y28" s="125" t="s">
        <v>116</v>
      </c>
      <c r="Z28" s="81" t="s">
        <v>105</v>
      </c>
      <c r="AB28" s="84">
        <v>7</v>
      </c>
      <c r="AJ28" s="70" t="s">
        <v>106</v>
      </c>
      <c r="AK28" s="70" t="s">
        <v>82</v>
      </c>
    </row>
    <row r="29" spans="1:37" ht="25.5">
      <c r="A29" s="79">
        <v>10</v>
      </c>
      <c r="B29" s="80" t="s">
        <v>99</v>
      </c>
      <c r="C29" s="81" t="s">
        <v>120</v>
      </c>
      <c r="D29" s="82" t="s">
        <v>121</v>
      </c>
      <c r="E29" s="83">
        <v>7330</v>
      </c>
      <c r="F29" s="84" t="s">
        <v>118</v>
      </c>
      <c r="H29" s="85">
        <f t="shared" si="3"/>
        <v>0</v>
      </c>
      <c r="J29" s="85">
        <f t="shared" si="0"/>
        <v>0</v>
      </c>
      <c r="L29" s="86">
        <f t="shared" si="1"/>
        <v>0</v>
      </c>
      <c r="N29" s="83">
        <f t="shared" si="2"/>
        <v>0</v>
      </c>
      <c r="O29" s="84">
        <v>20</v>
      </c>
      <c r="P29" s="84" t="s">
        <v>77</v>
      </c>
      <c r="V29" s="87" t="s">
        <v>103</v>
      </c>
      <c r="W29" s="83">
        <v>241.89</v>
      </c>
      <c r="X29" s="125" t="s">
        <v>122</v>
      </c>
      <c r="Y29" s="125" t="s">
        <v>120</v>
      </c>
      <c r="Z29" s="81" t="s">
        <v>123</v>
      </c>
      <c r="AB29" s="84">
        <v>7</v>
      </c>
      <c r="AJ29" s="70" t="s">
        <v>106</v>
      </c>
      <c r="AK29" s="70" t="s">
        <v>82</v>
      </c>
    </row>
    <row r="30" spans="1:37" ht="25.5">
      <c r="A30" s="79">
        <v>11</v>
      </c>
      <c r="B30" s="80" t="s">
        <v>99</v>
      </c>
      <c r="C30" s="81" t="s">
        <v>124</v>
      </c>
      <c r="D30" s="82" t="s">
        <v>117</v>
      </c>
      <c r="E30" s="83">
        <v>212</v>
      </c>
      <c r="F30" s="84" t="s">
        <v>118</v>
      </c>
      <c r="H30" s="85">
        <f t="shared" si="3"/>
        <v>0</v>
      </c>
      <c r="J30" s="85">
        <f t="shared" si="0"/>
        <v>0</v>
      </c>
      <c r="L30" s="86">
        <f t="shared" si="1"/>
        <v>0</v>
      </c>
      <c r="N30" s="83">
        <f t="shared" si="2"/>
        <v>0</v>
      </c>
      <c r="O30" s="84">
        <v>20</v>
      </c>
      <c r="P30" s="84" t="s">
        <v>77</v>
      </c>
      <c r="V30" s="87" t="s">
        <v>103</v>
      </c>
      <c r="W30" s="83">
        <v>42.4</v>
      </c>
      <c r="X30" s="125" t="s">
        <v>119</v>
      </c>
      <c r="Y30" s="125" t="s">
        <v>124</v>
      </c>
      <c r="Z30" s="81" t="s">
        <v>105</v>
      </c>
      <c r="AB30" s="84">
        <v>7</v>
      </c>
      <c r="AJ30" s="70" t="s">
        <v>106</v>
      </c>
      <c r="AK30" s="70" t="s">
        <v>82</v>
      </c>
    </row>
    <row r="31" spans="1:37" ht="25.5">
      <c r="A31" s="79">
        <v>12</v>
      </c>
      <c r="B31" s="80" t="s">
        <v>99</v>
      </c>
      <c r="C31" s="81" t="s">
        <v>125</v>
      </c>
      <c r="D31" s="82" t="s">
        <v>126</v>
      </c>
      <c r="E31" s="83">
        <v>42</v>
      </c>
      <c r="F31" s="84" t="s">
        <v>118</v>
      </c>
      <c r="H31" s="85">
        <f t="shared" si="3"/>
        <v>0</v>
      </c>
      <c r="J31" s="85">
        <f t="shared" si="0"/>
        <v>0</v>
      </c>
      <c r="L31" s="86">
        <f t="shared" si="1"/>
        <v>0</v>
      </c>
      <c r="N31" s="83">
        <f t="shared" si="2"/>
        <v>0</v>
      </c>
      <c r="O31" s="84">
        <v>20</v>
      </c>
      <c r="P31" s="84" t="s">
        <v>77</v>
      </c>
      <c r="V31" s="87" t="s">
        <v>103</v>
      </c>
      <c r="W31" s="83">
        <v>3.4860000000000002</v>
      </c>
      <c r="X31" s="125" t="s">
        <v>127</v>
      </c>
      <c r="Y31" s="125" t="s">
        <v>125</v>
      </c>
      <c r="Z31" s="81" t="s">
        <v>105</v>
      </c>
      <c r="AB31" s="84">
        <v>7</v>
      </c>
      <c r="AJ31" s="70" t="s">
        <v>106</v>
      </c>
      <c r="AK31" s="70" t="s">
        <v>82</v>
      </c>
    </row>
    <row r="32" spans="1:37" ht="25.5">
      <c r="A32" s="79">
        <v>13</v>
      </c>
      <c r="B32" s="80" t="s">
        <v>99</v>
      </c>
      <c r="C32" s="81" t="s">
        <v>128</v>
      </c>
      <c r="D32" s="82" t="s">
        <v>129</v>
      </c>
      <c r="E32" s="83">
        <v>212</v>
      </c>
      <c r="F32" s="84" t="s">
        <v>118</v>
      </c>
      <c r="H32" s="85">
        <f t="shared" si="3"/>
        <v>0</v>
      </c>
      <c r="J32" s="85">
        <f t="shared" si="0"/>
        <v>0</v>
      </c>
      <c r="L32" s="86">
        <f t="shared" si="1"/>
        <v>0</v>
      </c>
      <c r="N32" s="83">
        <f t="shared" si="2"/>
        <v>0</v>
      </c>
      <c r="O32" s="84">
        <v>20</v>
      </c>
      <c r="P32" s="84" t="s">
        <v>77</v>
      </c>
      <c r="V32" s="87" t="s">
        <v>103</v>
      </c>
      <c r="W32" s="83">
        <v>6.36</v>
      </c>
      <c r="X32" s="125" t="s">
        <v>130</v>
      </c>
      <c r="Y32" s="125" t="s">
        <v>128</v>
      </c>
      <c r="Z32" s="81" t="s">
        <v>105</v>
      </c>
      <c r="AB32" s="84">
        <v>7</v>
      </c>
      <c r="AJ32" s="70" t="s">
        <v>106</v>
      </c>
      <c r="AK32" s="70" t="s">
        <v>82</v>
      </c>
    </row>
    <row r="33" spans="1:37" ht="25.5">
      <c r="A33" s="79">
        <v>14</v>
      </c>
      <c r="B33" s="80" t="s">
        <v>99</v>
      </c>
      <c r="C33" s="81" t="s">
        <v>131</v>
      </c>
      <c r="D33" s="82" t="s">
        <v>132</v>
      </c>
      <c r="E33" s="83">
        <v>267</v>
      </c>
      <c r="F33" s="84" t="s">
        <v>118</v>
      </c>
      <c r="H33" s="85">
        <f t="shared" si="3"/>
        <v>0</v>
      </c>
      <c r="J33" s="85">
        <f t="shared" si="0"/>
        <v>0</v>
      </c>
      <c r="L33" s="86">
        <f t="shared" si="1"/>
        <v>0</v>
      </c>
      <c r="N33" s="83">
        <f t="shared" si="2"/>
        <v>0</v>
      </c>
      <c r="O33" s="84">
        <v>20</v>
      </c>
      <c r="P33" s="84" t="s">
        <v>77</v>
      </c>
      <c r="V33" s="87" t="s">
        <v>103</v>
      </c>
      <c r="W33" s="83">
        <v>53.4</v>
      </c>
      <c r="X33" s="125" t="s">
        <v>119</v>
      </c>
      <c r="Y33" s="125" t="s">
        <v>131</v>
      </c>
      <c r="Z33" s="81" t="s">
        <v>105</v>
      </c>
      <c r="AB33" s="84">
        <v>7</v>
      </c>
      <c r="AJ33" s="70" t="s">
        <v>106</v>
      </c>
      <c r="AK33" s="70" t="s">
        <v>82</v>
      </c>
    </row>
    <row r="34" spans="1:37" ht="25.5">
      <c r="A34" s="79">
        <v>15</v>
      </c>
      <c r="B34" s="80" t="s">
        <v>99</v>
      </c>
      <c r="C34" s="81" t="s">
        <v>133</v>
      </c>
      <c r="D34" s="82" t="s">
        <v>134</v>
      </c>
      <c r="E34" s="83">
        <v>42</v>
      </c>
      <c r="F34" s="84" t="s">
        <v>118</v>
      </c>
      <c r="H34" s="85">
        <f t="shared" si="3"/>
        <v>0</v>
      </c>
      <c r="J34" s="85">
        <f t="shared" si="0"/>
        <v>0</v>
      </c>
      <c r="L34" s="86">
        <f t="shared" si="1"/>
        <v>0</v>
      </c>
      <c r="N34" s="83">
        <f t="shared" si="2"/>
        <v>0</v>
      </c>
      <c r="O34" s="84">
        <v>20</v>
      </c>
      <c r="P34" s="84" t="s">
        <v>77</v>
      </c>
      <c r="V34" s="87" t="s">
        <v>103</v>
      </c>
      <c r="W34" s="83">
        <v>8.4</v>
      </c>
      <c r="X34" s="125" t="s">
        <v>135</v>
      </c>
      <c r="Y34" s="125" t="s">
        <v>133</v>
      </c>
      <c r="Z34" s="81" t="s">
        <v>105</v>
      </c>
      <c r="AB34" s="84">
        <v>1</v>
      </c>
      <c r="AJ34" s="70" t="s">
        <v>106</v>
      </c>
      <c r="AK34" s="70" t="s">
        <v>82</v>
      </c>
    </row>
    <row r="35" spans="1:37" ht="25.5">
      <c r="A35" s="79">
        <v>16</v>
      </c>
      <c r="B35" s="80" t="s">
        <v>99</v>
      </c>
      <c r="C35" s="81" t="s">
        <v>136</v>
      </c>
      <c r="D35" s="82" t="s">
        <v>137</v>
      </c>
      <c r="E35" s="83">
        <v>1628.9</v>
      </c>
      <c r="F35" s="84" t="s">
        <v>102</v>
      </c>
      <c r="H35" s="85">
        <f t="shared" si="3"/>
        <v>0</v>
      </c>
      <c r="J35" s="85">
        <f t="shared" si="0"/>
        <v>0</v>
      </c>
      <c r="L35" s="86">
        <f t="shared" si="1"/>
        <v>0</v>
      </c>
      <c r="N35" s="83">
        <f t="shared" si="2"/>
        <v>0</v>
      </c>
      <c r="O35" s="84">
        <v>20</v>
      </c>
      <c r="P35" s="84" t="s">
        <v>77</v>
      </c>
      <c r="V35" s="87" t="s">
        <v>103</v>
      </c>
      <c r="W35" s="83">
        <v>45.609000000000002</v>
      </c>
      <c r="X35" s="125" t="s">
        <v>138</v>
      </c>
      <c r="Y35" s="125" t="s">
        <v>136</v>
      </c>
      <c r="Z35" s="81" t="s">
        <v>110</v>
      </c>
      <c r="AB35" s="84">
        <v>1</v>
      </c>
      <c r="AJ35" s="70" t="s">
        <v>106</v>
      </c>
      <c r="AK35" s="70" t="s">
        <v>82</v>
      </c>
    </row>
    <row r="36" spans="1:37">
      <c r="A36" s="79">
        <v>17</v>
      </c>
      <c r="B36" s="80" t="s">
        <v>111</v>
      </c>
      <c r="C36" s="81" t="s">
        <v>139</v>
      </c>
      <c r="D36" s="82" t="s">
        <v>140</v>
      </c>
      <c r="E36" s="83">
        <v>1710.35</v>
      </c>
      <c r="F36" s="84" t="s">
        <v>102</v>
      </c>
      <c r="I36" s="85">
        <f>ROUND(E36*G36,2)</f>
        <v>0</v>
      </c>
      <c r="J36" s="85">
        <f t="shared" si="0"/>
        <v>0</v>
      </c>
      <c r="K36" s="86">
        <v>2.9999999999999997E-4</v>
      </c>
      <c r="L36" s="86">
        <f t="shared" si="1"/>
        <v>0.51310499999999992</v>
      </c>
      <c r="N36" s="83">
        <f t="shared" si="2"/>
        <v>0</v>
      </c>
      <c r="O36" s="84">
        <v>20</v>
      </c>
      <c r="P36" s="84" t="s">
        <v>77</v>
      </c>
      <c r="V36" s="87" t="s">
        <v>114</v>
      </c>
      <c r="X36" s="125" t="s">
        <v>139</v>
      </c>
      <c r="Y36" s="125" t="s">
        <v>139</v>
      </c>
      <c r="Z36" s="81" t="s">
        <v>141</v>
      </c>
      <c r="AA36" s="81" t="s">
        <v>77</v>
      </c>
      <c r="AB36" s="84">
        <v>8</v>
      </c>
      <c r="AJ36" s="70" t="s">
        <v>115</v>
      </c>
      <c r="AK36" s="70" t="s">
        <v>82</v>
      </c>
    </row>
    <row r="37" spans="1:37" ht="25.5">
      <c r="A37" s="79">
        <v>18</v>
      </c>
      <c r="B37" s="80" t="s">
        <v>99</v>
      </c>
      <c r="C37" s="81" t="s">
        <v>142</v>
      </c>
      <c r="D37" s="82" t="s">
        <v>143</v>
      </c>
      <c r="E37" s="83">
        <v>226.3</v>
      </c>
      <c r="F37" s="84" t="s">
        <v>144</v>
      </c>
      <c r="H37" s="85">
        <f>ROUND(E37*G37,2)</f>
        <v>0</v>
      </c>
      <c r="J37" s="85">
        <f t="shared" si="0"/>
        <v>0</v>
      </c>
      <c r="K37" s="86">
        <v>3.0000000000000001E-5</v>
      </c>
      <c r="L37" s="86">
        <f t="shared" si="1"/>
        <v>6.7890000000000008E-3</v>
      </c>
      <c r="N37" s="83">
        <f t="shared" si="2"/>
        <v>0</v>
      </c>
      <c r="O37" s="84">
        <v>20</v>
      </c>
      <c r="P37" s="84" t="s">
        <v>77</v>
      </c>
      <c r="V37" s="87" t="s">
        <v>103</v>
      </c>
      <c r="W37" s="83">
        <v>107.71899999999999</v>
      </c>
      <c r="X37" s="125" t="s">
        <v>145</v>
      </c>
      <c r="Y37" s="125" t="s">
        <v>142</v>
      </c>
      <c r="Z37" s="81" t="s">
        <v>110</v>
      </c>
      <c r="AB37" s="84">
        <v>1</v>
      </c>
      <c r="AJ37" s="70" t="s">
        <v>106</v>
      </c>
      <c r="AK37" s="70" t="s">
        <v>82</v>
      </c>
    </row>
    <row r="38" spans="1:37">
      <c r="A38" s="79">
        <v>19</v>
      </c>
      <c r="B38" s="80" t="s">
        <v>111</v>
      </c>
      <c r="C38" s="81" t="s">
        <v>146</v>
      </c>
      <c r="D38" s="82" t="s">
        <v>147</v>
      </c>
      <c r="E38" s="83">
        <v>106.7</v>
      </c>
      <c r="F38" s="84" t="s">
        <v>102</v>
      </c>
      <c r="I38" s="85">
        <f>ROUND(E38*G38,2)</f>
        <v>0</v>
      </c>
      <c r="J38" s="85">
        <f t="shared" si="0"/>
        <v>0</v>
      </c>
      <c r="L38" s="86">
        <f t="shared" si="1"/>
        <v>0</v>
      </c>
      <c r="N38" s="83">
        <f t="shared" si="2"/>
        <v>0</v>
      </c>
      <c r="O38" s="84">
        <v>20</v>
      </c>
      <c r="P38" s="84" t="s">
        <v>77</v>
      </c>
      <c r="V38" s="87" t="s">
        <v>114</v>
      </c>
      <c r="X38" s="125" t="s">
        <v>146</v>
      </c>
      <c r="Y38" s="125" t="s">
        <v>146</v>
      </c>
      <c r="Z38" s="81" t="s">
        <v>110</v>
      </c>
      <c r="AA38" s="81" t="s">
        <v>77</v>
      </c>
      <c r="AB38" s="84">
        <v>2</v>
      </c>
      <c r="AJ38" s="70" t="s">
        <v>115</v>
      </c>
      <c r="AK38" s="70" t="s">
        <v>82</v>
      </c>
    </row>
    <row r="39" spans="1:37">
      <c r="A39" s="79">
        <v>20</v>
      </c>
      <c r="B39" s="80" t="s">
        <v>99</v>
      </c>
      <c r="C39" s="81" t="s">
        <v>148</v>
      </c>
      <c r="D39" s="82" t="s">
        <v>149</v>
      </c>
      <c r="F39" s="84" t="s">
        <v>59</v>
      </c>
      <c r="H39" s="85">
        <f>ROUND(E39*G39,2)</f>
        <v>0</v>
      </c>
      <c r="J39" s="85">
        <f t="shared" si="0"/>
        <v>0</v>
      </c>
      <c r="L39" s="86">
        <f t="shared" si="1"/>
        <v>0</v>
      </c>
      <c r="N39" s="83">
        <f t="shared" si="2"/>
        <v>0</v>
      </c>
      <c r="O39" s="84">
        <v>20</v>
      </c>
      <c r="P39" s="84" t="s">
        <v>77</v>
      </c>
      <c r="V39" s="87" t="s">
        <v>103</v>
      </c>
      <c r="X39" s="125" t="s">
        <v>150</v>
      </c>
      <c r="Y39" s="125" t="s">
        <v>148</v>
      </c>
      <c r="Z39" s="81" t="s">
        <v>123</v>
      </c>
      <c r="AB39" s="84">
        <v>1</v>
      </c>
      <c r="AJ39" s="70" t="s">
        <v>106</v>
      </c>
      <c r="AK39" s="70" t="s">
        <v>82</v>
      </c>
    </row>
    <row r="40" spans="1:37">
      <c r="D40" s="126" t="s">
        <v>151</v>
      </c>
      <c r="E40" s="129">
        <f>J40</f>
        <v>0</v>
      </c>
      <c r="H40" s="129">
        <f>SUM(H23:H39)</f>
        <v>0</v>
      </c>
      <c r="I40" s="129">
        <f>SUM(I23:I39)</f>
        <v>0</v>
      </c>
      <c r="J40" s="129">
        <f>SUM(J23:J39)</f>
        <v>0</v>
      </c>
      <c r="L40" s="130">
        <f>SUM(L23:L39)</f>
        <v>1.1225869999999998</v>
      </c>
      <c r="N40" s="131">
        <f>SUM(N23:N39)</f>
        <v>16.289000000000001</v>
      </c>
      <c r="W40" s="83">
        <f>SUM(W23:W39)</f>
        <v>1287.9260000000002</v>
      </c>
    </row>
    <row r="42" spans="1:37">
      <c r="B42" s="81" t="s">
        <v>152</v>
      </c>
    </row>
    <row r="43" spans="1:37">
      <c r="A43" s="79">
        <v>21</v>
      </c>
      <c r="B43" s="80" t="s">
        <v>153</v>
      </c>
      <c r="C43" s="81" t="s">
        <v>154</v>
      </c>
      <c r="D43" s="82" t="s">
        <v>155</v>
      </c>
      <c r="E43" s="83">
        <v>181.04</v>
      </c>
      <c r="F43" s="84" t="s">
        <v>102</v>
      </c>
      <c r="H43" s="85">
        <f>ROUND(E43*G43,2)</f>
        <v>0</v>
      </c>
      <c r="J43" s="85">
        <f>ROUND(E43*G43,2)</f>
        <v>0</v>
      </c>
      <c r="L43" s="86">
        <f>E43*K43</f>
        <v>0</v>
      </c>
      <c r="M43" s="83">
        <v>5.0000000000000001E-3</v>
      </c>
      <c r="N43" s="83">
        <f>E43*M43</f>
        <v>0.9052</v>
      </c>
      <c r="O43" s="84">
        <v>20</v>
      </c>
      <c r="P43" s="84" t="s">
        <v>77</v>
      </c>
      <c r="V43" s="87" t="s">
        <v>103</v>
      </c>
      <c r="W43" s="83">
        <v>32.948999999999998</v>
      </c>
      <c r="X43" s="125" t="s">
        <v>156</v>
      </c>
      <c r="Y43" s="125" t="s">
        <v>154</v>
      </c>
      <c r="Z43" s="81" t="s">
        <v>157</v>
      </c>
      <c r="AB43" s="84">
        <v>7</v>
      </c>
      <c r="AJ43" s="70" t="s">
        <v>106</v>
      </c>
      <c r="AK43" s="70" t="s">
        <v>82</v>
      </c>
    </row>
    <row r="44" spans="1:37">
      <c r="A44" s="79">
        <v>22</v>
      </c>
      <c r="B44" s="80" t="s">
        <v>153</v>
      </c>
      <c r="C44" s="81" t="s">
        <v>158</v>
      </c>
      <c r="D44" s="82" t="s">
        <v>159</v>
      </c>
      <c r="E44" s="83">
        <v>208.2</v>
      </c>
      <c r="F44" s="84" t="s">
        <v>102</v>
      </c>
      <c r="H44" s="85">
        <f>ROUND(E44*G44,2)</f>
        <v>0</v>
      </c>
      <c r="J44" s="85">
        <f>ROUND(E44*G44,2)</f>
        <v>0</v>
      </c>
      <c r="K44" s="86">
        <v>1.2E-4</v>
      </c>
      <c r="L44" s="86">
        <f>E44*K44</f>
        <v>2.4983999999999999E-2</v>
      </c>
      <c r="N44" s="83">
        <f>E44*M44</f>
        <v>0</v>
      </c>
      <c r="O44" s="84">
        <v>20</v>
      </c>
      <c r="P44" s="84" t="s">
        <v>77</v>
      </c>
      <c r="V44" s="87" t="s">
        <v>103</v>
      </c>
      <c r="W44" s="83">
        <v>54.965000000000003</v>
      </c>
      <c r="X44" s="125" t="s">
        <v>160</v>
      </c>
      <c r="Y44" s="125" t="s">
        <v>158</v>
      </c>
      <c r="Z44" s="81" t="s">
        <v>110</v>
      </c>
      <c r="AB44" s="84">
        <v>1</v>
      </c>
      <c r="AJ44" s="70" t="s">
        <v>106</v>
      </c>
      <c r="AK44" s="70" t="s">
        <v>82</v>
      </c>
    </row>
    <row r="45" spans="1:37">
      <c r="A45" s="79">
        <v>23</v>
      </c>
      <c r="B45" s="80" t="s">
        <v>111</v>
      </c>
      <c r="C45" s="81" t="s">
        <v>161</v>
      </c>
      <c r="D45" s="82" t="s">
        <v>162</v>
      </c>
      <c r="E45" s="83">
        <v>208.2</v>
      </c>
      <c r="F45" s="84" t="s">
        <v>102</v>
      </c>
      <c r="I45" s="85">
        <f>ROUND(E45*G45,2)</f>
        <v>0</v>
      </c>
      <c r="J45" s="85">
        <f>ROUND(E45*G45,2)</f>
        <v>0</v>
      </c>
      <c r="L45" s="86">
        <f>E45*K45</f>
        <v>0</v>
      </c>
      <c r="N45" s="83">
        <f>E45*M45</f>
        <v>0</v>
      </c>
      <c r="O45" s="84">
        <v>20</v>
      </c>
      <c r="P45" s="84" t="s">
        <v>77</v>
      </c>
      <c r="V45" s="87" t="s">
        <v>114</v>
      </c>
      <c r="X45" s="125" t="s">
        <v>161</v>
      </c>
      <c r="Y45" s="125" t="s">
        <v>161</v>
      </c>
      <c r="Z45" s="81" t="s">
        <v>110</v>
      </c>
      <c r="AA45" s="81" t="s">
        <v>77</v>
      </c>
      <c r="AB45" s="84">
        <v>8</v>
      </c>
      <c r="AJ45" s="70" t="s">
        <v>115</v>
      </c>
      <c r="AK45" s="70" t="s">
        <v>82</v>
      </c>
    </row>
    <row r="46" spans="1:37">
      <c r="A46" s="79">
        <v>24</v>
      </c>
      <c r="B46" s="80" t="s">
        <v>153</v>
      </c>
      <c r="C46" s="81" t="s">
        <v>163</v>
      </c>
      <c r="D46" s="82" t="s">
        <v>164</v>
      </c>
      <c r="F46" s="84" t="s">
        <v>59</v>
      </c>
      <c r="H46" s="85">
        <f>ROUND(E46*G46,2)</f>
        <v>0</v>
      </c>
      <c r="J46" s="85">
        <f>ROUND(E46*G46,2)</f>
        <v>0</v>
      </c>
      <c r="L46" s="86">
        <f>E46*K46</f>
        <v>0</v>
      </c>
      <c r="N46" s="83">
        <f>E46*M46</f>
        <v>0</v>
      </c>
      <c r="O46" s="84">
        <v>20</v>
      </c>
      <c r="P46" s="84" t="s">
        <v>77</v>
      </c>
      <c r="V46" s="87" t="s">
        <v>103</v>
      </c>
      <c r="W46" s="83">
        <v>0.05</v>
      </c>
      <c r="X46" s="125" t="s">
        <v>165</v>
      </c>
      <c r="Y46" s="125" t="s">
        <v>166</v>
      </c>
      <c r="Z46" s="81" t="s">
        <v>157</v>
      </c>
      <c r="AB46" s="84">
        <v>1</v>
      </c>
      <c r="AJ46" s="70" t="s">
        <v>106</v>
      </c>
      <c r="AK46" s="70" t="s">
        <v>82</v>
      </c>
    </row>
    <row r="47" spans="1:37">
      <c r="D47" s="126" t="s">
        <v>167</v>
      </c>
      <c r="E47" s="129">
        <f>J47</f>
        <v>0</v>
      </c>
      <c r="H47" s="129">
        <f>SUM(H42:H46)</f>
        <v>0</v>
      </c>
      <c r="I47" s="129">
        <f>SUM(I42:I46)</f>
        <v>0</v>
      </c>
      <c r="J47" s="129">
        <f>SUM(J42:J46)</f>
        <v>0</v>
      </c>
      <c r="L47" s="130">
        <f>SUM(L42:L46)</f>
        <v>2.4983999999999999E-2</v>
      </c>
      <c r="N47" s="131">
        <f>SUM(N42:N46)</f>
        <v>0.9052</v>
      </c>
      <c r="W47" s="83">
        <f>SUM(W42:W46)</f>
        <v>87.963999999999999</v>
      </c>
    </row>
    <row r="49" spans="1:37">
      <c r="B49" s="81" t="s">
        <v>168</v>
      </c>
    </row>
    <row r="50" spans="1:37">
      <c r="A50" s="79">
        <v>25</v>
      </c>
      <c r="B50" s="80" t="s">
        <v>169</v>
      </c>
      <c r="C50" s="81" t="s">
        <v>170</v>
      </c>
      <c r="D50" s="82" t="s">
        <v>171</v>
      </c>
      <c r="E50" s="83">
        <v>99.5</v>
      </c>
      <c r="F50" s="84" t="s">
        <v>144</v>
      </c>
      <c r="H50" s="85">
        <f>ROUND(E50*G50,2)</f>
        <v>0</v>
      </c>
      <c r="J50" s="85">
        <f>ROUND(E50*G50,2)</f>
        <v>0</v>
      </c>
      <c r="K50" s="86">
        <v>3.2399999999999998E-3</v>
      </c>
      <c r="L50" s="86">
        <f>E50*K50</f>
        <v>0.32238</v>
      </c>
      <c r="N50" s="83">
        <f>E50*M50</f>
        <v>0</v>
      </c>
      <c r="O50" s="84">
        <v>20</v>
      </c>
      <c r="P50" s="84" t="s">
        <v>77</v>
      </c>
      <c r="V50" s="87" t="s">
        <v>103</v>
      </c>
      <c r="W50" s="83">
        <v>83.281999999999996</v>
      </c>
      <c r="X50" s="125" t="s">
        <v>172</v>
      </c>
      <c r="Y50" s="125" t="s">
        <v>170</v>
      </c>
      <c r="Z50" s="81" t="s">
        <v>173</v>
      </c>
      <c r="AB50" s="84">
        <v>7</v>
      </c>
      <c r="AJ50" s="70" t="s">
        <v>106</v>
      </c>
      <c r="AK50" s="70" t="s">
        <v>82</v>
      </c>
    </row>
    <row r="51" spans="1:37">
      <c r="A51" s="79">
        <v>26</v>
      </c>
      <c r="B51" s="80" t="s">
        <v>169</v>
      </c>
      <c r="C51" s="81" t="s">
        <v>174</v>
      </c>
      <c r="D51" s="82" t="s">
        <v>175</v>
      </c>
      <c r="E51" s="83">
        <v>226.3</v>
      </c>
      <c r="F51" s="84" t="s">
        <v>144</v>
      </c>
      <c r="H51" s="85">
        <f>ROUND(E51*G51,2)</f>
        <v>0</v>
      </c>
      <c r="J51" s="85">
        <f>ROUND(E51*G51,2)</f>
        <v>0</v>
      </c>
      <c r="L51" s="86">
        <f>E51*K51</f>
        <v>0</v>
      </c>
      <c r="M51" s="83">
        <v>2E-3</v>
      </c>
      <c r="N51" s="83">
        <f>E51*M51</f>
        <v>0.45260000000000006</v>
      </c>
      <c r="O51" s="84">
        <v>20</v>
      </c>
      <c r="P51" s="84" t="s">
        <v>77</v>
      </c>
      <c r="V51" s="87" t="s">
        <v>103</v>
      </c>
      <c r="W51" s="83">
        <v>22.404</v>
      </c>
      <c r="X51" s="125" t="s">
        <v>176</v>
      </c>
      <c r="Y51" s="125" t="s">
        <v>174</v>
      </c>
      <c r="Z51" s="81" t="s">
        <v>173</v>
      </c>
      <c r="AB51" s="84">
        <v>1</v>
      </c>
      <c r="AJ51" s="70" t="s">
        <v>106</v>
      </c>
      <c r="AK51" s="70" t="s">
        <v>82</v>
      </c>
    </row>
    <row r="52" spans="1:37">
      <c r="A52" s="79">
        <v>27</v>
      </c>
      <c r="B52" s="80" t="s">
        <v>169</v>
      </c>
      <c r="C52" s="81" t="s">
        <v>177</v>
      </c>
      <c r="D52" s="82" t="s">
        <v>178</v>
      </c>
      <c r="F52" s="84" t="s">
        <v>59</v>
      </c>
      <c r="H52" s="85">
        <f>ROUND(E52*G52,2)</f>
        <v>0</v>
      </c>
      <c r="J52" s="85">
        <f>ROUND(E52*G52,2)</f>
        <v>0</v>
      </c>
      <c r="L52" s="86">
        <f>E52*K52</f>
        <v>0</v>
      </c>
      <c r="N52" s="83">
        <f>E52*M52</f>
        <v>0</v>
      </c>
      <c r="O52" s="84">
        <v>20</v>
      </c>
      <c r="P52" s="84" t="s">
        <v>77</v>
      </c>
      <c r="V52" s="87" t="s">
        <v>103</v>
      </c>
      <c r="X52" s="125" t="s">
        <v>179</v>
      </c>
      <c r="Y52" s="125" t="s">
        <v>177</v>
      </c>
      <c r="Z52" s="81" t="s">
        <v>173</v>
      </c>
      <c r="AB52" s="84">
        <v>1</v>
      </c>
      <c r="AJ52" s="70" t="s">
        <v>106</v>
      </c>
      <c r="AK52" s="70" t="s">
        <v>82</v>
      </c>
    </row>
    <row r="53" spans="1:37">
      <c r="D53" s="126" t="s">
        <v>180</v>
      </c>
      <c r="E53" s="129">
        <f>J53</f>
        <v>0</v>
      </c>
      <c r="H53" s="129">
        <f>SUM(H49:H52)</f>
        <v>0</v>
      </c>
      <c r="I53" s="129">
        <f>SUM(I49:I52)</f>
        <v>0</v>
      </c>
      <c r="J53" s="129">
        <f>SUM(J49:J52)</f>
        <v>0</v>
      </c>
      <c r="L53" s="130">
        <f>SUM(L49:L52)</f>
        <v>0.32238</v>
      </c>
      <c r="N53" s="131">
        <f>SUM(N49:N52)</f>
        <v>0.45260000000000006</v>
      </c>
      <c r="W53" s="83">
        <f>SUM(W49:W52)</f>
        <v>105.68599999999999</v>
      </c>
    </row>
    <row r="55" spans="1:37">
      <c r="D55" s="126" t="s">
        <v>181</v>
      </c>
      <c r="E55" s="129">
        <f>J55</f>
        <v>0</v>
      </c>
      <c r="H55" s="129">
        <f>+H40+H47+H53</f>
        <v>0</v>
      </c>
      <c r="I55" s="129">
        <f>+I40+I47+I53</f>
        <v>0</v>
      </c>
      <c r="J55" s="129">
        <f>+J40+J47+J53</f>
        <v>0</v>
      </c>
      <c r="L55" s="130">
        <f>+L40+L47+L53</f>
        <v>1.4699509999999996</v>
      </c>
      <c r="N55" s="131">
        <f>+N40+N47+N53</f>
        <v>17.646800000000002</v>
      </c>
      <c r="W55" s="83">
        <f>+W40+W47+W53</f>
        <v>1481.576</v>
      </c>
    </row>
    <row r="57" spans="1:37">
      <c r="D57" s="132" t="s">
        <v>182</v>
      </c>
      <c r="E57" s="129">
        <f>J57</f>
        <v>0</v>
      </c>
      <c r="H57" s="129">
        <f>+H21+H55</f>
        <v>0</v>
      </c>
      <c r="I57" s="129">
        <f>+I21+I55</f>
        <v>0</v>
      </c>
      <c r="J57" s="129">
        <f>+J21+J55</f>
        <v>0</v>
      </c>
      <c r="L57" s="130">
        <f>+L21+L55</f>
        <v>1.4699509999999996</v>
      </c>
      <c r="N57" s="131">
        <f>+N21+N55</f>
        <v>17.646800000000002</v>
      </c>
      <c r="W57" s="83">
        <f>+W21+W55</f>
        <v>1484.1859999999999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44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C26" sqref="C26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7" width="9.140625" style="73" customWidth="1"/>
    <col min="8" max="23" width="9.140625" style="70" customWidth="1"/>
    <col min="24" max="25" width="5.7109375" style="70" customWidth="1"/>
    <col min="26" max="26" width="6.5703125" style="70" customWidth="1"/>
    <col min="27" max="27" width="24.28515625" style="70" customWidth="1"/>
    <col min="28" max="28" width="4.28515625" style="70" customWidth="1"/>
    <col min="29" max="29" width="8.28515625" style="70" customWidth="1"/>
    <col min="30" max="30" width="8.7109375" style="70" customWidth="1"/>
    <col min="31" max="37" width="9.140625" style="70" customWidth="1"/>
  </cols>
  <sheetData>
    <row r="1" spans="1:30" s="70" customFormat="1" ht="12.75">
      <c r="A1" s="74" t="s">
        <v>183</v>
      </c>
      <c r="B1" s="71"/>
      <c r="D1" s="71"/>
      <c r="E1" s="74" t="s">
        <v>184</v>
      </c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1:30" s="70" customFormat="1" ht="12.75">
      <c r="A2" s="74" t="s">
        <v>9</v>
      </c>
      <c r="B2" s="71"/>
      <c r="D2" s="71"/>
      <c r="E2" s="74" t="s">
        <v>185</v>
      </c>
      <c r="Z2" s="67" t="s">
        <v>11</v>
      </c>
      <c r="AA2" s="68" t="s">
        <v>186</v>
      </c>
      <c r="AB2" s="68" t="s">
        <v>13</v>
      </c>
      <c r="AC2" s="68"/>
      <c r="AD2" s="69"/>
    </row>
    <row r="3" spans="1:30" s="70" customFormat="1" ht="12.75">
      <c r="A3" s="74" t="s">
        <v>14</v>
      </c>
      <c r="B3" s="71"/>
      <c r="D3" s="71"/>
      <c r="E3" s="74" t="s">
        <v>15</v>
      </c>
      <c r="Z3" s="67" t="s">
        <v>16</v>
      </c>
      <c r="AA3" s="68" t="s">
        <v>187</v>
      </c>
      <c r="AB3" s="68" t="s">
        <v>13</v>
      </c>
      <c r="AC3" s="68" t="s">
        <v>18</v>
      </c>
      <c r="AD3" s="69" t="s">
        <v>19</v>
      </c>
    </row>
    <row r="4" spans="1:30" s="70" customFormat="1" ht="12.75">
      <c r="Z4" s="67" t="s">
        <v>20</v>
      </c>
      <c r="AA4" s="68" t="s">
        <v>188</v>
      </c>
      <c r="AB4" s="68" t="s">
        <v>13</v>
      </c>
      <c r="AC4" s="68"/>
      <c r="AD4" s="69"/>
    </row>
    <row r="5" spans="1:30" s="70" customFormat="1" ht="12.75">
      <c r="A5" s="74" t="s">
        <v>22</v>
      </c>
      <c r="Z5" s="67" t="s">
        <v>23</v>
      </c>
      <c r="AA5" s="68" t="s">
        <v>187</v>
      </c>
      <c r="AB5" s="68" t="s">
        <v>13</v>
      </c>
      <c r="AC5" s="68" t="s">
        <v>18</v>
      </c>
      <c r="AD5" s="69" t="s">
        <v>19</v>
      </c>
    </row>
    <row r="6" spans="1:30" s="70" customFormat="1" ht="12.75">
      <c r="A6" s="74"/>
    </row>
    <row r="7" spans="1:30" s="70" customFormat="1" ht="12.75">
      <c r="A7" s="74"/>
    </row>
    <row r="8" spans="1:30">
      <c r="B8" s="75" t="str">
        <f>CONCATENATE(AA2," ",AB2," ",AC2," ",AD2)</f>
        <v xml:space="preserve">Rekapitulácia rozpočtu v EUR  </v>
      </c>
      <c r="G8" s="70"/>
    </row>
    <row r="9" spans="1:30">
      <c r="A9" s="76" t="s">
        <v>189</v>
      </c>
      <c r="B9" s="76" t="s">
        <v>32</v>
      </c>
      <c r="C9" s="76" t="s">
        <v>33</v>
      </c>
      <c r="D9" s="76" t="s">
        <v>34</v>
      </c>
      <c r="E9" s="77" t="s">
        <v>35</v>
      </c>
      <c r="F9" s="77" t="s">
        <v>36</v>
      </c>
      <c r="G9" s="77" t="s">
        <v>42</v>
      </c>
    </row>
    <row r="10" spans="1:30">
      <c r="A10" s="78"/>
      <c r="B10" s="78"/>
      <c r="C10" s="78" t="s">
        <v>58</v>
      </c>
      <c r="D10" s="78"/>
      <c r="E10" s="78" t="s">
        <v>34</v>
      </c>
      <c r="F10" s="78" t="s">
        <v>34</v>
      </c>
      <c r="G10" s="78" t="s">
        <v>34</v>
      </c>
    </row>
    <row r="12" spans="1:30">
      <c r="A12" s="70" t="s">
        <v>72</v>
      </c>
      <c r="B12" s="71">
        <f>Prehlad!H19</f>
        <v>0</v>
      </c>
      <c r="C12" s="71">
        <f>Prehlad!I19</f>
        <v>0</v>
      </c>
      <c r="D12" s="71">
        <f>Prehlad!J19</f>
        <v>0</v>
      </c>
      <c r="E12" s="72">
        <f>Prehlad!L19</f>
        <v>0</v>
      </c>
      <c r="F12" s="73">
        <f>Prehlad!N19</f>
        <v>0</v>
      </c>
      <c r="G12" s="73">
        <f>Prehlad!W19</f>
        <v>2.61</v>
      </c>
    </row>
    <row r="13" spans="1:30">
      <c r="A13" s="70" t="s">
        <v>96</v>
      </c>
      <c r="B13" s="71">
        <f>Prehlad!H21</f>
        <v>0</v>
      </c>
      <c r="C13" s="71">
        <f>Prehlad!I21</f>
        <v>0</v>
      </c>
      <c r="D13" s="71">
        <f>Prehlad!J21</f>
        <v>0</v>
      </c>
      <c r="E13" s="72">
        <f>Prehlad!L21</f>
        <v>0</v>
      </c>
      <c r="F13" s="73">
        <f>Prehlad!N21</f>
        <v>0</v>
      </c>
      <c r="G13" s="73">
        <f>Prehlad!W21</f>
        <v>2.61</v>
      </c>
    </row>
    <row r="15" spans="1:30">
      <c r="A15" s="70" t="s">
        <v>98</v>
      </c>
      <c r="B15" s="71">
        <f>Prehlad!H40</f>
        <v>0</v>
      </c>
      <c r="C15" s="71">
        <f>Prehlad!I40</f>
        <v>0</v>
      </c>
      <c r="D15" s="71">
        <f>Prehlad!J40</f>
        <v>0</v>
      </c>
      <c r="E15" s="72">
        <f>Prehlad!L40</f>
        <v>1.1225869999999998</v>
      </c>
      <c r="F15" s="73">
        <f>Prehlad!N40</f>
        <v>16.289000000000001</v>
      </c>
      <c r="G15" s="73">
        <f>Prehlad!W40</f>
        <v>1287.9260000000002</v>
      </c>
    </row>
    <row r="16" spans="1:30">
      <c r="A16" s="70" t="s">
        <v>152</v>
      </c>
      <c r="B16" s="71">
        <f>Prehlad!H47</f>
        <v>0</v>
      </c>
      <c r="C16" s="71">
        <f>Prehlad!I47</f>
        <v>0</v>
      </c>
      <c r="D16" s="71">
        <f>Prehlad!J47</f>
        <v>0</v>
      </c>
      <c r="E16" s="72">
        <f>Prehlad!L47</f>
        <v>2.4983999999999999E-2</v>
      </c>
      <c r="F16" s="73">
        <f>Prehlad!N47</f>
        <v>0.9052</v>
      </c>
      <c r="G16" s="73">
        <f>Prehlad!W47</f>
        <v>87.963999999999999</v>
      </c>
    </row>
    <row r="17" spans="1:7">
      <c r="A17" s="70" t="s">
        <v>168</v>
      </c>
      <c r="B17" s="71">
        <f>Prehlad!H53</f>
        <v>0</v>
      </c>
      <c r="C17" s="71">
        <f>Prehlad!I53</f>
        <v>0</v>
      </c>
      <c r="D17" s="71">
        <f>Prehlad!J53</f>
        <v>0</v>
      </c>
      <c r="E17" s="72">
        <f>Prehlad!L53</f>
        <v>0.32238</v>
      </c>
      <c r="F17" s="73">
        <f>Prehlad!N53</f>
        <v>0.45260000000000006</v>
      </c>
      <c r="G17" s="73">
        <f>Prehlad!W53</f>
        <v>105.68599999999999</v>
      </c>
    </row>
    <row r="18" spans="1:7">
      <c r="A18" s="70" t="s">
        <v>181</v>
      </c>
      <c r="B18" s="71">
        <f>Prehlad!H55</f>
        <v>0</v>
      </c>
      <c r="C18" s="71">
        <f>Prehlad!I55</f>
        <v>0</v>
      </c>
      <c r="D18" s="71">
        <f>Prehlad!J55</f>
        <v>0</v>
      </c>
      <c r="E18" s="72">
        <f>Prehlad!L55</f>
        <v>1.4699509999999996</v>
      </c>
      <c r="F18" s="73">
        <f>Prehlad!N55</f>
        <v>17.646800000000002</v>
      </c>
      <c r="G18" s="73">
        <f>Prehlad!W55</f>
        <v>1481.576</v>
      </c>
    </row>
    <row r="21" spans="1:7">
      <c r="A21" s="70" t="s">
        <v>182</v>
      </c>
      <c r="B21" s="71">
        <f>Prehlad!H57</f>
        <v>0</v>
      </c>
      <c r="C21" s="71">
        <f>Prehlad!I57</f>
        <v>0</v>
      </c>
      <c r="D21" s="71">
        <f>Prehlad!J57</f>
        <v>0</v>
      </c>
      <c r="E21" s="72">
        <f>Prehlad!L57</f>
        <v>1.4699509999999996</v>
      </c>
      <c r="F21" s="73">
        <f>Prehlad!N57</f>
        <v>17.646800000000002</v>
      </c>
      <c r="G21" s="73">
        <f>Prehlad!W57</f>
        <v>1484.1859999999999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9"/>
  <sheetViews>
    <sheetView showGridLines="0" workbookViewId="0">
      <selection activeCell="K4" sqref="K4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190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191</v>
      </c>
      <c r="C2" s="5"/>
      <c r="D2" s="5"/>
      <c r="E2" s="5"/>
      <c r="F2" s="5"/>
      <c r="G2" s="6" t="s">
        <v>192</v>
      </c>
      <c r="H2" s="5"/>
      <c r="I2" s="5"/>
      <c r="J2" s="6" t="s">
        <v>193</v>
      </c>
      <c r="K2" s="5"/>
      <c r="L2" s="5"/>
      <c r="M2" s="48"/>
      <c r="Z2" s="67" t="s">
        <v>11</v>
      </c>
      <c r="AA2" s="68" t="s">
        <v>194</v>
      </c>
      <c r="AB2" s="68" t="s">
        <v>13</v>
      </c>
      <c r="AC2" s="68"/>
      <c r="AD2" s="69"/>
    </row>
    <row r="3" spans="2:30" ht="18" customHeight="1">
      <c r="B3" s="7" t="s">
        <v>190</v>
      </c>
      <c r="C3" s="8"/>
      <c r="D3" s="8"/>
      <c r="E3" s="8"/>
      <c r="F3" s="8"/>
      <c r="G3" s="9" t="s">
        <v>195</v>
      </c>
      <c r="H3" s="8"/>
      <c r="I3" s="8"/>
      <c r="J3" s="9" t="s">
        <v>196</v>
      </c>
      <c r="K3" s="8"/>
      <c r="L3" s="8"/>
      <c r="M3" s="49"/>
      <c r="Z3" s="67" t="s">
        <v>16</v>
      </c>
      <c r="AA3" s="68" t="s">
        <v>197</v>
      </c>
      <c r="AB3" s="68" t="s">
        <v>13</v>
      </c>
      <c r="AC3" s="68" t="s">
        <v>18</v>
      </c>
      <c r="AD3" s="69" t="s">
        <v>19</v>
      </c>
    </row>
    <row r="4" spans="2:30" ht="18" customHeight="1">
      <c r="B4" s="10" t="s">
        <v>190</v>
      </c>
      <c r="C4" s="11"/>
      <c r="D4" s="11"/>
      <c r="E4" s="11"/>
      <c r="F4" s="11"/>
      <c r="G4" s="12"/>
      <c r="H4" s="11"/>
      <c r="I4" s="11"/>
      <c r="J4" s="12" t="s">
        <v>198</v>
      </c>
      <c r="K4" s="11"/>
      <c r="L4" s="11" t="s">
        <v>199</v>
      </c>
      <c r="M4" s="50"/>
      <c r="Z4" s="67" t="s">
        <v>20</v>
      </c>
      <c r="AA4" s="68" t="s">
        <v>200</v>
      </c>
      <c r="AB4" s="68" t="s">
        <v>13</v>
      </c>
      <c r="AC4" s="68"/>
      <c r="AD4" s="69"/>
    </row>
    <row r="5" spans="2:30" ht="18" customHeight="1">
      <c r="B5" s="4" t="s">
        <v>201</v>
      </c>
      <c r="C5" s="5"/>
      <c r="D5" s="5"/>
      <c r="E5" s="5"/>
      <c r="F5" s="5"/>
      <c r="G5" s="13"/>
      <c r="H5" s="5"/>
      <c r="I5" s="5"/>
      <c r="J5" s="5" t="s">
        <v>202</v>
      </c>
      <c r="K5" s="5"/>
      <c r="L5" s="5" t="s">
        <v>203</v>
      </c>
      <c r="M5" s="48"/>
      <c r="Z5" s="67" t="s">
        <v>23</v>
      </c>
      <c r="AA5" s="68" t="s">
        <v>197</v>
      </c>
      <c r="AB5" s="68" t="s">
        <v>13</v>
      </c>
      <c r="AC5" s="68" t="s">
        <v>18</v>
      </c>
      <c r="AD5" s="69" t="s">
        <v>19</v>
      </c>
    </row>
    <row r="6" spans="2:30" ht="18" customHeight="1">
      <c r="B6" s="7" t="s">
        <v>204</v>
      </c>
      <c r="C6" s="8"/>
      <c r="D6" s="8"/>
      <c r="E6" s="8"/>
      <c r="F6" s="8"/>
      <c r="G6" s="14"/>
      <c r="H6" s="8"/>
      <c r="I6" s="8"/>
      <c r="J6" s="8" t="s">
        <v>202</v>
      </c>
      <c r="K6" s="8"/>
      <c r="L6" s="8" t="s">
        <v>203</v>
      </c>
      <c r="M6" s="49"/>
    </row>
    <row r="7" spans="2:30" ht="18" customHeight="1">
      <c r="B7" s="10" t="s">
        <v>205</v>
      </c>
      <c r="C7" s="11"/>
      <c r="D7" s="11"/>
      <c r="E7" s="11"/>
      <c r="F7" s="11"/>
      <c r="G7" s="15"/>
      <c r="H7" s="11"/>
      <c r="I7" s="11"/>
      <c r="J7" s="11" t="s">
        <v>202</v>
      </c>
      <c r="K7" s="11"/>
      <c r="L7" s="11" t="s">
        <v>203</v>
      </c>
      <c r="M7" s="50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1">
        <f>IF(J8&lt;&gt;0,ROUND($M$26/J8,0),0)</f>
        <v>0</v>
      </c>
    </row>
    <row r="9" spans="2:30" ht="18" customHeight="1">
      <c r="B9" s="21"/>
      <c r="C9" s="22"/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206</v>
      </c>
      <c r="C10" s="28" t="s">
        <v>207</v>
      </c>
      <c r="D10" s="29" t="s">
        <v>32</v>
      </c>
      <c r="E10" s="29" t="s">
        <v>208</v>
      </c>
      <c r="F10" s="30" t="s">
        <v>209</v>
      </c>
      <c r="G10" s="27" t="s">
        <v>210</v>
      </c>
      <c r="H10" s="136" t="s">
        <v>211</v>
      </c>
      <c r="I10" s="136"/>
      <c r="J10" s="27" t="s">
        <v>212</v>
      </c>
      <c r="K10" s="136" t="s">
        <v>213</v>
      </c>
      <c r="L10" s="136"/>
      <c r="M10" s="136"/>
    </row>
    <row r="11" spans="2:30" ht="18" customHeight="1">
      <c r="B11" s="31">
        <v>1</v>
      </c>
      <c r="C11" s="32" t="s">
        <v>214</v>
      </c>
      <c r="D11" s="116">
        <f>Prehlad!H21</f>
        <v>0</v>
      </c>
      <c r="E11" s="116">
        <f>Prehlad!I21</f>
        <v>0</v>
      </c>
      <c r="F11" s="117">
        <f>D11+E11</f>
        <v>0</v>
      </c>
      <c r="G11" s="31">
        <v>6</v>
      </c>
      <c r="H11" s="32" t="s">
        <v>215</v>
      </c>
      <c r="I11" s="117">
        <v>0</v>
      </c>
      <c r="J11" s="31">
        <v>11</v>
      </c>
      <c r="K11" s="53" t="s">
        <v>216</v>
      </c>
      <c r="L11" s="54">
        <v>0</v>
      </c>
      <c r="M11" s="117">
        <f>ROUND(((D11+E11+D12+E12+D13)*L11),2)</f>
        <v>0</v>
      </c>
    </row>
    <row r="12" spans="2:30" ht="18" customHeight="1">
      <c r="B12" s="33">
        <v>2</v>
      </c>
      <c r="C12" s="34" t="s">
        <v>217</v>
      </c>
      <c r="D12" s="118">
        <f>Prehlad!H55</f>
        <v>0</v>
      </c>
      <c r="E12" s="118">
        <f>Prehlad!I55</f>
        <v>0</v>
      </c>
      <c r="F12" s="117">
        <f>D12+E12</f>
        <v>0</v>
      </c>
      <c r="G12" s="33">
        <v>7</v>
      </c>
      <c r="H12" s="34" t="s">
        <v>218</v>
      </c>
      <c r="I12" s="119">
        <v>0</v>
      </c>
      <c r="J12" s="33">
        <v>12</v>
      </c>
      <c r="K12" s="55" t="s">
        <v>219</v>
      </c>
      <c r="L12" s="56">
        <v>0</v>
      </c>
      <c r="M12" s="119">
        <f>ROUND(((D11+E11+D12+E12+D13)*L12),2)</f>
        <v>0</v>
      </c>
    </row>
    <row r="13" spans="2:30" ht="18" customHeight="1">
      <c r="B13" s="33">
        <v>3</v>
      </c>
      <c r="C13" s="34" t="s">
        <v>220</v>
      </c>
      <c r="D13" s="118"/>
      <c r="E13" s="118"/>
      <c r="F13" s="117">
        <f>D13+E13</f>
        <v>0</v>
      </c>
      <c r="G13" s="33">
        <v>8</v>
      </c>
      <c r="H13" s="34" t="s">
        <v>221</v>
      </c>
      <c r="I13" s="119">
        <v>0</v>
      </c>
      <c r="J13" s="33">
        <v>13</v>
      </c>
      <c r="K13" s="55" t="s">
        <v>222</v>
      </c>
      <c r="L13" s="56">
        <v>0</v>
      </c>
      <c r="M13" s="119">
        <f>ROUND(((D11+E11+D12+E12+D13)*L13),2)</f>
        <v>0</v>
      </c>
    </row>
    <row r="14" spans="2:30" ht="18" customHeight="1">
      <c r="B14" s="33">
        <v>4</v>
      </c>
      <c r="C14" s="34" t="s">
        <v>223</v>
      </c>
      <c r="D14" s="118"/>
      <c r="E14" s="118"/>
      <c r="F14" s="120">
        <f>D14+E14</f>
        <v>0</v>
      </c>
      <c r="G14" s="33">
        <v>9</v>
      </c>
      <c r="H14" s="34" t="s">
        <v>190</v>
      </c>
      <c r="I14" s="119">
        <v>0</v>
      </c>
      <c r="J14" s="33">
        <v>14</v>
      </c>
      <c r="K14" s="55" t="s">
        <v>190</v>
      </c>
      <c r="L14" s="56">
        <v>0</v>
      </c>
      <c r="M14" s="119">
        <f>ROUND(((D11+E11+D12+E12+D13+E13)*L14),2)</f>
        <v>0</v>
      </c>
    </row>
    <row r="15" spans="2:30" ht="18" customHeight="1">
      <c r="B15" s="35">
        <v>5</v>
      </c>
      <c r="C15" s="36" t="s">
        <v>224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37">
        <v>10</v>
      </c>
      <c r="H15" s="38" t="s">
        <v>225</v>
      </c>
      <c r="I15" s="123">
        <f>SUM(I11:I14)</f>
        <v>0</v>
      </c>
      <c r="J15" s="35">
        <v>15</v>
      </c>
      <c r="K15" s="57"/>
      <c r="L15" s="58" t="s">
        <v>226</v>
      </c>
      <c r="M15" s="123">
        <f>SUM(M11:M14)</f>
        <v>0</v>
      </c>
    </row>
    <row r="16" spans="2:30" ht="18" customHeight="1">
      <c r="B16" s="135" t="s">
        <v>227</v>
      </c>
      <c r="C16" s="135"/>
      <c r="D16" s="135"/>
      <c r="E16" s="135"/>
      <c r="F16" s="39"/>
      <c r="G16" s="137" t="s">
        <v>228</v>
      </c>
      <c r="H16" s="137"/>
      <c r="I16" s="137"/>
      <c r="J16" s="27" t="s">
        <v>114</v>
      </c>
      <c r="K16" s="136" t="s">
        <v>229</v>
      </c>
      <c r="L16" s="136"/>
      <c r="M16" s="136"/>
    </row>
    <row r="17" spans="2:13" ht="18" customHeight="1">
      <c r="B17" s="40"/>
      <c r="C17" s="41" t="s">
        <v>230</v>
      </c>
      <c r="D17" s="41"/>
      <c r="E17" s="41" t="s">
        <v>231</v>
      </c>
      <c r="F17" s="42"/>
      <c r="G17" s="40"/>
      <c r="H17" s="2"/>
      <c r="I17" s="59"/>
      <c r="J17" s="33">
        <v>16</v>
      </c>
      <c r="K17" s="55" t="s">
        <v>232</v>
      </c>
      <c r="L17" s="60"/>
      <c r="M17" s="119">
        <v>0</v>
      </c>
    </row>
    <row r="18" spans="2:13" ht="18" customHeight="1">
      <c r="B18" s="43"/>
      <c r="C18" s="2" t="s">
        <v>233</v>
      </c>
      <c r="D18" s="2"/>
      <c r="E18" s="2"/>
      <c r="F18" s="44"/>
      <c r="G18" s="43"/>
      <c r="H18" s="2" t="s">
        <v>230</v>
      </c>
      <c r="I18" s="59"/>
      <c r="J18" s="33">
        <v>17</v>
      </c>
      <c r="K18" s="55" t="s">
        <v>234</v>
      </c>
      <c r="L18" s="60"/>
      <c r="M18" s="119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235</v>
      </c>
      <c r="L19" s="60"/>
      <c r="M19" s="119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231</v>
      </c>
      <c r="I20" s="59"/>
      <c r="J20" s="33">
        <v>19</v>
      </c>
      <c r="K20" s="55" t="s">
        <v>190</v>
      </c>
      <c r="L20" s="60"/>
      <c r="M20" s="119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233</v>
      </c>
      <c r="I21" s="59"/>
      <c r="J21" s="35">
        <v>20</v>
      </c>
      <c r="K21" s="57"/>
      <c r="L21" s="58" t="s">
        <v>236</v>
      </c>
      <c r="M21" s="123">
        <f>SUM(M17:M20)</f>
        <v>0</v>
      </c>
    </row>
    <row r="22" spans="2:13" ht="18" customHeight="1">
      <c r="B22" s="135" t="s">
        <v>237</v>
      </c>
      <c r="C22" s="135"/>
      <c r="D22" s="135"/>
      <c r="E22" s="135"/>
      <c r="F22" s="39"/>
      <c r="G22" s="40"/>
      <c r="H22" s="2"/>
      <c r="I22" s="59"/>
      <c r="J22" s="27" t="s">
        <v>78</v>
      </c>
      <c r="K22" s="136" t="s">
        <v>238</v>
      </c>
      <c r="L22" s="136"/>
      <c r="M22" s="136"/>
    </row>
    <row r="23" spans="2:13" ht="18" customHeight="1">
      <c r="B23" s="40"/>
      <c r="C23" s="41" t="s">
        <v>230</v>
      </c>
      <c r="D23" s="41"/>
      <c r="E23" s="41" t="s">
        <v>231</v>
      </c>
      <c r="F23" s="42"/>
      <c r="G23" s="40"/>
      <c r="H23" s="2"/>
      <c r="I23" s="59"/>
      <c r="J23" s="31">
        <v>21</v>
      </c>
      <c r="K23" s="53"/>
      <c r="L23" s="61" t="s">
        <v>239</v>
      </c>
      <c r="M23" s="117">
        <f>ROUND(F15,2)+I15+M15+M21</f>
        <v>0</v>
      </c>
    </row>
    <row r="24" spans="2:13" ht="18" customHeight="1">
      <c r="B24" s="43"/>
      <c r="C24" s="2" t="s">
        <v>233</v>
      </c>
      <c r="D24" s="2"/>
      <c r="E24" s="2"/>
      <c r="F24" s="44"/>
      <c r="G24" s="40"/>
      <c r="H24" s="2"/>
      <c r="I24" s="59"/>
      <c r="J24" s="33">
        <v>22</v>
      </c>
      <c r="K24" s="55" t="s">
        <v>240</v>
      </c>
      <c r="L24" s="124">
        <f>M23-L25</f>
        <v>0</v>
      </c>
      <c r="M24" s="119">
        <f>ROUND((L24*20)/100,2)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241</v>
      </c>
      <c r="L25" s="124">
        <f>SUMIF(Prehlad!O11:O9999,0,Prehlad!J11:J9999)</f>
        <v>0</v>
      </c>
      <c r="M25" s="119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242</v>
      </c>
      <c r="M26" s="123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243</v>
      </c>
      <c r="K27" s="64" t="s">
        <v>244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48FE13DC2D2A429C77ECAB3E9E1BFC" ma:contentTypeVersion="12" ma:contentTypeDescription="Umožňuje vytvoriť nový dokument." ma:contentTypeScope="" ma:versionID="c7d23cf7e3a538be619e848a3bcbe70d">
  <xsd:schema xmlns:xsd="http://www.w3.org/2001/XMLSchema" xmlns:xs="http://www.w3.org/2001/XMLSchema" xmlns:p="http://schemas.microsoft.com/office/2006/metadata/properties" xmlns:ns2="ac8432ae-bd75-4e87-b3ae-2052e9413f78" xmlns:ns3="f5bdacc0-3e79-4235-8e6f-6497e7013d5e" targetNamespace="http://schemas.microsoft.com/office/2006/metadata/properties" ma:root="true" ma:fieldsID="bd74fff4c706736fa1394a91901dd249" ns2:_="" ns3:_="">
    <xsd:import namespace="ac8432ae-bd75-4e87-b3ae-2052e9413f78"/>
    <xsd:import namespace="f5bdacc0-3e79-4235-8e6f-6497e7013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432ae-bd75-4e87-b3ae-2052e9413f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42a9031-2e14-466e-b8f9-65a52637e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dacc0-3e79-4235-8e6f-6497e7013d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9f3534-3a2d-4806-9236-c0ebad87461e}" ma:internalName="TaxCatchAll" ma:showField="CatchAllData" ma:web="f5bdacc0-3e79-4235-8e6f-6497e7013d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bdacc0-3e79-4235-8e6f-6497e7013d5e" xsi:nil="true"/>
    <lcf76f155ced4ddcb4097134ff3c332f xmlns="ac8432ae-bd75-4e87-b3ae-2052e9413f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268B71-4F6B-4633-AA3E-BBFFF7851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432ae-bd75-4e87-b3ae-2052e9413f78"/>
    <ds:schemaRef ds:uri="f5bdacc0-3e79-4235-8e6f-6497e7013d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E66E5C-03C4-468C-86CF-0A23F42DD8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39236-CB85-4B3F-99F0-2823AB44786B}">
  <ds:schemaRefs>
    <ds:schemaRef ds:uri="http://purl.org/dc/dcmitype/"/>
    <ds:schemaRef ds:uri="http://schemas.microsoft.com/office/2006/documentManagement/types"/>
    <ds:schemaRef ds:uri="f5bdacc0-3e79-4235-8e6f-6497e7013d5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c8432ae-bd75-4e87-b3ae-2052e9413f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Mgr. Ladislav Gomboš</cp:lastModifiedBy>
  <cp:revision>2</cp:revision>
  <cp:lastPrinted>2022-05-26T08:18:04Z</cp:lastPrinted>
  <dcterms:created xsi:type="dcterms:W3CDTF">1999-04-06T07:39:00Z</dcterms:created>
  <dcterms:modified xsi:type="dcterms:W3CDTF">2022-05-26T08:18:04Z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0x0101001548FE13DC2D2A429C77ECAB3E9E1BFC</vt:lpwstr>
  </property>
  <property fmtid="{D5CDD505-2E9C-101B-9397-08002B2CF9AE}" pid="10" name="MediaServiceImageTags">
    <vt:lpwstr/>
  </property>
</Properties>
</file>