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H:\VO\PL\Prebiehajúce\Sanacia Spania Dolina\Prilohy\"/>
    </mc:Choice>
  </mc:AlternateContent>
  <xr:revisionPtr revIDLastSave="0" documentId="13_ncr:1_{50FF3786-DBFD-41FF-BA1B-54666C2D5B99}" xr6:coauthVersionLast="47" xr6:coauthVersionMax="47" xr10:uidLastSave="{00000000-0000-0000-0000-000000000000}"/>
  <bookViews>
    <workbookView xWindow="195" yWindow="945" windowWidth="13575" windowHeight="13635" firstSheet="1" activeTab="4" xr2:uid="{00000000-000D-0000-FFFF-FFFF00000000}"/>
  </bookViews>
  <sheets>
    <sheet name="Rekapitulácia stavby" sheetId="1" r:id="rId1"/>
    <sheet name="SO 101 - SO 101 Úprava ce..." sheetId="2" r:id="rId2"/>
    <sheet name="SO 201 - SO 201 Oporný múr" sheetId="3" r:id="rId3"/>
    <sheet name="SO 601 - SO 601 Úprava NN..." sheetId="4" r:id="rId4"/>
    <sheet name="SO 602 - SO 602 Verejné o..." sheetId="5" r:id="rId5"/>
  </sheets>
  <definedNames>
    <definedName name="_xlnm._FilterDatabase" localSheetId="1" hidden="1">'SO 101 - SO 101 Úprava ce...'!$C$133:$K$247</definedName>
    <definedName name="_xlnm._FilterDatabase" localSheetId="2" hidden="1">'SO 201 - SO 201 Oporný múr'!$C$138:$K$238</definedName>
    <definedName name="_xlnm._FilterDatabase" localSheetId="3" hidden="1">'SO 601 - SO 601 Úprava NN...'!$C$130:$K$148</definedName>
    <definedName name="_xlnm._FilterDatabase" localSheetId="4" hidden="1">'SO 602 - SO 602 Verejné o...'!$C$129:$K$144</definedName>
    <definedName name="_xlnm.Print_Titles" localSheetId="0">'Rekapitulácia stavby'!$92:$92</definedName>
    <definedName name="_xlnm.Print_Titles" localSheetId="1">'SO 101 - SO 101 Úprava ce...'!$133:$133</definedName>
    <definedName name="_xlnm.Print_Titles" localSheetId="2">'SO 201 - SO 201 Oporný múr'!$138:$138</definedName>
    <definedName name="_xlnm.Print_Titles" localSheetId="3">'SO 601 - SO 601 Úprava NN...'!$130:$130</definedName>
    <definedName name="_xlnm.Print_Titles" localSheetId="4">'SO 602 - SO 602 Verejné o...'!$129:$129</definedName>
    <definedName name="_xlnm.Print_Area" localSheetId="0">'Rekapitulácia stavby'!$D$4:$AO$76,'Rekapitulácia stavby'!$C$82:$AQ$108</definedName>
    <definedName name="_xlnm.Print_Area" localSheetId="1">'SO 101 - SO 101 Úprava ce...'!$C$4:$J$76,'SO 101 - SO 101 Úprava ce...'!$C$82:$J$115,'SO 101 - SO 101 Úprava ce...'!$C$121:$J$247</definedName>
    <definedName name="_xlnm.Print_Area" localSheetId="2">'SO 201 - SO 201 Oporný múr'!$C$4:$J$76,'SO 201 - SO 201 Oporný múr'!$C$82:$J$120,'SO 201 - SO 201 Oporný múr'!$C$126:$J$238</definedName>
    <definedName name="_xlnm.Print_Area" localSheetId="3">'SO 601 - SO 601 Úprava NN...'!$C$4:$J$76,'SO 601 - SO 601 Úprava NN...'!$C$82:$J$112,'SO 601 - SO 601 Úprava NN...'!$C$118:$J$148</definedName>
    <definedName name="_xlnm.Print_Area" localSheetId="4">'SO 602 - SO 602 Verejné o...'!$C$4:$J$76,'SO 602 - SO 602 Verejné o...'!$C$82:$J$111,'SO 602 - SO 602 Verejné o...'!$C$117:$J$144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5" l="1"/>
  <c r="J38" i="5"/>
  <c r="AY98" i="1" s="1"/>
  <c r="J37" i="5"/>
  <c r="AX98" i="1"/>
  <c r="BI144" i="5"/>
  <c r="BH144" i="5"/>
  <c r="BG144" i="5"/>
  <c r="BE144" i="5"/>
  <c r="T144" i="5"/>
  <c r="T143" i="5" s="1"/>
  <c r="R144" i="5"/>
  <c r="R143" i="5" s="1"/>
  <c r="P144" i="5"/>
  <c r="P143" i="5" s="1"/>
  <c r="BI142" i="5"/>
  <c r="BH142" i="5"/>
  <c r="BG142" i="5"/>
  <c r="BE142" i="5"/>
  <c r="T142" i="5"/>
  <c r="T141" i="5" s="1"/>
  <c r="R142" i="5"/>
  <c r="R141" i="5" s="1"/>
  <c r="P142" i="5"/>
  <c r="P141" i="5" s="1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J127" i="5"/>
  <c r="J126" i="5"/>
  <c r="F124" i="5"/>
  <c r="E122" i="5"/>
  <c r="BI109" i="5"/>
  <c r="BH109" i="5"/>
  <c r="BG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BI104" i="5"/>
  <c r="BH104" i="5"/>
  <c r="BG104" i="5"/>
  <c r="BF104" i="5"/>
  <c r="BE104" i="5"/>
  <c r="J92" i="5"/>
  <c r="J91" i="5"/>
  <c r="F89" i="5"/>
  <c r="E87" i="5"/>
  <c r="J18" i="5"/>
  <c r="E18" i="5"/>
  <c r="F92" i="5" s="1"/>
  <c r="J17" i="5"/>
  <c r="J15" i="5"/>
  <c r="E15" i="5"/>
  <c r="F126" i="5" s="1"/>
  <c r="J14" i="5"/>
  <c r="J89" i="5"/>
  <c r="E7" i="5"/>
  <c r="E120" i="5" s="1"/>
  <c r="J39" i="4"/>
  <c r="J38" i="4"/>
  <c r="AY97" i="1" s="1"/>
  <c r="J37" i="4"/>
  <c r="AX97" i="1" s="1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J128" i="4"/>
  <c r="J127" i="4"/>
  <c r="F125" i="4"/>
  <c r="E123" i="4"/>
  <c r="BI110" i="4"/>
  <c r="BH110" i="4"/>
  <c r="BG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BI105" i="4"/>
  <c r="BH105" i="4"/>
  <c r="BG105" i="4"/>
  <c r="BF105" i="4"/>
  <c r="BE105" i="4"/>
  <c r="J92" i="4"/>
  <c r="J91" i="4"/>
  <c r="F89" i="4"/>
  <c r="E87" i="4"/>
  <c r="J18" i="4"/>
  <c r="E18" i="4"/>
  <c r="F128" i="4" s="1"/>
  <c r="J17" i="4"/>
  <c r="J15" i="4"/>
  <c r="E15" i="4"/>
  <c r="F91" i="4" s="1"/>
  <c r="J14" i="4"/>
  <c r="J125" i="4"/>
  <c r="E7" i="4"/>
  <c r="E121" i="4" s="1"/>
  <c r="J39" i="3"/>
  <c r="J38" i="3"/>
  <c r="AY96" i="1" s="1"/>
  <c r="J37" i="3"/>
  <c r="AX96" i="1" s="1"/>
  <c r="BI237" i="3"/>
  <c r="BH237" i="3"/>
  <c r="BG237" i="3"/>
  <c r="BE237" i="3"/>
  <c r="T237" i="3"/>
  <c r="T236" i="3" s="1"/>
  <c r="R237" i="3"/>
  <c r="R236" i="3" s="1"/>
  <c r="P237" i="3"/>
  <c r="P236" i="3" s="1"/>
  <c r="BI235" i="3"/>
  <c r="BH235" i="3"/>
  <c r="BG235" i="3"/>
  <c r="BE235" i="3"/>
  <c r="T235" i="3"/>
  <c r="T234" i="3" s="1"/>
  <c r="T233" i="3" s="1"/>
  <c r="R235" i="3"/>
  <c r="R234" i="3" s="1"/>
  <c r="R233" i="3" s="1"/>
  <c r="P235" i="3"/>
  <c r="P234" i="3" s="1"/>
  <c r="P233" i="3" s="1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7" i="3"/>
  <c r="BH217" i="3"/>
  <c r="BG217" i="3"/>
  <c r="BE217" i="3"/>
  <c r="T217" i="3"/>
  <c r="T216" i="3" s="1"/>
  <c r="R217" i="3"/>
  <c r="R216" i="3" s="1"/>
  <c r="P217" i="3"/>
  <c r="P216" i="3" s="1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J136" i="3"/>
  <c r="J135" i="3"/>
  <c r="F133" i="3"/>
  <c r="E131" i="3"/>
  <c r="BI118" i="3"/>
  <c r="BH118" i="3"/>
  <c r="BG118" i="3"/>
  <c r="BE118" i="3"/>
  <c r="BI117" i="3"/>
  <c r="BH117" i="3"/>
  <c r="BG117" i="3"/>
  <c r="BF117" i="3"/>
  <c r="BE117" i="3"/>
  <c r="BI116" i="3"/>
  <c r="BH116" i="3"/>
  <c r="BG116" i="3"/>
  <c r="BF116" i="3"/>
  <c r="BE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J92" i="3"/>
  <c r="J91" i="3"/>
  <c r="F89" i="3"/>
  <c r="E87" i="3"/>
  <c r="J18" i="3"/>
  <c r="E18" i="3"/>
  <c r="F136" i="3" s="1"/>
  <c r="J17" i="3"/>
  <c r="J15" i="3"/>
  <c r="E15" i="3"/>
  <c r="F91" i="3" s="1"/>
  <c r="J14" i="3"/>
  <c r="J89" i="3"/>
  <c r="E7" i="3"/>
  <c r="E85" i="3" s="1"/>
  <c r="J39" i="2"/>
  <c r="J38" i="2"/>
  <c r="AY95" i="1" s="1"/>
  <c r="J37" i="2"/>
  <c r="AX95" i="1" s="1"/>
  <c r="BI247" i="2"/>
  <c r="BH247" i="2"/>
  <c r="BG247" i="2"/>
  <c r="BE247" i="2"/>
  <c r="T247" i="2"/>
  <c r="T246" i="2" s="1"/>
  <c r="R247" i="2"/>
  <c r="R246" i="2" s="1"/>
  <c r="P247" i="2"/>
  <c r="P246" i="2" s="1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J131" i="2"/>
  <c r="J130" i="2"/>
  <c r="F128" i="2"/>
  <c r="E126" i="2"/>
  <c r="BI113" i="2"/>
  <c r="BH113" i="2"/>
  <c r="BG113" i="2"/>
  <c r="BE113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J92" i="2"/>
  <c r="J91" i="2"/>
  <c r="F89" i="2"/>
  <c r="E87" i="2"/>
  <c r="J18" i="2"/>
  <c r="E18" i="2"/>
  <c r="F92" i="2" s="1"/>
  <c r="J17" i="2"/>
  <c r="J15" i="2"/>
  <c r="E15" i="2"/>
  <c r="F130" i="2" s="1"/>
  <c r="J14" i="2"/>
  <c r="J128" i="2"/>
  <c r="E7" i="2"/>
  <c r="E124" i="2" s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L90" i="1"/>
  <c r="AM90" i="1"/>
  <c r="AM89" i="1"/>
  <c r="L89" i="1"/>
  <c r="AM87" i="1"/>
  <c r="L87" i="1"/>
  <c r="L85" i="1"/>
  <c r="L84" i="1"/>
  <c r="BK144" i="5"/>
  <c r="J144" i="5"/>
  <c r="BK142" i="5"/>
  <c r="J142" i="5"/>
  <c r="BK140" i="5"/>
  <c r="J140" i="5"/>
  <c r="BK139" i="5"/>
  <c r="J139" i="5"/>
  <c r="BK138" i="5"/>
  <c r="J138" i="5"/>
  <c r="BK137" i="5"/>
  <c r="J137" i="5"/>
  <c r="BK136" i="5"/>
  <c r="J136" i="5"/>
  <c r="J135" i="5"/>
  <c r="BK134" i="5"/>
  <c r="J143" i="4"/>
  <c r="BK141" i="4"/>
  <c r="BK138" i="4"/>
  <c r="BK135" i="4"/>
  <c r="BK237" i="3"/>
  <c r="J235" i="3"/>
  <c r="J231" i="3"/>
  <c r="J223" i="3"/>
  <c r="BK214" i="3"/>
  <c r="BK206" i="3"/>
  <c r="J199" i="3"/>
  <c r="BK197" i="3"/>
  <c r="BK194" i="3"/>
  <c r="J191" i="3"/>
  <c r="BK190" i="3"/>
  <c r="J189" i="3"/>
  <c r="J187" i="3"/>
  <c r="BK186" i="3"/>
  <c r="BK185" i="3"/>
  <c r="J184" i="3"/>
  <c r="BK183" i="3"/>
  <c r="BK182" i="3"/>
  <c r="BK181" i="3"/>
  <c r="BK180" i="3"/>
  <c r="J178" i="3"/>
  <c r="BK176" i="3"/>
  <c r="BK174" i="3"/>
  <c r="J172" i="3"/>
  <c r="J171" i="3"/>
  <c r="BK170" i="3"/>
  <c r="J168" i="3"/>
  <c r="BK167" i="3"/>
  <c r="J167" i="3"/>
  <c r="BK165" i="3"/>
  <c r="J164" i="3"/>
  <c r="BK163" i="3"/>
  <c r="J161" i="3"/>
  <c r="BK159" i="3"/>
  <c r="J155" i="3"/>
  <c r="J154" i="3"/>
  <c r="BK151" i="3"/>
  <c r="J150" i="3"/>
  <c r="J148" i="3"/>
  <c r="BK146" i="3"/>
  <c r="J143" i="3"/>
  <c r="J242" i="2"/>
  <c r="BK239" i="2"/>
  <c r="BK237" i="2"/>
  <c r="J236" i="2"/>
  <c r="J234" i="2"/>
  <c r="J233" i="2"/>
  <c r="J226" i="2"/>
  <c r="BK223" i="2"/>
  <c r="J222" i="2"/>
  <c r="J221" i="2"/>
  <c r="BK220" i="2"/>
  <c r="J219" i="2"/>
  <c r="BK218" i="2"/>
  <c r="BK217" i="2"/>
  <c r="BK215" i="2"/>
  <c r="BK214" i="2"/>
  <c r="BK213" i="2"/>
  <c r="BK212" i="2"/>
  <c r="J211" i="2"/>
  <c r="J210" i="2"/>
  <c r="J205" i="2"/>
  <c r="BK203" i="2"/>
  <c r="J201" i="2"/>
  <c r="BK192" i="2"/>
  <c r="J191" i="2"/>
  <c r="BK186" i="2"/>
  <c r="J185" i="2"/>
  <c r="BK184" i="2"/>
  <c r="BK182" i="2"/>
  <c r="J178" i="2"/>
  <c r="J177" i="2"/>
  <c r="J174" i="2"/>
  <c r="BK173" i="2"/>
  <c r="BK172" i="2"/>
  <c r="BK170" i="2"/>
  <c r="BK169" i="2"/>
  <c r="BK165" i="2"/>
  <c r="BK164" i="2"/>
  <c r="BK162" i="2"/>
  <c r="BK160" i="2"/>
  <c r="J159" i="2"/>
  <c r="BK155" i="2"/>
  <c r="BK154" i="2"/>
  <c r="BK148" i="2"/>
  <c r="BK142" i="2"/>
  <c r="BK139" i="2"/>
  <c r="BK135" i="5"/>
  <c r="J134" i="5"/>
  <c r="J133" i="5"/>
  <c r="BK147" i="4"/>
  <c r="BK144" i="4"/>
  <c r="J142" i="4"/>
  <c r="J141" i="4"/>
  <c r="BK140" i="4"/>
  <c r="J139" i="4"/>
  <c r="J135" i="4"/>
  <c r="J134" i="4"/>
  <c r="BK235" i="3"/>
  <c r="J229" i="3"/>
  <c r="BK227" i="3"/>
  <c r="BK226" i="3"/>
  <c r="BK224" i="3"/>
  <c r="BK220" i="3"/>
  <c r="BK217" i="3"/>
  <c r="BK215" i="3"/>
  <c r="BK212" i="3"/>
  <c r="BK211" i="3"/>
  <c r="BK210" i="3"/>
  <c r="J206" i="3"/>
  <c r="J205" i="3"/>
  <c r="J204" i="3"/>
  <c r="BK202" i="3"/>
  <c r="J201" i="3"/>
  <c r="J200" i="3"/>
  <c r="BK199" i="3"/>
  <c r="J198" i="3"/>
  <c r="J197" i="3"/>
  <c r="J196" i="3"/>
  <c r="BK193" i="3"/>
  <c r="BK188" i="3"/>
  <c r="BK187" i="3"/>
  <c r="J186" i="3"/>
  <c r="BK184" i="3"/>
  <c r="J183" i="3"/>
  <c r="J181" i="3"/>
  <c r="J180" i="3"/>
  <c r="J179" i="3"/>
  <c r="BK178" i="3"/>
  <c r="J176" i="3"/>
  <c r="J174" i="3"/>
  <c r="J170" i="3"/>
  <c r="BK169" i="3"/>
  <c r="BK168" i="3"/>
  <c r="J166" i="3"/>
  <c r="BK164" i="3"/>
  <c r="J163" i="3"/>
  <c r="J160" i="3"/>
  <c r="J159" i="3"/>
  <c r="J158" i="3"/>
  <c r="J157" i="3"/>
  <c r="J156" i="3"/>
  <c r="BK155" i="3"/>
  <c r="BK154" i="3"/>
  <c r="J153" i="3"/>
  <c r="BK152" i="3"/>
  <c r="BK147" i="3"/>
  <c r="BK144" i="3"/>
  <c r="BK143" i="3"/>
  <c r="BK242" i="2"/>
  <c r="J240" i="2"/>
  <c r="J239" i="2"/>
  <c r="J232" i="2"/>
  <c r="BK231" i="2"/>
  <c r="BK230" i="2"/>
  <c r="J228" i="2"/>
  <c r="BK227" i="2"/>
  <c r="BK226" i="2"/>
  <c r="J225" i="2"/>
  <c r="BK221" i="2"/>
  <c r="J220" i="2"/>
  <c r="BK210" i="2"/>
  <c r="BK208" i="2"/>
  <c r="BK205" i="2"/>
  <c r="BK201" i="2"/>
  <c r="BK196" i="2"/>
  <c r="J193" i="2"/>
  <c r="BK191" i="2"/>
  <c r="J190" i="2"/>
  <c r="J188" i="2"/>
  <c r="J186" i="2"/>
  <c r="BK185" i="2"/>
  <c r="J184" i="2"/>
  <c r="J183" i="2"/>
  <c r="J182" i="2"/>
  <c r="BK181" i="2"/>
  <c r="BK177" i="2"/>
  <c r="J170" i="2"/>
  <c r="J169" i="2"/>
  <c r="J167" i="2"/>
  <c r="J166" i="2"/>
  <c r="J163" i="2"/>
  <c r="J160" i="2"/>
  <c r="BK158" i="2"/>
  <c r="BK157" i="2"/>
  <c r="BK156" i="2"/>
  <c r="J153" i="2"/>
  <c r="BK147" i="2"/>
  <c r="BK146" i="2"/>
  <c r="J144" i="2"/>
  <c r="BK141" i="2"/>
  <c r="BK140" i="2"/>
  <c r="J139" i="2"/>
  <c r="J138" i="2"/>
  <c r="BK133" i="5"/>
  <c r="J148" i="4"/>
  <c r="BK146" i="4"/>
  <c r="J144" i="4"/>
  <c r="BK139" i="4"/>
  <c r="J138" i="4"/>
  <c r="BK230" i="3"/>
  <c r="J226" i="3"/>
  <c r="BK225" i="3"/>
  <c r="J222" i="3"/>
  <c r="J221" i="3"/>
  <c r="J220" i="3"/>
  <c r="J215" i="3"/>
  <c r="BK213" i="3"/>
  <c r="J211" i="3"/>
  <c r="J209" i="3"/>
  <c r="J207" i="3"/>
  <c r="BK204" i="3"/>
  <c r="J202" i="3"/>
  <c r="BK201" i="3"/>
  <c r="BK200" i="3"/>
  <c r="BK198" i="3"/>
  <c r="BK150" i="3"/>
  <c r="BK149" i="3"/>
  <c r="J147" i="3"/>
  <c r="J146" i="3"/>
  <c r="BK142" i="3"/>
  <c r="J247" i="2"/>
  <c r="BK245" i="2"/>
  <c r="BK244" i="2"/>
  <c r="J241" i="2"/>
  <c r="BK240" i="2"/>
  <c r="BK238" i="2"/>
  <c r="BK235" i="2"/>
  <c r="BK232" i="2"/>
  <c r="J230" i="2"/>
  <c r="BK229" i="2"/>
  <c r="J227" i="2"/>
  <c r="BK225" i="2"/>
  <c r="J223" i="2"/>
  <c r="BK219" i="2"/>
  <c r="J217" i="2"/>
  <c r="J215" i="2"/>
  <c r="J212" i="2"/>
  <c r="J208" i="2"/>
  <c r="J203" i="2"/>
  <c r="J199" i="2"/>
  <c r="J198" i="2"/>
  <c r="BK197" i="2"/>
  <c r="J196" i="2"/>
  <c r="J192" i="2"/>
  <c r="BK190" i="2"/>
  <c r="BK189" i="2"/>
  <c r="J187" i="2"/>
  <c r="BK183" i="2"/>
  <c r="J181" i="2"/>
  <c r="J176" i="2"/>
  <c r="J173" i="2"/>
  <c r="J172" i="2"/>
  <c r="J171" i="2"/>
  <c r="J168" i="2"/>
  <c r="BK167" i="2"/>
  <c r="BK166" i="2"/>
  <c r="J165" i="2"/>
  <c r="J164" i="2"/>
  <c r="BK159" i="2"/>
  <c r="J158" i="2"/>
  <c r="J156" i="2"/>
  <c r="J155" i="2"/>
  <c r="J154" i="2"/>
  <c r="BK153" i="2"/>
  <c r="J152" i="2"/>
  <c r="J151" i="2"/>
  <c r="BK150" i="2"/>
  <c r="BK149" i="2"/>
  <c r="J145" i="2"/>
  <c r="BK144" i="2"/>
  <c r="J142" i="2"/>
  <c r="BK138" i="2"/>
  <c r="BK137" i="2"/>
  <c r="BK148" i="4"/>
  <c r="J147" i="4"/>
  <c r="J146" i="4"/>
  <c r="BK143" i="4"/>
  <c r="BK142" i="4"/>
  <c r="J140" i="4"/>
  <c r="BK134" i="4"/>
  <c r="J237" i="3"/>
  <c r="BK231" i="3"/>
  <c r="J230" i="3"/>
  <c r="BK229" i="3"/>
  <c r="J227" i="3"/>
  <c r="J225" i="3"/>
  <c r="J224" i="3"/>
  <c r="BK223" i="3"/>
  <c r="BK222" i="3"/>
  <c r="BK221" i="3"/>
  <c r="J217" i="3"/>
  <c r="J214" i="3"/>
  <c r="J213" i="3"/>
  <c r="J212" i="3"/>
  <c r="J210" i="3"/>
  <c r="BK209" i="3"/>
  <c r="BK207" i="3"/>
  <c r="BK205" i="3"/>
  <c r="BK196" i="3"/>
  <c r="J194" i="3"/>
  <c r="J193" i="3"/>
  <c r="BK191" i="3"/>
  <c r="J190" i="3"/>
  <c r="BK189" i="3"/>
  <c r="J188" i="3"/>
  <c r="J185" i="3"/>
  <c r="J182" i="3"/>
  <c r="BK179" i="3"/>
  <c r="BK172" i="3"/>
  <c r="BK171" i="3"/>
  <c r="J169" i="3"/>
  <c r="BK166" i="3"/>
  <c r="J165" i="3"/>
  <c r="BK161" i="3"/>
  <c r="BK160" i="3"/>
  <c r="BK158" i="3"/>
  <c r="BK157" i="3"/>
  <c r="BK156" i="3"/>
  <c r="BK153" i="3"/>
  <c r="J152" i="3"/>
  <c r="J151" i="3"/>
  <c r="J149" i="3"/>
  <c r="BK148" i="3"/>
  <c r="J144" i="3"/>
  <c r="J142" i="3"/>
  <c r="BK247" i="2"/>
  <c r="J245" i="2"/>
  <c r="J244" i="2"/>
  <c r="BK241" i="2"/>
  <c r="J238" i="2"/>
  <c r="J237" i="2"/>
  <c r="BK236" i="2"/>
  <c r="J235" i="2"/>
  <c r="BK234" i="2"/>
  <c r="BK233" i="2"/>
  <c r="J231" i="2"/>
  <c r="J229" i="2"/>
  <c r="BK228" i="2"/>
  <c r="BK222" i="2"/>
  <c r="J218" i="2"/>
  <c r="J214" i="2"/>
  <c r="J213" i="2"/>
  <c r="BK211" i="2"/>
  <c r="BK199" i="2"/>
  <c r="BK198" i="2"/>
  <c r="J197" i="2"/>
  <c r="BK193" i="2"/>
  <c r="J189" i="2"/>
  <c r="BK188" i="2"/>
  <c r="BK187" i="2"/>
  <c r="BK178" i="2"/>
  <c r="BK176" i="2"/>
  <c r="BK174" i="2"/>
  <c r="BK171" i="2"/>
  <c r="BK168" i="2"/>
  <c r="BK163" i="2"/>
  <c r="J162" i="2"/>
  <c r="J157" i="2"/>
  <c r="BK152" i="2"/>
  <c r="BK151" i="2"/>
  <c r="J150" i="2"/>
  <c r="J149" i="2"/>
  <c r="J148" i="2"/>
  <c r="J147" i="2"/>
  <c r="J146" i="2"/>
  <c r="BK145" i="2"/>
  <c r="J141" i="2"/>
  <c r="J140" i="2"/>
  <c r="J137" i="2"/>
  <c r="AS94" i="1"/>
  <c r="R136" i="2" l="1"/>
  <c r="P161" i="2"/>
  <c r="R175" i="2"/>
  <c r="P180" i="2"/>
  <c r="R195" i="2"/>
  <c r="P207" i="2"/>
  <c r="P141" i="3"/>
  <c r="R162" i="3"/>
  <c r="P192" i="3"/>
  <c r="T203" i="3"/>
  <c r="R208" i="3"/>
  <c r="T219" i="3"/>
  <c r="R228" i="3"/>
  <c r="T133" i="4"/>
  <c r="T132" i="4" s="1"/>
  <c r="R137" i="4"/>
  <c r="R145" i="4"/>
  <c r="T136" i="2"/>
  <c r="T161" i="2"/>
  <c r="R180" i="2"/>
  <c r="P195" i="2"/>
  <c r="T207" i="2"/>
  <c r="BK141" i="3"/>
  <c r="BK162" i="3"/>
  <c r="J162" i="3" s="1"/>
  <c r="J99" i="3" s="1"/>
  <c r="BK192" i="3"/>
  <c r="J192" i="3" s="1"/>
  <c r="J100" i="3" s="1"/>
  <c r="BK203" i="3"/>
  <c r="J203" i="3" s="1"/>
  <c r="J101" i="3" s="1"/>
  <c r="R203" i="3"/>
  <c r="BK219" i="3"/>
  <c r="BK228" i="3"/>
  <c r="J228" i="3" s="1"/>
  <c r="J106" i="3" s="1"/>
  <c r="R133" i="4"/>
  <c r="R132" i="4"/>
  <c r="T137" i="4"/>
  <c r="T145" i="4"/>
  <c r="BK136" i="2"/>
  <c r="BK161" i="2"/>
  <c r="J161" i="2" s="1"/>
  <c r="J99" i="2" s="1"/>
  <c r="BK175" i="2"/>
  <c r="J175" i="2" s="1"/>
  <c r="J100" i="2" s="1"/>
  <c r="BK180" i="2"/>
  <c r="J180" i="2" s="1"/>
  <c r="J101" i="2" s="1"/>
  <c r="BK195" i="2"/>
  <c r="J195" i="2"/>
  <c r="J102" i="2" s="1"/>
  <c r="R207" i="2"/>
  <c r="T141" i="3"/>
  <c r="T162" i="3"/>
  <c r="R192" i="3"/>
  <c r="BK208" i="3"/>
  <c r="J208" i="3" s="1"/>
  <c r="J102" i="3" s="1"/>
  <c r="P208" i="3"/>
  <c r="P219" i="3"/>
  <c r="P228" i="3"/>
  <c r="P133" i="4"/>
  <c r="P132" i="4" s="1"/>
  <c r="P137" i="4"/>
  <c r="P145" i="4"/>
  <c r="P136" i="2"/>
  <c r="R161" i="2"/>
  <c r="P175" i="2"/>
  <c r="T175" i="2"/>
  <c r="T180" i="2"/>
  <c r="T195" i="2"/>
  <c r="BK207" i="2"/>
  <c r="J207" i="2" s="1"/>
  <c r="J103" i="2" s="1"/>
  <c r="R141" i="3"/>
  <c r="P162" i="3"/>
  <c r="T192" i="3"/>
  <c r="P203" i="3"/>
  <c r="T208" i="3"/>
  <c r="R219" i="3"/>
  <c r="R218" i="3" s="1"/>
  <c r="T228" i="3"/>
  <c r="BK133" i="4"/>
  <c r="J133" i="4" s="1"/>
  <c r="J98" i="4" s="1"/>
  <c r="BK137" i="4"/>
  <c r="J137" i="4" s="1"/>
  <c r="J100" i="4" s="1"/>
  <c r="BK145" i="4"/>
  <c r="J145" i="4" s="1"/>
  <c r="J101" i="4" s="1"/>
  <c r="BK132" i="5"/>
  <c r="J132" i="5" s="1"/>
  <c r="J98" i="5" s="1"/>
  <c r="P132" i="5"/>
  <c r="P131" i="5"/>
  <c r="P130" i="5" s="1"/>
  <c r="AU98" i="1" s="1"/>
  <c r="R132" i="5"/>
  <c r="R131" i="5"/>
  <c r="R130" i="5" s="1"/>
  <c r="T132" i="5"/>
  <c r="T131" i="5" s="1"/>
  <c r="T130" i="5" s="1"/>
  <c r="F91" i="2"/>
  <c r="F131" i="2"/>
  <c r="BF140" i="2"/>
  <c r="BF145" i="2"/>
  <c r="BF146" i="2"/>
  <c r="BF147" i="2"/>
  <c r="BF148" i="2"/>
  <c r="BF151" i="2"/>
  <c r="BF156" i="2"/>
  <c r="BF160" i="2"/>
  <c r="BF174" i="2"/>
  <c r="BF181" i="2"/>
  <c r="BF187" i="2"/>
  <c r="BF188" i="2"/>
  <c r="BF196" i="2"/>
  <c r="BF212" i="2"/>
  <c r="BF218" i="2"/>
  <c r="BF228" i="2"/>
  <c r="BF230" i="2"/>
  <c r="BF236" i="2"/>
  <c r="BF237" i="2"/>
  <c r="BF240" i="2"/>
  <c r="BF244" i="2"/>
  <c r="E129" i="3"/>
  <c r="J133" i="3"/>
  <c r="BF143" i="3"/>
  <c r="BF149" i="3"/>
  <c r="BF150" i="3"/>
  <c r="BF151" i="3"/>
  <c r="BF153" i="3"/>
  <c r="BF154" i="3"/>
  <c r="BF158" i="3"/>
  <c r="BF160" i="3"/>
  <c r="BF163" i="3"/>
  <c r="BF172" i="3"/>
  <c r="BF179" i="3"/>
  <c r="BF196" i="3"/>
  <c r="BF207" i="3"/>
  <c r="BF209" i="3"/>
  <c r="BF211" i="3"/>
  <c r="BF212" i="3"/>
  <c r="BF213" i="3"/>
  <c r="BF220" i="3"/>
  <c r="BF224" i="3"/>
  <c r="BF235" i="3"/>
  <c r="BK234" i="3"/>
  <c r="J234" i="3" s="1"/>
  <c r="J108" i="3" s="1"/>
  <c r="J89" i="4"/>
  <c r="BF135" i="4"/>
  <c r="BF146" i="4"/>
  <c r="BF147" i="4"/>
  <c r="F91" i="5"/>
  <c r="E85" i="2"/>
  <c r="J89" i="2"/>
  <c r="BF137" i="2"/>
  <c r="BF139" i="2"/>
  <c r="BF144" i="2"/>
  <c r="BF150" i="2"/>
  <c r="BF154" i="2"/>
  <c r="BF163" i="2"/>
  <c r="BF164" i="2"/>
  <c r="BF167" i="2"/>
  <c r="BF170" i="2"/>
  <c r="BF171" i="2"/>
  <c r="BF172" i="2"/>
  <c r="BF178" i="2"/>
  <c r="BF186" i="2"/>
  <c r="BF191" i="2"/>
  <c r="BF193" i="2"/>
  <c r="BF198" i="2"/>
  <c r="BF201" i="2"/>
  <c r="BF211" i="2"/>
  <c r="BF213" i="2"/>
  <c r="BF214" i="2"/>
  <c r="BF217" i="2"/>
  <c r="BF219" i="2"/>
  <c r="BF222" i="2"/>
  <c r="BF226" i="2"/>
  <c r="BF233" i="2"/>
  <c r="BF245" i="2"/>
  <c r="BF142" i="3"/>
  <c r="BF144" i="3"/>
  <c r="BF146" i="3"/>
  <c r="BF148" i="3"/>
  <c r="BF191" i="3"/>
  <c r="BF193" i="3"/>
  <c r="BF198" i="3"/>
  <c r="BF201" i="3"/>
  <c r="BF202" i="3"/>
  <c r="BF205" i="3"/>
  <c r="BF210" i="3"/>
  <c r="BF214" i="3"/>
  <c r="BF221" i="3"/>
  <c r="BF222" i="3"/>
  <c r="BF225" i="3"/>
  <c r="BF237" i="3"/>
  <c r="BK236" i="3"/>
  <c r="J236" i="3" s="1"/>
  <c r="J109" i="3" s="1"/>
  <c r="E85" i="4"/>
  <c r="BF139" i="4"/>
  <c r="BF142" i="4"/>
  <c r="J124" i="5"/>
  <c r="BF138" i="2"/>
  <c r="BF141" i="2"/>
  <c r="BF142" i="2"/>
  <c r="BF152" i="2"/>
  <c r="BF153" i="2"/>
  <c r="BF159" i="2"/>
  <c r="BF162" i="2"/>
  <c r="BF165" i="2"/>
  <c r="BF166" i="2"/>
  <c r="BF168" i="2"/>
  <c r="BF169" i="2"/>
  <c r="BF176" i="2"/>
  <c r="BF183" i="2"/>
  <c r="BF184" i="2"/>
  <c r="BF185" i="2"/>
  <c r="BF189" i="2"/>
  <c r="BF192" i="2"/>
  <c r="BF205" i="2"/>
  <c r="BF221" i="2"/>
  <c r="BF223" i="2"/>
  <c r="BF227" i="2"/>
  <c r="BF229" i="2"/>
  <c r="BF231" i="2"/>
  <c r="BF235" i="2"/>
  <c r="BF238" i="2"/>
  <c r="BF239" i="2"/>
  <c r="BF241" i="2"/>
  <c r="BF247" i="2"/>
  <c r="F92" i="3"/>
  <c r="F135" i="3"/>
  <c r="BF159" i="3"/>
  <c r="BF164" i="3"/>
  <c r="BF166" i="3"/>
  <c r="BF167" i="3"/>
  <c r="BF168" i="3"/>
  <c r="BF169" i="3"/>
  <c r="BF170" i="3"/>
  <c r="BF171" i="3"/>
  <c r="BF178" i="3"/>
  <c r="BF183" i="3"/>
  <c r="BF185" i="3"/>
  <c r="BF190" i="3"/>
  <c r="BF194" i="3"/>
  <c r="BF197" i="3"/>
  <c r="BF199" i="3"/>
  <c r="BF204" i="3"/>
  <c r="BF206" i="3"/>
  <c r="BF223" i="3"/>
  <c r="BF226" i="3"/>
  <c r="BF227" i="3"/>
  <c r="BF229" i="3"/>
  <c r="BF230" i="3"/>
  <c r="BK216" i="3"/>
  <c r="J216" i="3" s="1"/>
  <c r="J103" i="3" s="1"/>
  <c r="F92" i="4"/>
  <c r="F127" i="4"/>
  <c r="BF134" i="4"/>
  <c r="BF138" i="4"/>
  <c r="BF140" i="4"/>
  <c r="BF144" i="4"/>
  <c r="E85" i="5"/>
  <c r="F127" i="5"/>
  <c r="BF133" i="5"/>
  <c r="BF134" i="5"/>
  <c r="BF149" i="2"/>
  <c r="BF155" i="2"/>
  <c r="BF157" i="2"/>
  <c r="BF158" i="2"/>
  <c r="BF173" i="2"/>
  <c r="BF177" i="2"/>
  <c r="BF182" i="2"/>
  <c r="BF190" i="2"/>
  <c r="BF197" i="2"/>
  <c r="BF199" i="2"/>
  <c r="BF203" i="2"/>
  <c r="BF208" i="2"/>
  <c r="BF210" i="2"/>
  <c r="BF215" i="2"/>
  <c r="BF220" i="2"/>
  <c r="BF225" i="2"/>
  <c r="BF232" i="2"/>
  <c r="BF234" i="2"/>
  <c r="BF242" i="2"/>
  <c r="BK246" i="2"/>
  <c r="J246" i="2"/>
  <c r="J104" i="2" s="1"/>
  <c r="BF147" i="3"/>
  <c r="BF152" i="3"/>
  <c r="BF155" i="3"/>
  <c r="BF156" i="3"/>
  <c r="BF157" i="3"/>
  <c r="BF161" i="3"/>
  <c r="BF165" i="3"/>
  <c r="BF174" i="3"/>
  <c r="BF176" i="3"/>
  <c r="BF180" i="3"/>
  <c r="BF181" i="3"/>
  <c r="BF182" i="3"/>
  <c r="BF184" i="3"/>
  <c r="BF186" i="3"/>
  <c r="BF187" i="3"/>
  <c r="BF188" i="3"/>
  <c r="BF189" i="3"/>
  <c r="BF200" i="3"/>
  <c r="BF215" i="3"/>
  <c r="BF217" i="3"/>
  <c r="BF231" i="3"/>
  <c r="BF141" i="4"/>
  <c r="BF143" i="4"/>
  <c r="BF148" i="4"/>
  <c r="BF135" i="5"/>
  <c r="BF136" i="5"/>
  <c r="BF137" i="5"/>
  <c r="BF138" i="5"/>
  <c r="BF139" i="5"/>
  <c r="BF140" i="5"/>
  <c r="BF142" i="5"/>
  <c r="BF144" i="5"/>
  <c r="BK141" i="5"/>
  <c r="J141" i="5" s="1"/>
  <c r="J99" i="5" s="1"/>
  <c r="BK143" i="5"/>
  <c r="J143" i="5"/>
  <c r="J100" i="5" s="1"/>
  <c r="J35" i="2"/>
  <c r="AV95" i="1" s="1"/>
  <c r="F35" i="3"/>
  <c r="AZ96" i="1" s="1"/>
  <c r="F35" i="2"/>
  <c r="AZ95" i="1" s="1"/>
  <c r="F38" i="4"/>
  <c r="BC97" i="1" s="1"/>
  <c r="F39" i="5"/>
  <c r="BD98" i="1" s="1"/>
  <c r="F38" i="2"/>
  <c r="BC95" i="1" s="1"/>
  <c r="F37" i="2"/>
  <c r="BB95" i="1" s="1"/>
  <c r="F39" i="4"/>
  <c r="BD97" i="1" s="1"/>
  <c r="J35" i="4"/>
  <c r="AV97" i="1" s="1"/>
  <c r="J35" i="5"/>
  <c r="AV98" i="1" s="1"/>
  <c r="F38" i="3"/>
  <c r="BC96" i="1" s="1"/>
  <c r="F37" i="3"/>
  <c r="BB96" i="1" s="1"/>
  <c r="F37" i="4"/>
  <c r="BB97" i="1" s="1"/>
  <c r="F38" i="5"/>
  <c r="BC98" i="1" s="1"/>
  <c r="F37" i="5"/>
  <c r="BB98" i="1" s="1"/>
  <c r="J35" i="3"/>
  <c r="AV96" i="1" s="1"/>
  <c r="F39" i="2"/>
  <c r="BD95" i="1" s="1"/>
  <c r="F35" i="4"/>
  <c r="AZ97" i="1" s="1"/>
  <c r="F39" i="3"/>
  <c r="BD96" i="1" s="1"/>
  <c r="F35" i="5"/>
  <c r="AZ98" i="1" s="1"/>
  <c r="BK218" i="3" l="1"/>
  <c r="J218" i="3" s="1"/>
  <c r="J104" i="3" s="1"/>
  <c r="P135" i="2"/>
  <c r="P134" i="2" s="1"/>
  <c r="AU95" i="1" s="1"/>
  <c r="R140" i="3"/>
  <c r="R139" i="3" s="1"/>
  <c r="BK135" i="2"/>
  <c r="J135" i="2" s="1"/>
  <c r="J97" i="2" s="1"/>
  <c r="P218" i="3"/>
  <c r="T140" i="3"/>
  <c r="R135" i="2"/>
  <c r="R134" i="2" s="1"/>
  <c r="T136" i="4"/>
  <c r="T131" i="4" s="1"/>
  <c r="R136" i="4"/>
  <c r="P140" i="3"/>
  <c r="P136" i="4"/>
  <c r="P131" i="4"/>
  <c r="AU97" i="1" s="1"/>
  <c r="R131" i="4"/>
  <c r="BK140" i="3"/>
  <c r="J140" i="3" s="1"/>
  <c r="J97" i="3" s="1"/>
  <c r="T135" i="2"/>
  <c r="T134" i="2" s="1"/>
  <c r="T218" i="3"/>
  <c r="BK233" i="3"/>
  <c r="J233" i="3"/>
  <c r="J107" i="3"/>
  <c r="J141" i="3"/>
  <c r="J98" i="3" s="1"/>
  <c r="J219" i="3"/>
  <c r="J105" i="3" s="1"/>
  <c r="J136" i="2"/>
  <c r="J98" i="2" s="1"/>
  <c r="BK132" i="4"/>
  <c r="BK136" i="4"/>
  <c r="BK131" i="5"/>
  <c r="J131" i="5"/>
  <c r="J97" i="5" s="1"/>
  <c r="BB94" i="1"/>
  <c r="AX94" i="1" s="1"/>
  <c r="BD94" i="1"/>
  <c r="W36" i="1" s="1"/>
  <c r="BC94" i="1"/>
  <c r="W35" i="1" s="1"/>
  <c r="AZ94" i="1"/>
  <c r="P139" i="3" l="1"/>
  <c r="AU96" i="1" s="1"/>
  <c r="BK131" i="4"/>
  <c r="J131" i="4" s="1"/>
  <c r="J96" i="4" s="1"/>
  <c r="J30" i="4" s="1"/>
  <c r="J110" i="4" s="1"/>
  <c r="J104" i="4" s="1"/>
  <c r="J31" i="4" s="1"/>
  <c r="J32" i="4" s="1"/>
  <c r="AG97" i="1" s="1"/>
  <c r="J136" i="4"/>
  <c r="J99" i="4" s="1"/>
  <c r="T139" i="3"/>
  <c r="BK134" i="2"/>
  <c r="J134" i="2"/>
  <c r="J96" i="2" s="1"/>
  <c r="J30" i="2" s="1"/>
  <c r="BK139" i="3"/>
  <c r="J139" i="3" s="1"/>
  <c r="J96" i="3" s="1"/>
  <c r="J132" i="4"/>
  <c r="J97" i="4" s="1"/>
  <c r="BK130" i="5"/>
  <c r="J130" i="5" s="1"/>
  <c r="J96" i="5" s="1"/>
  <c r="J30" i="5" s="1"/>
  <c r="AV94" i="1"/>
  <c r="AY94" i="1"/>
  <c r="AU94" i="1"/>
  <c r="W34" i="1"/>
  <c r="BF110" i="4" l="1"/>
  <c r="F36" i="4" s="1"/>
  <c r="BA97" i="1" s="1"/>
  <c r="J112" i="4"/>
  <c r="J30" i="3"/>
  <c r="J36" i="4"/>
  <c r="AW97" i="1" s="1"/>
  <c r="AT97" i="1" s="1"/>
  <c r="J113" i="2"/>
  <c r="BF113" i="2" s="1"/>
  <c r="J36" i="2" s="1"/>
  <c r="AW95" i="1" s="1"/>
  <c r="AT95" i="1" s="1"/>
  <c r="J118" i="3"/>
  <c r="J112" i="3" s="1"/>
  <c r="J31" i="3" s="1"/>
  <c r="J109" i="5"/>
  <c r="J103" i="5" s="1"/>
  <c r="J31" i="5" s="1"/>
  <c r="J32" i="5" s="1"/>
  <c r="AG98" i="1" s="1"/>
  <c r="BF118" i="3" l="1"/>
  <c r="J36" i="3" s="1"/>
  <c r="AW96" i="1" s="1"/>
  <c r="AT96" i="1" s="1"/>
  <c r="J41" i="4"/>
  <c r="BF109" i="5"/>
  <c r="J36" i="5" s="1"/>
  <c r="AW98" i="1" s="1"/>
  <c r="AT98" i="1" s="1"/>
  <c r="AN97" i="1"/>
  <c r="J111" i="5"/>
  <c r="J32" i="3"/>
  <c r="AG96" i="1" s="1"/>
  <c r="J120" i="3"/>
  <c r="F36" i="2"/>
  <c r="BA95" i="1" s="1"/>
  <c r="J107" i="2"/>
  <c r="J31" i="2" s="1"/>
  <c r="J32" i="2" s="1"/>
  <c r="AG95" i="1" s="1"/>
  <c r="AN95" i="1" s="1"/>
  <c r="J41" i="5" l="1"/>
  <c r="J41" i="2"/>
  <c r="J41" i="3"/>
  <c r="AN98" i="1"/>
  <c r="AN96" i="1"/>
  <c r="J115" i="2"/>
  <c r="AG94" i="1"/>
  <c r="AK26" i="1" s="1"/>
  <c r="F36" i="3"/>
  <c r="BA96" i="1" s="1"/>
  <c r="F36" i="5"/>
  <c r="BA98" i="1" s="1"/>
  <c r="BA94" i="1" l="1"/>
  <c r="W33" i="1" s="1"/>
  <c r="AG103" i="1"/>
  <c r="CD103" i="1" s="1"/>
  <c r="AG105" i="1"/>
  <c r="AV105" i="1" s="1"/>
  <c r="BY105" i="1" s="1"/>
  <c r="AG101" i="1"/>
  <c r="AG102" i="1"/>
  <c r="CD102" i="1" s="1"/>
  <c r="AG104" i="1"/>
  <c r="CD104" i="1" s="1"/>
  <c r="AG106" i="1"/>
  <c r="AV106" i="1" s="1"/>
  <c r="BY106" i="1" s="1"/>
  <c r="CD101" i="1" l="1"/>
  <c r="CD106" i="1"/>
  <c r="CD105" i="1"/>
  <c r="AN105" i="1"/>
  <c r="AV101" i="1"/>
  <c r="BY101" i="1" s="1"/>
  <c r="AN106" i="1"/>
  <c r="AV103" i="1"/>
  <c r="BY103" i="1" s="1"/>
  <c r="AG100" i="1"/>
  <c r="AK27" i="1" s="1"/>
  <c r="AV104" i="1"/>
  <c r="BY104" i="1" s="1"/>
  <c r="AW94" i="1"/>
  <c r="AK33" i="1" s="1"/>
  <c r="AV102" i="1"/>
  <c r="BY102" i="1" s="1"/>
  <c r="W32" i="1" l="1"/>
  <c r="AK32" i="1"/>
  <c r="AK29" i="1"/>
  <c r="AN101" i="1"/>
  <c r="AN102" i="1"/>
  <c r="AT94" i="1"/>
  <c r="AN94" i="1" s="1"/>
  <c r="AN103" i="1"/>
  <c r="AN104" i="1"/>
  <c r="AG108" i="1"/>
  <c r="AK38" i="1" l="1"/>
  <c r="AN100" i="1"/>
  <c r="AN108" i="1" l="1"/>
</calcChain>
</file>

<file path=xl/sharedStrings.xml><?xml version="1.0" encoding="utf-8"?>
<sst xmlns="http://schemas.openxmlformats.org/spreadsheetml/2006/main" count="3773" uniqueCount="848">
  <si>
    <t>Export Komplet</t>
  </si>
  <si>
    <t/>
  </si>
  <si>
    <t>2.0</t>
  </si>
  <si>
    <t>False</t>
  </si>
  <si>
    <t>{9a6cede7-1832-4623-a973-7af0284d44df}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</si>
  <si>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</si>
  <si>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</si>
  <si>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</si>
  <si>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</si>
  <si>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</si>
  <si>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</si>
  <si>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</si>
  <si>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1187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</si>
  <si>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</si>
  <si>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</si>
  <si>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Sanácia bodovej závady na ceste III/2410 Špania dolina v km 3,770 - 3,900</t>
  </si>
  <si>
    <t>JKSO:</t>
  </si>
  <si>
    <t>KS:</t>
  </si>
  <si>
    <t>Miesto:</t>
  </si>
  <si>
    <t>Špania Dolina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</si>
  <si>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</si>
  <si>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</si>
  <si>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</si>
  <si>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</si>
  <si>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</si>
  <si>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</si>
  <si>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</si>
  <si>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Basler &amp; Hofmann Slovakia s.r.o. </t>
  </si>
  <si>
    <t>True</t>
  </si>
  <si>
    <t>0,01</t>
  </si>
  <si>
    <t>Spracovateľ:</t>
  </si>
  <si>
    <t>Bc. Magdaléna Mikulášová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</si>
  <si>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</si>
  <si>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</si>
  <si>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</si>
  <si>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</si>
  <si>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</si>
  <si>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</si>
  <si>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</si>
  <si>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</si>
  <si>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</si>
  <si>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</si>
  <si>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</si>
  <si>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</si>
  <si>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</si>
  <si>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</si>
  <si>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</si>
  <si>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</si>
  <si>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</si>
  <si>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</si>
  <si>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</si>
  <si>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</si>
  <si>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</si>
  <si>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</si>
  <si>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</si>
  <si>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</si>
  <si>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</si>
  <si>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</si>
  <si>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</si>
  <si>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</si>
  <si>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</si>
  <si>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</si>
  <si>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</si>
  <si>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</si>
  <si>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</si>
  <si>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</si>
  <si>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</si>
  <si>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</si>
  <si>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</si>
  <si>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</si>
  <si>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</si>
  <si>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</si>
  <si>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</si>
  <si>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</si>
  <si>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</si>
  <si>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</si>
  <si>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</si>
  <si>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</si>
  <si>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</si>
  <si>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</si>
  <si>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</si>
  <si>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SO 101 Úprava cesty III/2410</t>
  </si>
  <si>
    <t>STA</t>
  </si>
  <si>
    <t>1</t>
  </si>
  <si>
    <t>{7f9ee918-478a-4fda-9c48-39c6a40e4cb4}</t>
  </si>
  <si>
    <t>SO 201</t>
  </si>
  <si>
    <t>SO 201 Oporný múr</t>
  </si>
  <si>
    <t>{f1b3b61e-2401-4e17-83b1-79fa0b86845e}</t>
  </si>
  <si>
    <t>SO 601</t>
  </si>
  <si>
    <t>SO 601 Úprava NN vedenia</t>
  </si>
  <si>
    <t>{e716eaaa-6dd9-4433-9ee3-1be696742bf1}</t>
  </si>
  <si>
    <t>SO 602</t>
  </si>
  <si>
    <t>SO 602 Verejné osvetlenie</t>
  </si>
  <si>
    <t>{f72c1d35-7867-4ac5-b55d-6fab140e0db7}</t>
  </si>
  <si>
    <t>2) Ostatné náklady zo súhrnného listu</t>
  </si>
  <si>
    <t>Percent. zadanie_x000D_
[% nákladov rozpočtu]</t>
  </si>
  <si>
    <t>Zaradenie nákladov</t>
  </si>
  <si>
    <t>Realizácia obchádzkovej trasy</t>
  </si>
  <si>
    <t>stavebná časť</t>
  </si>
  <si>
    <t>OSTATNENAKLADY</t>
  </si>
  <si>
    <t>Výkon archeologického výskumu</t>
  </si>
  <si>
    <t>Dokumentácia na Vykonanie prác</t>
  </si>
  <si>
    <t>Vyplň vlastné</t>
  </si>
  <si>
    <t>OSTATNENAKLADYVLASTNE</t>
  </si>
  <si>
    <t>Celkové náklady za stavbu 1) + 2)</t>
  </si>
  <si>
    <t>KRYCÍ LIST ROZPOČTU</t>
  </si>
  <si>
    <t>Objekt:</t>
  </si>
  <si>
    <t>SO 101 - SO 101 Úprava cesty III/2410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</si>
  <si>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</si>
  <si>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</si>
  <si>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</si>
  <si>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</si>
  <si>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</si>
  <si>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</si>
  <si>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</si>
  <si>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</si>
  <si>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</si>
  <si>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</si>
  <si>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</si>
  <si>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</si>
  <si>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</si>
  <si>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</si>
  <si>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</si>
  <si>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</si>
  <si>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</si>
  <si>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</si>
  <si>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</si>
  <si>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</si>
  <si>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</si>
  <si>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</si>
  <si>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</si>
  <si>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</si>
  <si>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</si>
  <si>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</si>
  <si>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</si>
  <si>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</si>
  <si>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</si>
  <si>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</si>
  <si>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</si>
  <si>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</si>
  <si>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</si>
  <si>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</si>
  <si>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</si>
  <si>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</si>
  <si>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</si>
  <si>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</si>
  <si>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</si>
  <si>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</si>
  <si>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</si>
  <si>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</si>
  <si>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121101201.S</t>
  </si>
  <si>
    <t>Odstránenie lesnej hrabanky, akákoľvek hrúbka vrstvy do 1000 m2</t>
  </si>
  <si>
    <t>m2</t>
  </si>
  <si>
    <t>4</t>
  </si>
  <si>
    <t>-202969054</t>
  </si>
  <si>
    <t>122202202.S</t>
  </si>
  <si>
    <t>Odkopávka a prekopávka nezapažená pre cesty, v hornine 3 nad 100 do 1000 m3</t>
  </si>
  <si>
    <t>m3</t>
  </si>
  <si>
    <t>1189464284</t>
  </si>
  <si>
    <t>3</t>
  </si>
  <si>
    <t>122202209.S</t>
  </si>
  <si>
    <t>Odkopávky a prekopávky nezapažené pre cesty. Príplatok za lepivosť horniny 3</t>
  </si>
  <si>
    <t>932219117</t>
  </si>
  <si>
    <t>131201101.S</t>
  </si>
  <si>
    <t>Výkop nezapaženej jamy v hornine 3, do 100 m3</t>
  </si>
  <si>
    <t>-532398415</t>
  </si>
  <si>
    <t>5</t>
  </si>
  <si>
    <t>131201109.S</t>
  </si>
  <si>
    <t>Hĺbenie nezapažených jám a zárezov. Príplatok za lepivosť horniny 3</t>
  </si>
  <si>
    <t>-467193968</t>
  </si>
  <si>
    <t>6</t>
  </si>
  <si>
    <t>131201201.S</t>
  </si>
  <si>
    <t>Výkop zapaženej jamy v hornine 3, do 100 m3</t>
  </si>
  <si>
    <t>1398048172</t>
  </si>
  <si>
    <t>P</t>
  </si>
  <si>
    <t>Poznámka k položke:_x000D_
 - vrátane potrebného paženia</t>
  </si>
  <si>
    <t>7</t>
  </si>
  <si>
    <t>131201209.S</t>
  </si>
  <si>
    <t>Príplatok za lepivosť pri hĺbení zapažených jám a zárezov s urovnaním dna v hornine 3</t>
  </si>
  <si>
    <t>-1889209827</t>
  </si>
  <si>
    <t>8</t>
  </si>
  <si>
    <t>132201101.S</t>
  </si>
  <si>
    <t>Výkop ryhy do šírky 600 mm v horn.3 do 100 m3</t>
  </si>
  <si>
    <t>870741998</t>
  </si>
  <si>
    <t>9</t>
  </si>
  <si>
    <t>132201109.S</t>
  </si>
  <si>
    <t>Príplatok k cene za lepivosť pri hĺbení rýh šírky do 600 mm zapažených i nezapažených s urovnaním dna v hornine 3</t>
  </si>
  <si>
    <t>970457135</t>
  </si>
  <si>
    <t>10</t>
  </si>
  <si>
    <t>132201201.S</t>
  </si>
  <si>
    <t>Výkop ryhy šírky 600-2000mm horn.3 do 100m3</t>
  </si>
  <si>
    <t>248051564</t>
  </si>
  <si>
    <t>11</t>
  </si>
  <si>
    <t>132201209.S</t>
  </si>
  <si>
    <t>Príplatok k cenám za lepivosť pri hĺbení rýh š. nad 600 do 2 000 mm zapaž. i nezapažených, s urovnaním dna v hornine 3</t>
  </si>
  <si>
    <t>1583310242</t>
  </si>
  <si>
    <t>12</t>
  </si>
  <si>
    <t>162501122.S</t>
  </si>
  <si>
    <t>Vodorovné premiestnenie výkopku po spevnenej ceste z horniny tr.1-4, nad 100 do 1000 m3 na vzdialenosť do 3000 m</t>
  </si>
  <si>
    <t>-1665384614</t>
  </si>
  <si>
    <t>13</t>
  </si>
  <si>
    <t>162501123.S</t>
  </si>
  <si>
    <t>Vodorovné premiestnenie výkopku po spevnenej ceste z horniny tr.1-4, nad 100 do 1000 m3, príplatok k cene za každých ďalšich a začatých 1000 m</t>
  </si>
  <si>
    <t>741172020</t>
  </si>
  <si>
    <t>14</t>
  </si>
  <si>
    <t>171201202.S</t>
  </si>
  <si>
    <t>Uloženie sypaniny na skládky nad 100 do 1000 m3</t>
  </si>
  <si>
    <t>1965811300</t>
  </si>
  <si>
    <t>15</t>
  </si>
  <si>
    <t>171101121</t>
  </si>
  <si>
    <t>Uloženie sypaniny do násypu  nesúdržných kamenistých hornín - výmena podložia</t>
  </si>
  <si>
    <t>607670214</t>
  </si>
  <si>
    <t>16</t>
  </si>
  <si>
    <t>M</t>
  </si>
  <si>
    <t>583410003500.P</t>
  </si>
  <si>
    <t>Kamenivo drvené hrubé frakcia 32-45 mm</t>
  </si>
  <si>
    <t>t</t>
  </si>
  <si>
    <t>-692687913</t>
  </si>
  <si>
    <t>17</t>
  </si>
  <si>
    <t>174101001.S</t>
  </si>
  <si>
    <t>Zásyp sypaninou so zhutnením jám, šachiet, rýh, zárezov alebo okolo objektov do 100 m3</t>
  </si>
  <si>
    <t>1315923807</t>
  </si>
  <si>
    <t>18</t>
  </si>
  <si>
    <t>103640000200.S</t>
  </si>
  <si>
    <t>Zemina pre terénne úpravy - zásypová</t>
  </si>
  <si>
    <t>1374175554</t>
  </si>
  <si>
    <t>19</t>
  </si>
  <si>
    <t>181301101.S</t>
  </si>
  <si>
    <t>Rozprestretie ornice v rovine, plocha do 500 m2, hr.do 100 mm</t>
  </si>
  <si>
    <t>-1234282609</t>
  </si>
  <si>
    <t>103640000100.S</t>
  </si>
  <si>
    <t>Zemina pre terénne úpravy - ornica</t>
  </si>
  <si>
    <t>-373612058</t>
  </si>
  <si>
    <t>21</t>
  </si>
  <si>
    <t>183405211.S</t>
  </si>
  <si>
    <t>Výsev trávniku hydroosevom na ornicu</t>
  </si>
  <si>
    <t>-1600725922</t>
  </si>
  <si>
    <t>22</t>
  </si>
  <si>
    <t>005720001300.S</t>
  </si>
  <si>
    <t>Osivá tráv - trávové semeno</t>
  </si>
  <si>
    <t>kg</t>
  </si>
  <si>
    <t>1205467548</t>
  </si>
  <si>
    <t>23</t>
  </si>
  <si>
    <t>181101102.S</t>
  </si>
  <si>
    <t>Úprava pláne v hornine 1-4 so zhutnením</t>
  </si>
  <si>
    <t>-1720773835</t>
  </si>
  <si>
    <t>Zakladanie</t>
  </si>
  <si>
    <t>24</t>
  </si>
  <si>
    <t>211571111.S</t>
  </si>
  <si>
    <t>Výplň odvodňovacieho rebra alebo trativodu do rýh s úpravou povrchu výplne štrkopieskom</t>
  </si>
  <si>
    <t>1576906116</t>
  </si>
  <si>
    <t>25</t>
  </si>
  <si>
    <t>211971121.S</t>
  </si>
  <si>
    <t>Zhotov. oplášt. výplne z geotext. v ryhe alebo v záreze pri rozvinutej šírke oplášt. od 0 do 2, 5 m</t>
  </si>
  <si>
    <t>-322631269</t>
  </si>
  <si>
    <t>26</t>
  </si>
  <si>
    <t>693110004500.S</t>
  </si>
  <si>
    <t>Geotextília polypropylénová netkaná 300 g/m2</t>
  </si>
  <si>
    <t>1509025209</t>
  </si>
  <si>
    <t>27</t>
  </si>
  <si>
    <t>212755116.S</t>
  </si>
  <si>
    <t>Trativod z drenážnych rúrok bez lôžka, vnútorného priem. rúrok 160 mm</t>
  </si>
  <si>
    <t>m</t>
  </si>
  <si>
    <t>927365890</t>
  </si>
  <si>
    <t>28</t>
  </si>
  <si>
    <t>286120012200.S</t>
  </si>
  <si>
    <t>Plnostenná drenážna PVC rúra DN 160, perforovaná</t>
  </si>
  <si>
    <t>-1381849189</t>
  </si>
  <si>
    <t>29</t>
  </si>
  <si>
    <t>212752211</t>
  </si>
  <si>
    <t>Montáž  drenážnych rúr, DN 100 mm</t>
  </si>
  <si>
    <t>1969273932</t>
  </si>
  <si>
    <t>30</t>
  </si>
  <si>
    <t>286120012200.P</t>
  </si>
  <si>
    <t>Plnostenná drenážna PVC rúra DN 100</t>
  </si>
  <si>
    <t>-1113597133</t>
  </si>
  <si>
    <t>31</t>
  </si>
  <si>
    <t>216341112.P</t>
  </si>
  <si>
    <t>Striekaný betón tr. C 25/30  hr. 150 mm</t>
  </si>
  <si>
    <t>-62278243</t>
  </si>
  <si>
    <t>32</t>
  </si>
  <si>
    <t>289362311.P</t>
  </si>
  <si>
    <t>Výstuž striekaného betónu z ocele B500 (10505) do 8mm</t>
  </si>
  <si>
    <t>-1895832184</t>
  </si>
  <si>
    <t>33</t>
  </si>
  <si>
    <t>275313521.S</t>
  </si>
  <si>
    <t>Betón základových pätiek, prostý tr. C 12/15</t>
  </si>
  <si>
    <t>-349950122</t>
  </si>
  <si>
    <t>34</t>
  </si>
  <si>
    <t>289971211.S</t>
  </si>
  <si>
    <t>Zhotovenie vrstvy z geotextílie</t>
  </si>
  <si>
    <t>1171389631</t>
  </si>
  <si>
    <t>35</t>
  </si>
  <si>
    <t>-355566283</t>
  </si>
  <si>
    <t>36</t>
  </si>
  <si>
    <t>693110003200.S</t>
  </si>
  <si>
    <t>Geotextília polypropylénová netkaná 500 g/m2</t>
  </si>
  <si>
    <t>-1026092539</t>
  </si>
  <si>
    <t>Zvislé a kompletné konštrukcie</t>
  </si>
  <si>
    <t>37</t>
  </si>
  <si>
    <t>311211124.P1</t>
  </si>
  <si>
    <t>Murivo nadzákladové z  prírodného kameňa - dodávka+montáž</t>
  </si>
  <si>
    <t>1880810590</t>
  </si>
  <si>
    <t>38</t>
  </si>
  <si>
    <t>311211124.P2</t>
  </si>
  <si>
    <t>Murivo nadzákladové z  prírodného kameňa - materiál z výzisku</t>
  </si>
  <si>
    <t>-666960577</t>
  </si>
  <si>
    <t>39</t>
  </si>
  <si>
    <t>311311953.P</t>
  </si>
  <si>
    <t>Betón nadzákladových múrov prostý tr. C 35/45</t>
  </si>
  <si>
    <t>464399110</t>
  </si>
  <si>
    <t>Poznámka k položke:_x000D_
 - vrátane potrebného debnenia a oddebnenia</t>
  </si>
  <si>
    <t>Komunikácie</t>
  </si>
  <si>
    <t>40</t>
  </si>
  <si>
    <t>564831111.P</t>
  </si>
  <si>
    <t>Podklad zo štrkodrviny s rozprestretím a zhutnením</t>
  </si>
  <si>
    <t>411572525</t>
  </si>
  <si>
    <t>41</t>
  </si>
  <si>
    <t>567133113.P</t>
  </si>
  <si>
    <t>Podklad z kameniva stmeleného cementom s rozprestretím a zhutnením, CBGM C 3/4, po zhutnení hr. 180 mm</t>
  </si>
  <si>
    <t>1443132189</t>
  </si>
  <si>
    <t>42</t>
  </si>
  <si>
    <t>569831111.S</t>
  </si>
  <si>
    <t>Spevnenie krajníc alebo komun. pre peších s rozpr. a zhutnením, štrkodrvinou hr. 100 mm</t>
  </si>
  <si>
    <t>814408449</t>
  </si>
  <si>
    <t>43</t>
  </si>
  <si>
    <t>569903311.S</t>
  </si>
  <si>
    <t>Zhotovenie zemných krajníc z hornín akejkoľvek triedy so zhutnením</t>
  </si>
  <si>
    <t>-793813057</t>
  </si>
  <si>
    <t>44</t>
  </si>
  <si>
    <t>583410003800.P</t>
  </si>
  <si>
    <t>Nenamŕzavý zásypový materiál</t>
  </si>
  <si>
    <t>-848947647</t>
  </si>
  <si>
    <t>45</t>
  </si>
  <si>
    <t>573111112.S</t>
  </si>
  <si>
    <t>Postrek asfaltový infiltračný s posypom kamenivom z asfaltu cestného v množstve 1,00 kg/m2</t>
  </si>
  <si>
    <t>-819128498</t>
  </si>
  <si>
    <t>46</t>
  </si>
  <si>
    <t>573231107.S</t>
  </si>
  <si>
    <t>Postrek asfaltový spojovací bez posypu kamenivom z cestnej emulzie v množstve 0,50 kg/m2</t>
  </si>
  <si>
    <t>1589352319</t>
  </si>
  <si>
    <t>47</t>
  </si>
  <si>
    <t>577144211.S</t>
  </si>
  <si>
    <t>Asfaltový betón vrstva obrusná AC 11 O v pruhu š. do 3 m z nemodifik. asfaltu tr. I, po zhutnení hr. 50 mm</t>
  </si>
  <si>
    <t>561463811</t>
  </si>
  <si>
    <t>48</t>
  </si>
  <si>
    <t>577164431.S</t>
  </si>
  <si>
    <t>Asfaltový betón vrstva ložná AC 22 L v pruhu š. do 3 m z nemodifik. asfaltu tr. II, po zhutnení hr. 70 mm</t>
  </si>
  <si>
    <t>948696411</t>
  </si>
  <si>
    <t>49</t>
  </si>
  <si>
    <t>591141121.S</t>
  </si>
  <si>
    <t>Kladenie dlažby z kociek drobných do lôžka z cementovej malty</t>
  </si>
  <si>
    <t>1596932602</t>
  </si>
  <si>
    <t>50</t>
  </si>
  <si>
    <t>583810000200.S</t>
  </si>
  <si>
    <t>Kocka dlažobná drobná, veľkosť 100 mm</t>
  </si>
  <si>
    <t>-747806665</t>
  </si>
  <si>
    <t>51</t>
  </si>
  <si>
    <t>599121111.S</t>
  </si>
  <si>
    <t>Zálievka asfaltová škár dlažby, hĺbky do 50 mm, s vyčistením škár z drobných kociek</t>
  </si>
  <si>
    <t>1980504339</t>
  </si>
  <si>
    <t>52</t>
  </si>
  <si>
    <t>594511111.S</t>
  </si>
  <si>
    <t>Dlažba z lomového kameňa do lôžka z betónu tr. C 8/10</t>
  </si>
  <si>
    <t>-543961108</t>
  </si>
  <si>
    <t>Poznámka k položke:_x000D_
 - vrátane betónového lôžka</t>
  </si>
  <si>
    <t>Rúrové vedenie</t>
  </si>
  <si>
    <t>53</t>
  </si>
  <si>
    <t>87127101P</t>
  </si>
  <si>
    <t>Montáž potrubia z PVC DN 100 - chránička</t>
  </si>
  <si>
    <t>-1630250244</t>
  </si>
  <si>
    <t>54</t>
  </si>
  <si>
    <t>286130034000</t>
  </si>
  <si>
    <t>Rúra PVC DN 100</t>
  </si>
  <si>
    <t>-1258209495</t>
  </si>
  <si>
    <t>55</t>
  </si>
  <si>
    <t>871351022</t>
  </si>
  <si>
    <t>Montáž potrubia z kanalizačných rúr z PVC DN 200</t>
  </si>
  <si>
    <t>-2105100274</t>
  </si>
  <si>
    <t>56</t>
  </si>
  <si>
    <t>286140032600</t>
  </si>
  <si>
    <t>Plnostenná drenážna rúra DN 200</t>
  </si>
  <si>
    <t>-1655185299</t>
  </si>
  <si>
    <t>Poznámka k položke:_x000D_
 - vrátane ohybových a napájacích kusov</t>
  </si>
  <si>
    <t>57</t>
  </si>
  <si>
    <t>89594111P</t>
  </si>
  <si>
    <t>Zriadenie kanalizačného vpustu uličného z betónových dielcov, vrátane mreže</t>
  </si>
  <si>
    <t>ks</t>
  </si>
  <si>
    <t>-1053832242</t>
  </si>
  <si>
    <t xml:space="preserve">Poznámka k položke:_x000D_
 - vrátane podkladového betónu </t>
  </si>
  <si>
    <t>58</t>
  </si>
  <si>
    <t>592230001400.S</t>
  </si>
  <si>
    <t>Uličný vpust betónový - komplet</t>
  </si>
  <si>
    <t>1177041716</t>
  </si>
  <si>
    <t>Poznámka k položke:_x000D_
 - uličný vpust prefabrikovaný s kalovým košom a kalovým priestorom_x000D_
 - vrátane mreže (kompozitná, uzamykateľná, trieda zaťaženia D400 kN rozmer 500x500 mm)</t>
  </si>
  <si>
    <t>59</t>
  </si>
  <si>
    <t>89561111P</t>
  </si>
  <si>
    <t>Výustný objekt - dodávka, montáž, osadenie</t>
  </si>
  <si>
    <t>791344134</t>
  </si>
  <si>
    <t xml:space="preserve">Poznámka k položke:_x000D_
 - monolitický, betón C30/37, debnenie / oddebnenie, podklad ŠD_x000D_
</t>
  </si>
  <si>
    <t>Ostatné konštrukcie a práce-búranie</t>
  </si>
  <si>
    <t>60</t>
  </si>
  <si>
    <t>916362113.S</t>
  </si>
  <si>
    <t>Osadenie cestného obrubníka betónového stojatého do lôžka z betónu prostého tr. C 25/30 s bočnou oporou</t>
  </si>
  <si>
    <t>-256385984</t>
  </si>
  <si>
    <t>61</t>
  </si>
  <si>
    <t>592170002200.S</t>
  </si>
  <si>
    <t>Obrubník cestný, lxšxv 1000x150x260 mm, so skosením</t>
  </si>
  <si>
    <t>2089471713</t>
  </si>
  <si>
    <t>62</t>
  </si>
  <si>
    <t>911332312.S</t>
  </si>
  <si>
    <t xml:space="preserve">Osadenie a montáž cestného zvodidla oceľového jednostranného úrovne zachytenia N2 </t>
  </si>
  <si>
    <t>-1214109029</t>
  </si>
  <si>
    <t>63</t>
  </si>
  <si>
    <t>553550000200.S</t>
  </si>
  <si>
    <t>Zvodidlo cestné jednostranné oceľové, úroveň zachytenia N2, komplet</t>
  </si>
  <si>
    <t>702515772</t>
  </si>
  <si>
    <t>64</t>
  </si>
  <si>
    <t>911332332.S</t>
  </si>
  <si>
    <t>Osadenie a montáž cestného zvodidla oceľového jednostranného úrovne zachytenia H2</t>
  </si>
  <si>
    <t>18507963</t>
  </si>
  <si>
    <t>65</t>
  </si>
  <si>
    <t>553550000510.S</t>
  </si>
  <si>
    <t>Zvodidlo cestné jednostranné oceľové, úroveň zachytenia H2, komplet</t>
  </si>
  <si>
    <t>-225574299</t>
  </si>
  <si>
    <t>66</t>
  </si>
  <si>
    <t>762961810.P</t>
  </si>
  <si>
    <t>Oplotenie s priečnikmi a drevenými stĺpikmi z dosiek, lát - dodávka+montáž</t>
  </si>
  <si>
    <t>1414780075</t>
  </si>
  <si>
    <t>Poznámka k položke:_x000D_
 - časť oplotenia osadená do betónových základových pätiek (6,3m), časť osadená na oporný múr (13,58m)</t>
  </si>
  <si>
    <t>67</t>
  </si>
  <si>
    <t>767920130.P</t>
  </si>
  <si>
    <t>Premiestnenie vrát a vrátok k oploteniu , 4-6 m2</t>
  </si>
  <si>
    <t>1128682995</t>
  </si>
  <si>
    <t>68</t>
  </si>
  <si>
    <t>931992121.S</t>
  </si>
  <si>
    <t>Výplň dilatačných škár z extrudovaného polystyrénu hr. 20 mm</t>
  </si>
  <si>
    <t>-1900438373</t>
  </si>
  <si>
    <t>69</t>
  </si>
  <si>
    <t>919726711.P</t>
  </si>
  <si>
    <t>Asfaltová zálievka modifikovaná spracovaná za horúca</t>
  </si>
  <si>
    <t>947333204</t>
  </si>
  <si>
    <t>70</t>
  </si>
  <si>
    <t>915711212.S</t>
  </si>
  <si>
    <t>Vodorovné dopravné značenie striekané farbou deliacich čiar šírky 125 mm biela retroreflexná</t>
  </si>
  <si>
    <t>1989851197</t>
  </si>
  <si>
    <t>71</t>
  </si>
  <si>
    <t>915711312.S</t>
  </si>
  <si>
    <t>Vodorovné dopravné značenie striekané farbou deliacich čiar prerušovaných šírky 125 mm biela retroreflexná</t>
  </si>
  <si>
    <t>-668199185</t>
  </si>
  <si>
    <t>72</t>
  </si>
  <si>
    <t>915791111.S</t>
  </si>
  <si>
    <t>Predznačenie pre značenie striekané farbou z náterových hmôt deliace čiary, vodiace prúžky</t>
  </si>
  <si>
    <t>1398947337</t>
  </si>
  <si>
    <t>73</t>
  </si>
  <si>
    <t>962022391.S</t>
  </si>
  <si>
    <t>Búranie muriva alebo vybúranie otvorov plochy nad 4 m2 nadzákladového kamenného príp. zmieš. na akúkoľvek maltu,  -2,38500t</t>
  </si>
  <si>
    <t>-309524049</t>
  </si>
  <si>
    <t>Poznámka k položke:_x000D_
 - časť materiálu bude využitá spätne (9,75m3)</t>
  </si>
  <si>
    <t>74</t>
  </si>
  <si>
    <t>966005311.S</t>
  </si>
  <si>
    <t>Rozobranie cestného zábradlia a zvodidiel s jednou pásnicou,  -0,04200t</t>
  </si>
  <si>
    <t>773798404</t>
  </si>
  <si>
    <t>75</t>
  </si>
  <si>
    <t>962042321.P</t>
  </si>
  <si>
    <t>Búranie konštrukcií z betónu prostého,  -2,20000t</t>
  </si>
  <si>
    <t>34623379</t>
  </si>
  <si>
    <t>76</t>
  </si>
  <si>
    <t>767914830.S</t>
  </si>
  <si>
    <t>Demontáž oplotenia,  -0,00900t</t>
  </si>
  <si>
    <t>-267525308</t>
  </si>
  <si>
    <t>77</t>
  </si>
  <si>
    <t>113107242.S</t>
  </si>
  <si>
    <t>Odstránenie krytu asfaltového v ploche nad 200 m2, hr. nad 50 do 100 mm,  -0,18100t</t>
  </si>
  <si>
    <t>2068855503</t>
  </si>
  <si>
    <t>78</t>
  </si>
  <si>
    <t>113152140.P</t>
  </si>
  <si>
    <t>Frézovanie asf. podkladu alebo krytu bez prek., plochy do 500 m2, pruh š. do 0,5 m, hr. 200 mm  0,508 t</t>
  </si>
  <si>
    <t>845380645</t>
  </si>
  <si>
    <t>79</t>
  </si>
  <si>
    <t>113307222.S</t>
  </si>
  <si>
    <t>Odstránenie podkladu v ploche nad 200 m2 z kameniva hrubého drveného, hr.100 do 200 mm,  -0,23500t</t>
  </si>
  <si>
    <t>350046073</t>
  </si>
  <si>
    <t>80</t>
  </si>
  <si>
    <t>113307232.S</t>
  </si>
  <si>
    <t>Odstránenie podkladných vrstiev v ploche nad 200 m2 , hr. vrstvy nad 150 do 300 mm,  -0,50000t</t>
  </si>
  <si>
    <t>-2090857520</t>
  </si>
  <si>
    <t>81</t>
  </si>
  <si>
    <t>113307222.P</t>
  </si>
  <si>
    <t>Odstránenie nespevnenej krajnice, -1,800t</t>
  </si>
  <si>
    <t>659848190</t>
  </si>
  <si>
    <t>82</t>
  </si>
  <si>
    <t>966006211.S</t>
  </si>
  <si>
    <t>Odstránenie (demontáž) zvislej dopravnej značky zo stĺpov, stĺpikov alebo konzol,  -0,00400t</t>
  </si>
  <si>
    <t>313674029</t>
  </si>
  <si>
    <t>83</t>
  </si>
  <si>
    <t>979082213.S</t>
  </si>
  <si>
    <t>Vodorovná doprava sutiny so zložením a hrubým urovnaním na vzdialenosť do 1 km</t>
  </si>
  <si>
    <t>-1070581014</t>
  </si>
  <si>
    <t>84</t>
  </si>
  <si>
    <t>979082219.S</t>
  </si>
  <si>
    <t>Príplatok k cene za každý ďalší aj začatý 1 km nad 1 km pre vodorovnú dopravu sutiny</t>
  </si>
  <si>
    <t>-493821958</t>
  </si>
  <si>
    <t>85</t>
  </si>
  <si>
    <t>979084216.S</t>
  </si>
  <si>
    <t>Vodorovná doprava vybúraných hmôt po suchu bez naloženia, ale so zložením na vzdialenosť do 5 km</t>
  </si>
  <si>
    <t>-798699918</t>
  </si>
  <si>
    <t>86</t>
  </si>
  <si>
    <t>979084219.S</t>
  </si>
  <si>
    <t>Príplatok k cene za každých ďalších aj začatých 5 km nad 5 km</t>
  </si>
  <si>
    <t>1633091680</t>
  </si>
  <si>
    <t>87</t>
  </si>
  <si>
    <t>979089012</t>
  </si>
  <si>
    <t>Poplatok za skladovanie - betón, tehly, dlaždice (17 01) ostatné</t>
  </si>
  <si>
    <t>-1161363087</t>
  </si>
  <si>
    <t>88</t>
  </si>
  <si>
    <t>979089212</t>
  </si>
  <si>
    <t>Poplatok za skladovanie - bitúmenové zmesi, uholný decht, dechtové výrobky (17 03 ), ostatné</t>
  </si>
  <si>
    <t>520976214</t>
  </si>
  <si>
    <t>89</t>
  </si>
  <si>
    <t>979089312</t>
  </si>
  <si>
    <t>Poplatok za skladovanie - kovy (meď, bronz, mosadz atď.) (17 04 ), ostatné</t>
  </si>
  <si>
    <t>664191144</t>
  </si>
  <si>
    <t>90</t>
  </si>
  <si>
    <t>171209002.S</t>
  </si>
  <si>
    <t>Poplatok za skladovanie - zemina a kamenivo (17 05) ostatné</t>
  </si>
  <si>
    <t>-1453971421</t>
  </si>
  <si>
    <t>91</t>
  </si>
  <si>
    <t>91400111P1</t>
  </si>
  <si>
    <t>Prenájom cestnej zvislej dopravnej značky na stľpik, stľp, konzolu alebo objekt, vrátane potrebných stĺpikov</t>
  </si>
  <si>
    <t>-554625737</t>
  </si>
  <si>
    <t>Poznámka k položke:_x000D_
 - typy zvislých dopravných značiek, presný postup prác viď.PD, potrebná doba prenájmu 7 mesiacov</t>
  </si>
  <si>
    <t>92</t>
  </si>
  <si>
    <t>914001111</t>
  </si>
  <si>
    <t>Osadenie a montáž cestnej zvislej dopravnej značky na stĺpik, stĺp, konzolu alebo objekt</t>
  </si>
  <si>
    <t>-1840841746</t>
  </si>
  <si>
    <t>93</t>
  </si>
  <si>
    <t>966006211</t>
  </si>
  <si>
    <t>Odstránenie (demontáž) zvislej dopravnej značky zo stľpov, stľpikov alebo konzol, vrátane potrebnej dopravy demontovaného materiálu</t>
  </si>
  <si>
    <t>-1108101274</t>
  </si>
  <si>
    <t>99</t>
  </si>
  <si>
    <t>Presun hmôt HSV</t>
  </si>
  <si>
    <t>94</t>
  </si>
  <si>
    <t>998225111.S</t>
  </si>
  <si>
    <t>Presun hmôt pre pozemnú komunikáciu a letisko s krytom asfaltovým akejkoľvek dĺžky objektu</t>
  </si>
  <si>
    <t>666496472</t>
  </si>
  <si>
    <t>SO 201 - SO 201 Oporný múr</t>
  </si>
  <si>
    <t>PSV - Práce a dodávky PSV</t>
  </si>
  <si>
    <t xml:space="preserve">    711 - Izolácie proti vode a vlhkosti</t>
  </si>
  <si>
    <t xml:space="preserve">    783 - Nátery</t>
  </si>
  <si>
    <t>M - Práce a dodávky M</t>
  </si>
  <si>
    <t xml:space="preserve">    43-M - Montáž oceľových konštrukcií</t>
  </si>
  <si>
    <t>VRN - Vedľajšie rozpočtové náklady</t>
  </si>
  <si>
    <t>112101101.S</t>
  </si>
  <si>
    <t>Odstránenie listnatých stromov do priemeru 300 mm, motorovou pílou</t>
  </si>
  <si>
    <t>-103036890</t>
  </si>
  <si>
    <t>112201101.S</t>
  </si>
  <si>
    <t>Odstránenie pňov na vzdial. 50 m priemeru nad 100 do 300 mm</t>
  </si>
  <si>
    <t>911015529</t>
  </si>
  <si>
    <t>162401411.P</t>
  </si>
  <si>
    <t>Vodorovné premiestnenie stromov nad 100 do 300 mm do 20 km</t>
  </si>
  <si>
    <t>-60193813</t>
  </si>
  <si>
    <t>Poznámka k položke:_x000D_
 - vrátane spracovania drevnej hmoty</t>
  </si>
  <si>
    <t>174201201.S</t>
  </si>
  <si>
    <t>Zásyp jám po pňoch výkopkov nad 100 do 300 mm</t>
  </si>
  <si>
    <t>-279985918</t>
  </si>
  <si>
    <t>122301102.P</t>
  </si>
  <si>
    <t>Odkopávka a prekopávka nezapažená v hornine 1-5, nad 100 do 1000 m3</t>
  </si>
  <si>
    <t>-608508151</t>
  </si>
  <si>
    <t>162501122.P</t>
  </si>
  <si>
    <t>Vodorovné premiestnenie výkopku po spevnenej ceste z horniny tr.1-5, nad 100 do 1000 m3 na vzdialenosť do 3000 m</t>
  </si>
  <si>
    <t>-1793440407</t>
  </si>
  <si>
    <t>162501123.P</t>
  </si>
  <si>
    <t>Vodorovné premiestnenie výkopku po spevnenej ceste z horniny tr.1-5, nad 100 do 1000 m3, príplatok k cene za každých ďalšich a začatých 1000 m</t>
  </si>
  <si>
    <t>2104337911</t>
  </si>
  <si>
    <t>-501151656</t>
  </si>
  <si>
    <t>-1688745029</t>
  </si>
  <si>
    <t>174101002.S</t>
  </si>
  <si>
    <t>Zásyp sypaninou so zhutnením jám, šachiet, rýh, zárezov alebo okolo objektov nad 100 do 1000 m3</t>
  </si>
  <si>
    <t>-690063208</t>
  </si>
  <si>
    <t>1900781587</t>
  </si>
  <si>
    <t>175101101.S</t>
  </si>
  <si>
    <t>Obsyp potrubia sypaninou z vhodných hornín 1 až 4 bez prehodenia sypaniny</t>
  </si>
  <si>
    <t>935951810</t>
  </si>
  <si>
    <t>583310001600.S</t>
  </si>
  <si>
    <t>Kamenivo ťažené hrubé frakcia 16-32 mm</t>
  </si>
  <si>
    <t>2097381129</t>
  </si>
  <si>
    <t>458591111.S</t>
  </si>
  <si>
    <t>Zhotovenie výplne tesniacej vrstvy za oporou z ílu</t>
  </si>
  <si>
    <t>-1083691814</t>
  </si>
  <si>
    <t>581250000100.S</t>
  </si>
  <si>
    <t>Zemina špeciálna a upravená surová ílová</t>
  </si>
  <si>
    <t>-646984147</t>
  </si>
  <si>
    <t>182301121.S</t>
  </si>
  <si>
    <t>Rozprestretie ornice na svahu so sklonom nad 1:5, plocha do 500 m2, hr.do 100 mm</t>
  </si>
  <si>
    <t>-1856502481</t>
  </si>
  <si>
    <t>203303237</t>
  </si>
  <si>
    <t>1118131250</t>
  </si>
  <si>
    <t>1057946135</t>
  </si>
  <si>
    <t>216341111.S</t>
  </si>
  <si>
    <t>Striekaný betón tr. C 16/20  priemernej hr. od 0 do 50 mm</t>
  </si>
  <si>
    <t>-1039132030</t>
  </si>
  <si>
    <t>216341112.S</t>
  </si>
  <si>
    <t>Striekaný betón tr. C 16/20  hr. nad 50 do 100 mm</t>
  </si>
  <si>
    <t>428030194</t>
  </si>
  <si>
    <t>-1796031949</t>
  </si>
  <si>
    <t>262203372.S</t>
  </si>
  <si>
    <t>Vrty pre injektáž zvislé povrchové, D nad 93 do 156 mm, v hĺbke 0 - 25 m, v hornine II</t>
  </si>
  <si>
    <t>-321319966</t>
  </si>
  <si>
    <t>262208322.S</t>
  </si>
  <si>
    <t>Príplatok za vrty pre injektovanie šikmé, povrchové D 93-156mm, úklon 48-90 st., hĺbky do 25m, v hornine II</t>
  </si>
  <si>
    <t>-1136701500</t>
  </si>
  <si>
    <t>262403372.S</t>
  </si>
  <si>
    <t>Vrty pre injektáž zvislé povrchové, D nad 93 do 156 mm, v hĺbke 0 - 25 m, v hornine IV</t>
  </si>
  <si>
    <t>-765167692</t>
  </si>
  <si>
    <t>262408322.S</t>
  </si>
  <si>
    <t>Príplatok za vrty pre injektovanie šikmé, povrchové,D 93-156mm, úklon 48-90st., hĺbky do 25m, v hornine IV</t>
  </si>
  <si>
    <t>-1199293703</t>
  </si>
  <si>
    <t>285377111.S</t>
  </si>
  <si>
    <t>Stužujúce ťahadlá z ocele priemeru od 0 do 20 mm - klince</t>
  </si>
  <si>
    <t>-1561447992</t>
  </si>
  <si>
    <t>229942113.S</t>
  </si>
  <si>
    <t>Rúrkové mikropilóty tlakové i ťahové z ocele 355 časť hladká, pri priemere nad 105 do 115 mm</t>
  </si>
  <si>
    <t>-958512029</t>
  </si>
  <si>
    <t>285375112.S</t>
  </si>
  <si>
    <t>Kotvy lanové z popúšťaných pramencov alebo drôtov, ich dodanie a osadenie pre nosnosť 0,16-0,31 MN</t>
  </si>
  <si>
    <t>-2070179906</t>
  </si>
  <si>
    <t>Poznámka k položke:_x000D_
 - dočasné lanové kotvy 3Lp 1860 (21ks)_x000D_
 - trvalé lanové kotvy 4Lp 1860 (10ks)</t>
  </si>
  <si>
    <t>285376112.S</t>
  </si>
  <si>
    <t>Napnutie lanovej kotvy pri únosnosti kotvy nad 0, 16 do 0,31 MN</t>
  </si>
  <si>
    <t>-749327965</t>
  </si>
  <si>
    <t>285375191.S</t>
  </si>
  <si>
    <t>Príplatok k cene za antikoróznu ochranu trvalých kotiev do 0, 47 MN</t>
  </si>
  <si>
    <t>-1897363259</t>
  </si>
  <si>
    <t>Poznámka k položke:_x000D_
 - trvalé lanové kotvy 4Lp 1860 (10ks)</t>
  </si>
  <si>
    <t>285375291.S</t>
  </si>
  <si>
    <t>Príplatok k cene za dodanie a montáž dynamometra</t>
  </si>
  <si>
    <t>-1690720802</t>
  </si>
  <si>
    <t>281602211.P</t>
  </si>
  <si>
    <t>Injektovanie povrchové s  mikropilót alebo kotiev tlakom do 0, 6 MPa (m)</t>
  </si>
  <si>
    <t>1575578925</t>
  </si>
  <si>
    <t>282602212.P</t>
  </si>
  <si>
    <t>Injektovanie povrchové s mikropilót alebo kotiev tlakom nad 0, 6 do 2,0 MPa (m)</t>
  </si>
  <si>
    <t>1463903328</t>
  </si>
  <si>
    <t>282602213.S</t>
  </si>
  <si>
    <t>Injektovanie povrchové s dvojitým obturátorom mikropilót alebo kotiev tlakom nad 2, 0 do 4,5 MPa (m)</t>
  </si>
  <si>
    <t>-203828342</t>
  </si>
  <si>
    <t>589130004000.S</t>
  </si>
  <si>
    <t>Malta cementová injektážna z cementu</t>
  </si>
  <si>
    <t>1609890516</t>
  </si>
  <si>
    <t>273313521.S</t>
  </si>
  <si>
    <t>Betón základových dosiek, prostý tr. C 12/15 - podkladový betón</t>
  </si>
  <si>
    <t>-1540966990</t>
  </si>
  <si>
    <t>273351215.S</t>
  </si>
  <si>
    <t>Debnenie stien základových dosiek, zhotovenie-dielce</t>
  </si>
  <si>
    <t>2023951125</t>
  </si>
  <si>
    <t>273351216.S</t>
  </si>
  <si>
    <t>Debnenie stien základových dosiek, odstránenie-dielce</t>
  </si>
  <si>
    <t>-1232426198</t>
  </si>
  <si>
    <t>274321411.S</t>
  </si>
  <si>
    <t>Betón základových pásov, železový (bez výstuže), tr. C 25/30</t>
  </si>
  <si>
    <t>1426877628</t>
  </si>
  <si>
    <t>274351215.S</t>
  </si>
  <si>
    <t>Debnenie stien základových pásov, zhotovenie-dielce</t>
  </si>
  <si>
    <t>1763815703</t>
  </si>
  <si>
    <t>274351216.S</t>
  </si>
  <si>
    <t>Debnenie stien základových pásov, odstránenie-dielce</t>
  </si>
  <si>
    <t>-1765894717</t>
  </si>
  <si>
    <t>289971231.S</t>
  </si>
  <si>
    <t>Zhotovenie vrstvy z geotextílie na uprav. povrchu</t>
  </si>
  <si>
    <t>2140061270</t>
  </si>
  <si>
    <t>365939632</t>
  </si>
  <si>
    <t>289971733.S</t>
  </si>
  <si>
    <t>Drenážne geosyntetiká pre odvodnenie a stabilizáciu podkladu, geokompozit obojstranne laminovaný geotextíliou</t>
  </si>
  <si>
    <t>1817219007</t>
  </si>
  <si>
    <t>311321411.S</t>
  </si>
  <si>
    <t>Betón nadzákladových múrov, železový (bez výstuže) tr. C 25/30</t>
  </si>
  <si>
    <t>-1533051409</t>
  </si>
  <si>
    <t>311351101.S</t>
  </si>
  <si>
    <t>Debnenie nadzákladových múrov, zhotovenie-dielce</t>
  </si>
  <si>
    <t>-1016458853</t>
  </si>
  <si>
    <t>Poznámka k položke:_x000D_
 - v časti bez paženia obojstranné debnenie, v časti s pažením jednostranné debnenie</t>
  </si>
  <si>
    <t>311351102.S</t>
  </si>
  <si>
    <t>Debnenie nadzákladových múrov, odstránenie-dielce</t>
  </si>
  <si>
    <t>-727195421</t>
  </si>
  <si>
    <t>311361821.S</t>
  </si>
  <si>
    <t>Výstuž nadzákladových múrov B500 (10505)</t>
  </si>
  <si>
    <t>1341152457</t>
  </si>
  <si>
    <t>317322512.S</t>
  </si>
  <si>
    <t>Betón ríms alebo žľabových ríms železový (bez výstuže) tr. C 35/45</t>
  </si>
  <si>
    <t>-1597909392</t>
  </si>
  <si>
    <t>317351105.S</t>
  </si>
  <si>
    <t>Debnenie ríms alebo žľabových ríms vrátane podpernej konštrukcie zhotovenie</t>
  </si>
  <si>
    <t>261692422</t>
  </si>
  <si>
    <t>317351106.S</t>
  </si>
  <si>
    <t>Debnenie ríms alebo žľabových ríms vrátane podpernej konštrukcie odstránenie</t>
  </si>
  <si>
    <t>1364373968</t>
  </si>
  <si>
    <t>317362821.S</t>
  </si>
  <si>
    <t>Výstuž ríms, žľabov vrátane stužidiel, žľabových ríms z ocele B500 (10505)</t>
  </si>
  <si>
    <t>458767027</t>
  </si>
  <si>
    <t>317353321.P</t>
  </si>
  <si>
    <t>Vloženie matrice do debnenia - dodávka+montáž</t>
  </si>
  <si>
    <t>-1434003266</t>
  </si>
  <si>
    <t>87126500P</t>
  </si>
  <si>
    <t>Montáž potrubia z HDPE DN 80</t>
  </si>
  <si>
    <t>-597274608</t>
  </si>
  <si>
    <t>286130037900.P</t>
  </si>
  <si>
    <t>Rúra DN 80 HDPE</t>
  </si>
  <si>
    <t>-797569959</t>
  </si>
  <si>
    <t>87126600P</t>
  </si>
  <si>
    <t>Montáž  PVC potrubia DN 50</t>
  </si>
  <si>
    <t>82987509</t>
  </si>
  <si>
    <t>286120000200.P</t>
  </si>
  <si>
    <t>Rúra PVC DN 50</t>
  </si>
  <si>
    <t>-1927067418</t>
  </si>
  <si>
    <t>913151111.P</t>
  </si>
  <si>
    <t>Osadenie alebo montáž klincovej GTM značky  - dodávka+montáž</t>
  </si>
  <si>
    <t>862939711</t>
  </si>
  <si>
    <t>913151111.P1</t>
  </si>
  <si>
    <t>Osadenie alebo montáž skrinky pre uzavretie kotiev IP68 - dodávka+montáž</t>
  </si>
  <si>
    <t>-743427876</t>
  </si>
  <si>
    <t>-1194152776</t>
  </si>
  <si>
    <t>962042321.S</t>
  </si>
  <si>
    <t>Búranie muriva alebo vybúranie otvorov plochy nad 4 m2 z betónu prostého nadzákladného,  -2,20000t</t>
  </si>
  <si>
    <t>1374633032</t>
  </si>
  <si>
    <t>979081111.S</t>
  </si>
  <si>
    <t>Odvoz sutiny a vybúraných hmôt na skládku do 1 km</t>
  </si>
  <si>
    <t>1719505299</t>
  </si>
  <si>
    <t>979081121.S</t>
  </si>
  <si>
    <t>Odvoz sutiny a vybúraných hmôt na skládku za každý ďalší 1 km</t>
  </si>
  <si>
    <t>2015699092</t>
  </si>
  <si>
    <t>979089012.S</t>
  </si>
  <si>
    <t>1438382477</t>
  </si>
  <si>
    <t>998004011.S</t>
  </si>
  <si>
    <t>Presun hmôt pre ucelenú dodávku pilót alebo podzemných stien injektovania, kotiev, mikropilót</t>
  </si>
  <si>
    <t>371454851</t>
  </si>
  <si>
    <t>PSV</t>
  </si>
  <si>
    <t>Práce a dodávky PSV</t>
  </si>
  <si>
    <t>711</t>
  </si>
  <si>
    <t>Izolácie proti vode a vlhkosti</t>
  </si>
  <si>
    <t>711112001.S</t>
  </si>
  <si>
    <t>Zhotovenie  izolácie proti zemnej vlhkosti zvislá penetračným náterom za studena</t>
  </si>
  <si>
    <t>985151281</t>
  </si>
  <si>
    <t>246170000900.S</t>
  </si>
  <si>
    <t>Lak asfaltový penetračný</t>
  </si>
  <si>
    <t>-582696182</t>
  </si>
  <si>
    <t>711112002.S</t>
  </si>
  <si>
    <t>Zhotovenie  izolácie proti zemnej vlhkosti zvislá asfaltovým lakom za studena</t>
  </si>
  <si>
    <t>-708967860</t>
  </si>
  <si>
    <t>246170001000.S</t>
  </si>
  <si>
    <t>Lak asfaltový opravný</t>
  </si>
  <si>
    <t>-637375704</t>
  </si>
  <si>
    <t>711761302.P</t>
  </si>
  <si>
    <t>Zhotovenie detailov, uzáver dilatač.škár profilovaným gumovým tesnením - dodávka+montáž</t>
  </si>
  <si>
    <t>796195351</t>
  </si>
  <si>
    <t>711792183.P</t>
  </si>
  <si>
    <t>Zhotovenie detailov dilatačných škár - tesnenie zvislých Z impregnovanými povrazcami - dodávka+montáž</t>
  </si>
  <si>
    <t>-896272490</t>
  </si>
  <si>
    <t>711713116.P</t>
  </si>
  <si>
    <t>Zhotovenie detailov náterivami a tmelmi - dodávka+montáž</t>
  </si>
  <si>
    <t>-1121769997</t>
  </si>
  <si>
    <t>998711101.S</t>
  </si>
  <si>
    <t>Presun hmôt pre izoláciu proti vode v objektoch výšky do 6 m</t>
  </si>
  <si>
    <t>1603102399</t>
  </si>
  <si>
    <t>783</t>
  </si>
  <si>
    <t>Nátery</t>
  </si>
  <si>
    <t>783151212</t>
  </si>
  <si>
    <t>Nátery oceľ.konštr. epoxidové jednonás.</t>
  </si>
  <si>
    <t>-218282724</t>
  </si>
  <si>
    <t>783173527</t>
  </si>
  <si>
    <t>Nátery oceľ.konštr. polyuretánové jednonás.</t>
  </si>
  <si>
    <t>488272992</t>
  </si>
  <si>
    <t>78382422P</t>
  </si>
  <si>
    <t>Nátery syntetické farebné betónových povrchov</t>
  </si>
  <si>
    <t>-1965668638</t>
  </si>
  <si>
    <t>Poznámka k položke:_x000D_
 - farebný náter RAL - KPÚ</t>
  </si>
  <si>
    <t>Práce a dodávky M</t>
  </si>
  <si>
    <t>43-M</t>
  </si>
  <si>
    <t>Montáž oceľových konštrukcií</t>
  </si>
  <si>
    <t>430861001.S</t>
  </si>
  <si>
    <t>Montáž rôznych dielov OK - dodávka+montáž</t>
  </si>
  <si>
    <t>-1717602041</t>
  </si>
  <si>
    <t>Vedľajšie rozpočtové náklady</t>
  </si>
  <si>
    <t>001200001.P</t>
  </si>
  <si>
    <t>Monitoring - geotechnický monitoring</t>
  </si>
  <si>
    <t>kpl</t>
  </si>
  <si>
    <t>1024</t>
  </si>
  <si>
    <t>-25985921</t>
  </si>
  <si>
    <t>Poznámka k položke:_x000D_
 - klicové značky (2xročne po dobu 5 rokov)_x000D_
 - kotvy (dynamometre) (2xročne po dobu 5 rokov)</t>
  </si>
  <si>
    <t>SO 601 - SO 601 Úprava NN vedenia</t>
  </si>
  <si>
    <t>JANELE s.r.o.</t>
  </si>
  <si>
    <t>Adrian Bereš</t>
  </si>
  <si>
    <t xml:space="preserve">    21-M - Elektromontáže</t>
  </si>
  <si>
    <t xml:space="preserve">    46-M - Zemné práce vykonávané pri externých montážnych prácach</t>
  </si>
  <si>
    <t>130101001.S</t>
  </si>
  <si>
    <t>Výkop jamy a ryhy v obmedzenom priestore horn. tr.1-2 ručne</t>
  </si>
  <si>
    <t>132101101.S</t>
  </si>
  <si>
    <t>Výkop ryhy do šírky 600 mm v horn.1a2 do 100 m3</t>
  </si>
  <si>
    <t>21-M</t>
  </si>
  <si>
    <t>Elektromontáže</t>
  </si>
  <si>
    <t>357120000200.S</t>
  </si>
  <si>
    <t>Skriňa elektromerová RE 1.0 zapustená s okienkom, istič 3P-B32, 1 x istič 1P pred HDO, nulový mostík</t>
  </si>
  <si>
    <t>256</t>
  </si>
  <si>
    <t>341110030500.S</t>
  </si>
  <si>
    <t>Kábel hliníkový 1-AYKY 4x25 mm2</t>
  </si>
  <si>
    <t>358220046400.S</t>
  </si>
  <si>
    <t>Istič 3P, 32 A, charakteristika B, 10 kA, 3 moduly</t>
  </si>
  <si>
    <t>357110013900.S</t>
  </si>
  <si>
    <t>Skriňa rozpájacia istiaca vonkajšia VRIS 1 II P4 3x250A</t>
  </si>
  <si>
    <t>210011444.S</t>
  </si>
  <si>
    <t>Chránička delená elektroinštalačná, uložená voľne</t>
  </si>
  <si>
    <t>286120017090.S</t>
  </si>
  <si>
    <t>Chránička delená z PVC D 110 mm, červená</t>
  </si>
  <si>
    <t>210962925.S</t>
  </si>
  <si>
    <t>Demontáž na spätnú montáž - skriňa prípojková plastová SPP pilierová</t>
  </si>
  <si>
    <t>46-M</t>
  </si>
  <si>
    <t>Zemné práce vykonávané pri externých montážnych prácach</t>
  </si>
  <si>
    <t>460300201.S</t>
  </si>
  <si>
    <t>Pretlačovanie otvorov strojovo do D 150 mm so zatiahnutím chráničky, bez výkopu,zásypu a bez šácht,pevné steny</t>
  </si>
  <si>
    <t>460420001.S</t>
  </si>
  <si>
    <t>Zriadenie káblového lôžka z preosiatej zeminy v ryhe šírky do 65 cm, hrúbky vrstvy 5 cm.</t>
  </si>
  <si>
    <t>460560161.S</t>
  </si>
  <si>
    <t>Ručný zásyp nezap. káblovej ryhy bez zhutn. zeminy, 35 cm širokej, 80 cm hlbokej v zem. tr. 1 a 2</t>
  </si>
  <si>
    <t>SO 602 - SO 602 Verejné osvetlenie</t>
  </si>
  <si>
    <t xml:space="preserve">    22-M - Montáže oznamovacích a zabezpečovacích zariadení</t>
  </si>
  <si>
    <t>316770003000</t>
  </si>
  <si>
    <t>Výložník V1T-25/114 zinkový jednoramenný, vyloženie 2,5 m</t>
  </si>
  <si>
    <t>316740001300</t>
  </si>
  <si>
    <t>Stožiar JB 8 cestný, oceľový - rúrkový, bezpätkový trojstupňový, výška 6,2 m</t>
  </si>
  <si>
    <t>341110000700.S</t>
  </si>
  <si>
    <t>Kábel medený CYKY 3x1,5 mm2</t>
  </si>
  <si>
    <t>345710004900</t>
  </si>
  <si>
    <t>Rúrka ohybná PP, SUPER MONOFLEX 1216EHFPP, D 16, KOPOS</t>
  </si>
  <si>
    <t>210204043</t>
  </si>
  <si>
    <t>Príplatok k osvetľov. stož. betónový. Platí i pre demontáž.</t>
  </si>
  <si>
    <t>210204207</t>
  </si>
  <si>
    <t>Príplatok k elektrovýstroj stožiara - rozvodnice. Platí i pre demontáž.</t>
  </si>
  <si>
    <t>210962068</t>
  </si>
  <si>
    <t>Demontáž stožiara osvetľovacieho ostatného betónového</t>
  </si>
  <si>
    <t>210962085</t>
  </si>
  <si>
    <t>Demontáž výzbroja stožiarov pre 2 okruhy</t>
  </si>
  <si>
    <t>22-M</t>
  </si>
  <si>
    <t>Montáže oznamovacích a zabezpečovacích zariadení</t>
  </si>
  <si>
    <t>220010211</t>
  </si>
  <si>
    <t>Stožiar oceľ. osadený do pripraveného výkopu, zaklinenie,vyrovnanie,náter</t>
  </si>
  <si>
    <t>460050602.S</t>
  </si>
  <si>
    <t>Výkop jamy pre stožiar, bet.základ, kotvu, príp. iné zar.,(vč.čerp.vody), ručný ,v zemine tr. 3 - 4</t>
  </si>
  <si>
    <t>Banskobystrický samosprávny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</si>
</sst>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167" fontId="34" fillId="3" borderId="23" xfId="0" applyNumberFormat="1" applyFont="1" applyFill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5" borderId="0" xfId="0" applyNumberFormat="1" applyFont="1" applyFill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opLeftCell="A70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5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4" t="s">
        <v>12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R5" s="17"/>
      <c r="BE5" s="211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15" t="s">
        <v>15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R6" s="17"/>
      <c r="BE6" s="212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12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00">
        <v>44040</v>
      </c>
      <c r="AR8" s="17"/>
      <c r="BE8" s="212"/>
      <c r="BS8" s="14" t="s">
        <v>6</v>
      </c>
    </row>
    <row r="9" spans="1:74" s="1" customFormat="1" ht="14.45" customHeight="1">
      <c r="B9" s="17"/>
      <c r="AR9" s="17"/>
      <c r="BE9" s="212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12"/>
      <c r="BS10" s="14" t="s">
        <v>6</v>
      </c>
    </row>
    <row r="11" spans="1:74" s="1" customFormat="1" ht="18.399999999999999" customHeight="1">
      <c r="B11" s="17"/>
      <c r="E11" s="199" t="s">
        <v>847</v>
      </c>
      <c r="AK11" s="24" t="s">
        <v>23</v>
      </c>
      <c r="AN11" s="22" t="s">
        <v>1</v>
      </c>
      <c r="AR11" s="17"/>
      <c r="BE11" s="212"/>
      <c r="BS11" s="14" t="s">
        <v>6</v>
      </c>
    </row>
    <row r="12" spans="1:74" s="1" customFormat="1" ht="6.95" customHeight="1">
      <c r="B12" s="17"/>
      <c r="AR12" s="17"/>
      <c r="BE12" s="212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12"/>
      <c r="BS13" s="14" t="s">
        <v>6</v>
      </c>
    </row>
    <row r="14" spans="1:74" ht="12.75">
      <c r="B14" s="17"/>
      <c r="E14" s="216" t="s">
        <v>25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4" t="s">
        <v>23</v>
      </c>
      <c r="AN14" s="26" t="s">
        <v>25</v>
      </c>
      <c r="AR14" s="17"/>
      <c r="BE14" s="212"/>
      <c r="BS14" s="14" t="s">
        <v>6</v>
      </c>
    </row>
    <row r="15" spans="1:74" s="1" customFormat="1" ht="6.95" customHeight="1">
      <c r="B15" s="17"/>
      <c r="AR15" s="17"/>
      <c r="BE15" s="212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12"/>
      <c r="BS16" s="14" t="s">
        <v>3</v>
      </c>
    </row>
    <row r="17" spans="1:71" s="1" customFormat="1" ht="18.399999999999999" customHeight="1">
      <c r="B17" s="17"/>
      <c r="E17" s="22" t="s">
        <v>27</v>
      </c>
      <c r="AK17" s="24" t="s">
        <v>23</v>
      </c>
      <c r="AN17" s="22" t="s">
        <v>1</v>
      </c>
      <c r="AR17" s="17"/>
      <c r="BE17" s="212"/>
      <c r="BS17" s="14" t="s">
        <v>28</v>
      </c>
    </row>
    <row r="18" spans="1:71" s="1" customFormat="1" ht="6.95" customHeight="1">
      <c r="B18" s="17"/>
      <c r="AR18" s="17"/>
      <c r="BE18" s="212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212"/>
      <c r="BS19" s="14" t="s">
        <v>29</v>
      </c>
    </row>
    <row r="20" spans="1:71" s="1" customFormat="1" ht="18.399999999999999" customHeight="1">
      <c r="B20" s="17"/>
      <c r="E20" s="22" t="s">
        <v>31</v>
      </c>
      <c r="AK20" s="24" t="s">
        <v>23</v>
      </c>
      <c r="AN20" s="22" t="s">
        <v>1</v>
      </c>
      <c r="AR20" s="17"/>
      <c r="BE20" s="212"/>
      <c r="BS20" s="14" t="s">
        <v>28</v>
      </c>
    </row>
    <row r="21" spans="1:71" s="1" customFormat="1" ht="6.95" customHeight="1">
      <c r="B21" s="17"/>
      <c r="AR21" s="17"/>
      <c r="BE21" s="212"/>
    </row>
    <row r="22" spans="1:71" s="1" customFormat="1" ht="12" customHeight="1">
      <c r="B22" s="17"/>
      <c r="D22" s="24" t="s">
        <v>32</v>
      </c>
      <c r="AR22" s="17"/>
      <c r="BE22" s="212"/>
    </row>
    <row r="23" spans="1:71" s="1" customFormat="1" ht="16.5" customHeight="1">
      <c r="B23" s="17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7"/>
      <c r="BE23" s="212"/>
    </row>
    <row r="24" spans="1:71" s="1" customFormat="1" ht="6.95" customHeight="1">
      <c r="B24" s="17"/>
      <c r="AR24" s="17"/>
      <c r="BE24" s="212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2"/>
    </row>
    <row r="26" spans="1:71" s="1" customFormat="1" ht="14.45" customHeight="1">
      <c r="B26" s="17"/>
      <c r="D26" s="29" t="s">
        <v>33</v>
      </c>
      <c r="AK26" s="219">
        <f>ROUND(AG94,2)</f>
        <v>0</v>
      </c>
      <c r="AL26" s="206"/>
      <c r="AM26" s="206"/>
      <c r="AN26" s="206"/>
      <c r="AO26" s="206"/>
      <c r="AR26" s="17"/>
      <c r="BE26" s="212"/>
    </row>
    <row r="27" spans="1:71" s="1" customFormat="1" ht="14.45" customHeight="1">
      <c r="B27" s="17"/>
      <c r="D27" s="29" t="s">
        <v>34</v>
      </c>
      <c r="AK27" s="219">
        <f>ROUND(AG100, 2)</f>
        <v>0</v>
      </c>
      <c r="AL27" s="219"/>
      <c r="AM27" s="219"/>
      <c r="AN27" s="219"/>
      <c r="AO27" s="219"/>
      <c r="AR27" s="17"/>
      <c r="BE27" s="212"/>
    </row>
    <row r="28" spans="1:7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2"/>
      <c r="BE28" s="212"/>
    </row>
    <row r="29" spans="1:71" s="2" customFormat="1" ht="25.9" customHeight="1">
      <c r="A29" s="31"/>
      <c r="B29" s="32"/>
      <c r="C29" s="31"/>
      <c r="D29" s="33" t="s">
        <v>35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20">
        <f>ROUND(AK26 + AK27, 2)</f>
        <v>0</v>
      </c>
      <c r="AL29" s="221"/>
      <c r="AM29" s="221"/>
      <c r="AN29" s="221"/>
      <c r="AO29" s="221"/>
      <c r="AP29" s="31"/>
      <c r="AQ29" s="31"/>
      <c r="AR29" s="32"/>
      <c r="BE29" s="212"/>
    </row>
    <row r="30" spans="1:71" s="2" customFormat="1" ht="6.95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2"/>
      <c r="BE30" s="212"/>
    </row>
    <row r="31" spans="1:71" s="2" customFormat="1" ht="12.75">
      <c r="A31" s="31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222" t="s">
        <v>36</v>
      </c>
      <c r="M31" s="222"/>
      <c r="N31" s="222"/>
      <c r="O31" s="222"/>
      <c r="P31" s="222"/>
      <c r="Q31" s="31"/>
      <c r="R31" s="31"/>
      <c r="S31" s="31"/>
      <c r="T31" s="31"/>
      <c r="U31" s="31"/>
      <c r="V31" s="31"/>
      <c r="W31" s="222" t="s">
        <v>37</v>
      </c>
      <c r="X31" s="222"/>
      <c r="Y31" s="222"/>
      <c r="Z31" s="222"/>
      <c r="AA31" s="222"/>
      <c r="AB31" s="222"/>
      <c r="AC31" s="222"/>
      <c r="AD31" s="222"/>
      <c r="AE31" s="222"/>
      <c r="AF31" s="31"/>
      <c r="AG31" s="31"/>
      <c r="AH31" s="31"/>
      <c r="AI31" s="31"/>
      <c r="AJ31" s="31"/>
      <c r="AK31" s="222" t="s">
        <v>38</v>
      </c>
      <c r="AL31" s="222"/>
      <c r="AM31" s="222"/>
      <c r="AN31" s="222"/>
      <c r="AO31" s="222"/>
      <c r="AP31" s="31"/>
      <c r="AQ31" s="31"/>
      <c r="AR31" s="32"/>
      <c r="BE31" s="212"/>
    </row>
    <row r="32" spans="1:71" s="3" customFormat="1" ht="14.45" customHeight="1">
      <c r="B32" s="36"/>
      <c r="D32" s="24" t="s">
        <v>39</v>
      </c>
      <c r="F32" s="24" t="s">
        <v>40</v>
      </c>
      <c r="L32" s="209">
        <v>0.2</v>
      </c>
      <c r="M32" s="208"/>
      <c r="N32" s="208"/>
      <c r="O32" s="208"/>
      <c r="P32" s="208"/>
      <c r="W32" s="207">
        <f>ROUND(AZ94 + SUM(CD100:CD106),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f>ROUND(AV94 + SUM(BY100:BY106), 2)</f>
        <v>0</v>
      </c>
      <c r="AL32" s="208"/>
      <c r="AM32" s="208"/>
      <c r="AN32" s="208"/>
      <c r="AO32" s="208"/>
      <c r="AR32" s="36"/>
      <c r="BE32" s="213"/>
    </row>
    <row r="33" spans="1:57" s="3" customFormat="1" ht="14.45" customHeight="1">
      <c r="B33" s="36"/>
      <c r="F33" s="24" t="s">
        <v>41</v>
      </c>
      <c r="L33" s="209">
        <v>0.2</v>
      </c>
      <c r="M33" s="208"/>
      <c r="N33" s="208"/>
      <c r="O33" s="208"/>
      <c r="P33" s="208"/>
      <c r="W33" s="207">
        <f>ROUND(BA94 + SUM(CE100:CE106), 2)</f>
        <v>0</v>
      </c>
      <c r="X33" s="208"/>
      <c r="Y33" s="208"/>
      <c r="Z33" s="208"/>
      <c r="AA33" s="208"/>
      <c r="AB33" s="208"/>
      <c r="AC33" s="208"/>
      <c r="AD33" s="208"/>
      <c r="AE33" s="208"/>
      <c r="AK33" s="207">
        <f>ROUND(AW94 + SUM(BZ100:BZ106), 2)</f>
        <v>0</v>
      </c>
      <c r="AL33" s="208"/>
      <c r="AM33" s="208"/>
      <c r="AN33" s="208"/>
      <c r="AO33" s="208"/>
      <c r="AR33" s="36"/>
      <c r="BE33" s="213"/>
    </row>
    <row r="34" spans="1:57" s="3" customFormat="1" ht="14.45" hidden="1" customHeight="1">
      <c r="B34" s="36"/>
      <c r="F34" s="24" t="s">
        <v>42</v>
      </c>
      <c r="L34" s="209">
        <v>0.2</v>
      </c>
      <c r="M34" s="208"/>
      <c r="N34" s="208"/>
      <c r="O34" s="208"/>
      <c r="P34" s="208"/>
      <c r="W34" s="207">
        <f>ROUND(BB94 + SUM(CF100:CF106), 2)</f>
        <v>0</v>
      </c>
      <c r="X34" s="208"/>
      <c r="Y34" s="208"/>
      <c r="Z34" s="208"/>
      <c r="AA34" s="208"/>
      <c r="AB34" s="208"/>
      <c r="AC34" s="208"/>
      <c r="AD34" s="208"/>
      <c r="AE34" s="208"/>
      <c r="AK34" s="207">
        <v>0</v>
      </c>
      <c r="AL34" s="208"/>
      <c r="AM34" s="208"/>
      <c r="AN34" s="208"/>
      <c r="AO34" s="208"/>
      <c r="AR34" s="36"/>
      <c r="BE34" s="213"/>
    </row>
    <row r="35" spans="1:57" s="3" customFormat="1" ht="14.45" hidden="1" customHeight="1">
      <c r="B35" s="36"/>
      <c r="F35" s="24" t="s">
        <v>43</v>
      </c>
      <c r="L35" s="209">
        <v>0.2</v>
      </c>
      <c r="M35" s="208"/>
      <c r="N35" s="208"/>
      <c r="O35" s="208"/>
      <c r="P35" s="208"/>
      <c r="W35" s="207">
        <f>ROUND(BC94 + SUM(CG100:CG106), 2)</f>
        <v>0</v>
      </c>
      <c r="X35" s="208"/>
      <c r="Y35" s="208"/>
      <c r="Z35" s="208"/>
      <c r="AA35" s="208"/>
      <c r="AB35" s="208"/>
      <c r="AC35" s="208"/>
      <c r="AD35" s="208"/>
      <c r="AE35" s="208"/>
      <c r="AK35" s="207">
        <v>0</v>
      </c>
      <c r="AL35" s="208"/>
      <c r="AM35" s="208"/>
      <c r="AN35" s="208"/>
      <c r="AO35" s="208"/>
      <c r="AR35" s="36"/>
    </row>
    <row r="36" spans="1:57" s="3" customFormat="1" ht="14.45" hidden="1" customHeight="1">
      <c r="B36" s="36"/>
      <c r="F36" s="24" t="s">
        <v>44</v>
      </c>
      <c r="L36" s="209">
        <v>0</v>
      </c>
      <c r="M36" s="208"/>
      <c r="N36" s="208"/>
      <c r="O36" s="208"/>
      <c r="P36" s="208"/>
      <c r="W36" s="207">
        <f>ROUND(BD94 + SUM(CH100:CH106), 2)</f>
        <v>0</v>
      </c>
      <c r="X36" s="208"/>
      <c r="Y36" s="208"/>
      <c r="Z36" s="208"/>
      <c r="AA36" s="208"/>
      <c r="AB36" s="208"/>
      <c r="AC36" s="208"/>
      <c r="AD36" s="208"/>
      <c r="AE36" s="208"/>
      <c r="AK36" s="207">
        <v>0</v>
      </c>
      <c r="AL36" s="208"/>
      <c r="AM36" s="208"/>
      <c r="AN36" s="208"/>
      <c r="AO36" s="208"/>
      <c r="AR36" s="36"/>
    </row>
    <row r="37" spans="1:57" s="2" customFormat="1" ht="6.9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2" customFormat="1" ht="25.9" customHeight="1">
      <c r="A38" s="31"/>
      <c r="B38" s="32"/>
      <c r="C38" s="37"/>
      <c r="D38" s="38" t="s">
        <v>45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46</v>
      </c>
      <c r="U38" s="39"/>
      <c r="V38" s="39"/>
      <c r="W38" s="39"/>
      <c r="X38" s="204" t="s">
        <v>47</v>
      </c>
      <c r="Y38" s="202"/>
      <c r="Z38" s="202"/>
      <c r="AA38" s="202"/>
      <c r="AB38" s="202"/>
      <c r="AC38" s="39"/>
      <c r="AD38" s="39"/>
      <c r="AE38" s="39"/>
      <c r="AF38" s="39"/>
      <c r="AG38" s="39"/>
      <c r="AH38" s="39"/>
      <c r="AI38" s="39"/>
      <c r="AJ38" s="39"/>
      <c r="AK38" s="201">
        <f>SUM(AK29:AK36)</f>
        <v>0</v>
      </c>
      <c r="AL38" s="202"/>
      <c r="AM38" s="202"/>
      <c r="AN38" s="202"/>
      <c r="AO38" s="203"/>
      <c r="AP38" s="37"/>
      <c r="AQ38" s="37"/>
      <c r="AR38" s="32"/>
      <c r="BE38" s="31"/>
    </row>
    <row r="39" spans="1:57" s="2" customFormat="1" ht="6.95" customHeight="1">
      <c r="A39" s="31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2"/>
      <c r="BE39" s="31"/>
    </row>
    <row r="40" spans="1:57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2"/>
      <c r="BE40" s="31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1"/>
      <c r="D49" s="42" t="s">
        <v>48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49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31"/>
      <c r="B60" s="32"/>
      <c r="C60" s="31"/>
      <c r="D60" s="44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50</v>
      </c>
      <c r="AI60" s="34"/>
      <c r="AJ60" s="34"/>
      <c r="AK60" s="34"/>
      <c r="AL60" s="34"/>
      <c r="AM60" s="44" t="s">
        <v>51</v>
      </c>
      <c r="AN60" s="34"/>
      <c r="AO60" s="34"/>
      <c r="AP60" s="31"/>
      <c r="AQ60" s="31"/>
      <c r="AR60" s="32"/>
      <c r="BE60" s="31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31"/>
      <c r="B64" s="32"/>
      <c r="C64" s="31"/>
      <c r="D64" s="42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53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31"/>
      <c r="B75" s="32"/>
      <c r="C75" s="31"/>
      <c r="D75" s="44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50</v>
      </c>
      <c r="AI75" s="34"/>
      <c r="AJ75" s="34"/>
      <c r="AK75" s="34"/>
      <c r="AL75" s="34"/>
      <c r="AM75" s="44" t="s">
        <v>51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18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4" t="s">
        <v>11</v>
      </c>
      <c r="L84" s="4" t="str">
        <f>K5</f>
        <v>1187</v>
      </c>
      <c r="AR84" s="50"/>
    </row>
    <row r="85" spans="1:91" s="5" customFormat="1" ht="36.950000000000003" customHeight="1">
      <c r="B85" s="51"/>
      <c r="C85" s="52" t="s">
        <v>14</v>
      </c>
      <c r="L85" s="237" t="str">
        <f>K6</f>
        <v>Sanácia bodovej závady na ceste III/2410 Špania dolina v km 3,770 - 3,900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4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Špania Dolina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4" t="s">
        <v>20</v>
      </c>
      <c r="AJ87" s="31"/>
      <c r="AK87" s="31"/>
      <c r="AL87" s="31"/>
      <c r="AM87" s="239">
        <f>IF(AN8= "","",AN8)</f>
        <v>44040</v>
      </c>
      <c r="AN87" s="239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25.7" customHeight="1">
      <c r="A89" s="31"/>
      <c r="B89" s="32"/>
      <c r="C89" s="24" t="s">
        <v>21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Banskobystrický samosprávny kraj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4" t="s">
        <v>26</v>
      </c>
      <c r="AJ89" s="31"/>
      <c r="AK89" s="31"/>
      <c r="AL89" s="31"/>
      <c r="AM89" s="244" t="str">
        <f>IF(E17="","",E17)</f>
        <v xml:space="preserve">Basler &amp; Hofmann Slovakia s.r.o. </v>
      </c>
      <c r="AN89" s="245"/>
      <c r="AO89" s="245"/>
      <c r="AP89" s="245"/>
      <c r="AQ89" s="31"/>
      <c r="AR89" s="32"/>
      <c r="AS89" s="240" t="s">
        <v>55</v>
      </c>
      <c r="AT89" s="241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2" customHeight="1">
      <c r="A90" s="31"/>
      <c r="B90" s="32"/>
      <c r="C90" s="24" t="s">
        <v>24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4" t="s">
        <v>30</v>
      </c>
      <c r="AJ90" s="31"/>
      <c r="AK90" s="31"/>
      <c r="AL90" s="31"/>
      <c r="AM90" s="244" t="str">
        <f>IF(E20="","",E20)</f>
        <v>Bc. Magdaléna Mikulášová</v>
      </c>
      <c r="AN90" s="245"/>
      <c r="AO90" s="245"/>
      <c r="AP90" s="245"/>
      <c r="AQ90" s="31"/>
      <c r="AR90" s="32"/>
      <c r="AS90" s="242"/>
      <c r="AT90" s="243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42"/>
      <c r="AT91" s="243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232" t="s">
        <v>56</v>
      </c>
      <c r="D92" s="233"/>
      <c r="E92" s="233"/>
      <c r="F92" s="233"/>
      <c r="G92" s="233"/>
      <c r="H92" s="59"/>
      <c r="I92" s="235" t="s">
        <v>57</v>
      </c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4" t="s">
        <v>58</v>
      </c>
      <c r="AH92" s="233"/>
      <c r="AI92" s="233"/>
      <c r="AJ92" s="233"/>
      <c r="AK92" s="233"/>
      <c r="AL92" s="233"/>
      <c r="AM92" s="233"/>
      <c r="AN92" s="235" t="s">
        <v>59</v>
      </c>
      <c r="AO92" s="233"/>
      <c r="AP92" s="236"/>
      <c r="AQ92" s="60" t="s">
        <v>60</v>
      </c>
      <c r="AR92" s="32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73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27">
        <f>ROUND(SUM(AG95:AG98),2)</f>
        <v>0</v>
      </c>
      <c r="AH94" s="227"/>
      <c r="AI94" s="227"/>
      <c r="AJ94" s="227"/>
      <c r="AK94" s="227"/>
      <c r="AL94" s="227"/>
      <c r="AM94" s="227"/>
      <c r="AN94" s="228">
        <f>SUM(AG94,AT94)</f>
        <v>0</v>
      </c>
      <c r="AO94" s="228"/>
      <c r="AP94" s="228"/>
      <c r="AQ94" s="71" t="s">
        <v>1</v>
      </c>
      <c r="AR94" s="67"/>
      <c r="AS94" s="72">
        <f>ROUND(SUM(AS95:AS98),2)</f>
        <v>0</v>
      </c>
      <c r="AT94" s="73">
        <f>ROUND(SUM(AV94:AW94),2)</f>
        <v>0</v>
      </c>
      <c r="AU94" s="74">
        <f>ROUND(SUM(AU95:AU98),5)</f>
        <v>0</v>
      </c>
      <c r="AV94" s="73">
        <f>ROUND(AZ94*L32,2)</f>
        <v>0</v>
      </c>
      <c r="AW94" s="73">
        <f>ROUND(BA94*L33,2)</f>
        <v>0</v>
      </c>
      <c r="AX94" s="73">
        <f>ROUND(BB94*L32,2)</f>
        <v>0</v>
      </c>
      <c r="AY94" s="73">
        <f>ROUND(BC94*L33,2)</f>
        <v>0</v>
      </c>
      <c r="AZ94" s="73">
        <f>ROUND(SUM(AZ95:AZ98),2)</f>
        <v>0</v>
      </c>
      <c r="BA94" s="73">
        <f>ROUND(SUM(BA95:BA98),2)</f>
        <v>0</v>
      </c>
      <c r="BB94" s="73">
        <f>ROUND(SUM(BB95:BB98),2)</f>
        <v>0</v>
      </c>
      <c r="BC94" s="73">
        <f>ROUND(SUM(BC95:BC98),2)</f>
        <v>0</v>
      </c>
      <c r="BD94" s="75">
        <f>ROUND(SUM(BD95:BD98),2)</f>
        <v>0</v>
      </c>
      <c r="BS94" s="76" t="s">
        <v>74</v>
      </c>
      <c r="BT94" s="76" t="s">
        <v>75</v>
      </c>
      <c r="BU94" s="77" t="s">
        <v>76</v>
      </c>
      <c r="BV94" s="76" t="s">
        <v>77</v>
      </c>
      <c r="BW94" s="76" t="s">
        <v>4</v>
      </c>
      <c r="BX94" s="76" t="s">
        <v>78</v>
      </c>
      <c r="CL94" s="76" t="s">
        <v>1</v>
      </c>
    </row>
    <row r="95" spans="1:91" s="7" customFormat="1" ht="16.5" customHeight="1">
      <c r="A95" s="78" t="s">
        <v>79</v>
      </c>
      <c r="B95" s="79"/>
      <c r="C95" s="80"/>
      <c r="D95" s="231" t="s">
        <v>80</v>
      </c>
      <c r="E95" s="231"/>
      <c r="F95" s="231"/>
      <c r="G95" s="231"/>
      <c r="H95" s="231"/>
      <c r="I95" s="81"/>
      <c r="J95" s="231" t="s">
        <v>81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29">
        <f>'SO 101 - SO 101 Úprava ce...'!J32</f>
        <v>0</v>
      </c>
      <c r="AH95" s="230"/>
      <c r="AI95" s="230"/>
      <c r="AJ95" s="230"/>
      <c r="AK95" s="230"/>
      <c r="AL95" s="230"/>
      <c r="AM95" s="230"/>
      <c r="AN95" s="229">
        <f>SUM(AG95,AT95)</f>
        <v>0</v>
      </c>
      <c r="AO95" s="230"/>
      <c r="AP95" s="230"/>
      <c r="AQ95" s="82" t="s">
        <v>82</v>
      </c>
      <c r="AR95" s="79"/>
      <c r="AS95" s="83">
        <v>0</v>
      </c>
      <c r="AT95" s="84">
        <f>ROUND(SUM(AV95:AW95),2)</f>
        <v>0</v>
      </c>
      <c r="AU95" s="85">
        <f>'SO 101 - SO 101 Úprava ce...'!P134</f>
        <v>0</v>
      </c>
      <c r="AV95" s="84">
        <f>'SO 101 - SO 101 Úprava ce...'!J35</f>
        <v>0</v>
      </c>
      <c r="AW95" s="84">
        <f>'SO 101 - SO 101 Úprava ce...'!J36</f>
        <v>0</v>
      </c>
      <c r="AX95" s="84">
        <f>'SO 101 - SO 101 Úprava ce...'!J37</f>
        <v>0</v>
      </c>
      <c r="AY95" s="84">
        <f>'SO 101 - SO 101 Úprava ce...'!J38</f>
        <v>0</v>
      </c>
      <c r="AZ95" s="84">
        <f>'SO 101 - SO 101 Úprava ce...'!F35</f>
        <v>0</v>
      </c>
      <c r="BA95" s="84">
        <f>'SO 101 - SO 101 Úprava ce...'!F36</f>
        <v>0</v>
      </c>
      <c r="BB95" s="84">
        <f>'SO 101 - SO 101 Úprava ce...'!F37</f>
        <v>0</v>
      </c>
      <c r="BC95" s="84">
        <f>'SO 101 - SO 101 Úprava ce...'!F38</f>
        <v>0</v>
      </c>
      <c r="BD95" s="86">
        <f>'SO 101 - SO 101 Úprava ce...'!F39</f>
        <v>0</v>
      </c>
      <c r="BT95" s="87" t="s">
        <v>83</v>
      </c>
      <c r="BV95" s="87" t="s">
        <v>77</v>
      </c>
      <c r="BW95" s="87" t="s">
        <v>84</v>
      </c>
      <c r="BX95" s="87" t="s">
        <v>4</v>
      </c>
      <c r="CL95" s="87" t="s">
        <v>1</v>
      </c>
      <c r="CM95" s="87" t="s">
        <v>75</v>
      </c>
    </row>
    <row r="96" spans="1:91" s="7" customFormat="1" ht="16.5" customHeight="1">
      <c r="A96" s="78" t="s">
        <v>79</v>
      </c>
      <c r="B96" s="79"/>
      <c r="C96" s="80"/>
      <c r="D96" s="231" t="s">
        <v>85</v>
      </c>
      <c r="E96" s="231"/>
      <c r="F96" s="231"/>
      <c r="G96" s="231"/>
      <c r="H96" s="231"/>
      <c r="I96" s="81"/>
      <c r="J96" s="231" t="s">
        <v>86</v>
      </c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29">
        <f>'SO 201 - SO 201 Oporný múr'!J32</f>
        <v>0</v>
      </c>
      <c r="AH96" s="230"/>
      <c r="AI96" s="230"/>
      <c r="AJ96" s="230"/>
      <c r="AK96" s="230"/>
      <c r="AL96" s="230"/>
      <c r="AM96" s="230"/>
      <c r="AN96" s="229">
        <f>SUM(AG96,AT96)</f>
        <v>0</v>
      </c>
      <c r="AO96" s="230"/>
      <c r="AP96" s="230"/>
      <c r="AQ96" s="82" t="s">
        <v>82</v>
      </c>
      <c r="AR96" s="79"/>
      <c r="AS96" s="83">
        <v>0</v>
      </c>
      <c r="AT96" s="84">
        <f>ROUND(SUM(AV96:AW96),2)</f>
        <v>0</v>
      </c>
      <c r="AU96" s="85">
        <f>'SO 201 - SO 201 Oporný múr'!P139</f>
        <v>0</v>
      </c>
      <c r="AV96" s="84">
        <f>'SO 201 - SO 201 Oporný múr'!J35</f>
        <v>0</v>
      </c>
      <c r="AW96" s="84">
        <f>'SO 201 - SO 201 Oporný múr'!J36</f>
        <v>0</v>
      </c>
      <c r="AX96" s="84">
        <f>'SO 201 - SO 201 Oporný múr'!J37</f>
        <v>0</v>
      </c>
      <c r="AY96" s="84">
        <f>'SO 201 - SO 201 Oporný múr'!J38</f>
        <v>0</v>
      </c>
      <c r="AZ96" s="84">
        <f>'SO 201 - SO 201 Oporný múr'!F35</f>
        <v>0</v>
      </c>
      <c r="BA96" s="84">
        <f>'SO 201 - SO 201 Oporný múr'!F36</f>
        <v>0</v>
      </c>
      <c r="BB96" s="84">
        <f>'SO 201 - SO 201 Oporný múr'!F37</f>
        <v>0</v>
      </c>
      <c r="BC96" s="84">
        <f>'SO 201 - SO 201 Oporný múr'!F38</f>
        <v>0</v>
      </c>
      <c r="BD96" s="86">
        <f>'SO 201 - SO 201 Oporný múr'!F39</f>
        <v>0</v>
      </c>
      <c r="BT96" s="87" t="s">
        <v>83</v>
      </c>
      <c r="BV96" s="87" t="s">
        <v>77</v>
      </c>
      <c r="BW96" s="87" t="s">
        <v>87</v>
      </c>
      <c r="BX96" s="87" t="s">
        <v>4</v>
      </c>
      <c r="CL96" s="87" t="s">
        <v>1</v>
      </c>
      <c r="CM96" s="87" t="s">
        <v>75</v>
      </c>
    </row>
    <row r="97" spans="1:91" s="7" customFormat="1" ht="16.5" customHeight="1">
      <c r="A97" s="78" t="s">
        <v>79</v>
      </c>
      <c r="B97" s="79"/>
      <c r="C97" s="80"/>
      <c r="D97" s="231" t="s">
        <v>88</v>
      </c>
      <c r="E97" s="231"/>
      <c r="F97" s="231"/>
      <c r="G97" s="231"/>
      <c r="H97" s="231"/>
      <c r="I97" s="81"/>
      <c r="J97" s="231" t="s">
        <v>89</v>
      </c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29">
        <f>'SO 601 - SO 601 Úprava NN...'!J32</f>
        <v>0</v>
      </c>
      <c r="AH97" s="230"/>
      <c r="AI97" s="230"/>
      <c r="AJ97" s="230"/>
      <c r="AK97" s="230"/>
      <c r="AL97" s="230"/>
      <c r="AM97" s="230"/>
      <c r="AN97" s="229">
        <f>SUM(AG97,AT97)</f>
        <v>0</v>
      </c>
      <c r="AO97" s="230"/>
      <c r="AP97" s="230"/>
      <c r="AQ97" s="82" t="s">
        <v>82</v>
      </c>
      <c r="AR97" s="79"/>
      <c r="AS97" s="83">
        <v>0</v>
      </c>
      <c r="AT97" s="84">
        <f>ROUND(SUM(AV97:AW97),2)</f>
        <v>0</v>
      </c>
      <c r="AU97" s="85">
        <f>'SO 601 - SO 601 Úprava NN...'!P131</f>
        <v>0</v>
      </c>
      <c r="AV97" s="84">
        <f>'SO 601 - SO 601 Úprava NN...'!J35</f>
        <v>0</v>
      </c>
      <c r="AW97" s="84">
        <f>'SO 601 - SO 601 Úprava NN...'!J36</f>
        <v>0</v>
      </c>
      <c r="AX97" s="84">
        <f>'SO 601 - SO 601 Úprava NN...'!J37</f>
        <v>0</v>
      </c>
      <c r="AY97" s="84">
        <f>'SO 601 - SO 601 Úprava NN...'!J38</f>
        <v>0</v>
      </c>
      <c r="AZ97" s="84">
        <f>'SO 601 - SO 601 Úprava NN...'!F35</f>
        <v>0</v>
      </c>
      <c r="BA97" s="84">
        <f>'SO 601 - SO 601 Úprava NN...'!F36</f>
        <v>0</v>
      </c>
      <c r="BB97" s="84">
        <f>'SO 601 - SO 601 Úprava NN...'!F37</f>
        <v>0</v>
      </c>
      <c r="BC97" s="84">
        <f>'SO 601 - SO 601 Úprava NN...'!F38</f>
        <v>0</v>
      </c>
      <c r="BD97" s="86">
        <f>'SO 601 - SO 601 Úprava NN...'!F39</f>
        <v>0</v>
      </c>
      <c r="BT97" s="87" t="s">
        <v>83</v>
      </c>
      <c r="BV97" s="87" t="s">
        <v>77</v>
      </c>
      <c r="BW97" s="87" t="s">
        <v>90</v>
      </c>
      <c r="BX97" s="87" t="s">
        <v>4</v>
      </c>
      <c r="CL97" s="87" t="s">
        <v>1</v>
      </c>
      <c r="CM97" s="87" t="s">
        <v>75</v>
      </c>
    </row>
    <row r="98" spans="1:91" s="7" customFormat="1" ht="16.5" customHeight="1">
      <c r="A98" s="78" t="s">
        <v>79</v>
      </c>
      <c r="B98" s="79"/>
      <c r="C98" s="80"/>
      <c r="D98" s="231" t="s">
        <v>91</v>
      </c>
      <c r="E98" s="231"/>
      <c r="F98" s="231"/>
      <c r="G98" s="231"/>
      <c r="H98" s="231"/>
      <c r="I98" s="81"/>
      <c r="J98" s="231" t="s">
        <v>92</v>
      </c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29">
        <f>'SO 602 - SO 602 Verejné o...'!J32</f>
        <v>0</v>
      </c>
      <c r="AH98" s="230"/>
      <c r="AI98" s="230"/>
      <c r="AJ98" s="230"/>
      <c r="AK98" s="230"/>
      <c r="AL98" s="230"/>
      <c r="AM98" s="230"/>
      <c r="AN98" s="229">
        <f>SUM(AG98,AT98)</f>
        <v>0</v>
      </c>
      <c r="AO98" s="230"/>
      <c r="AP98" s="230"/>
      <c r="AQ98" s="82" t="s">
        <v>82</v>
      </c>
      <c r="AR98" s="79"/>
      <c r="AS98" s="88">
        <v>0</v>
      </c>
      <c r="AT98" s="89">
        <f>ROUND(SUM(AV98:AW98),2)</f>
        <v>0</v>
      </c>
      <c r="AU98" s="90">
        <f>'SO 602 - SO 602 Verejné o...'!P130</f>
        <v>0</v>
      </c>
      <c r="AV98" s="89">
        <f>'SO 602 - SO 602 Verejné o...'!J35</f>
        <v>0</v>
      </c>
      <c r="AW98" s="89">
        <f>'SO 602 - SO 602 Verejné o...'!J36</f>
        <v>0</v>
      </c>
      <c r="AX98" s="89">
        <f>'SO 602 - SO 602 Verejné o...'!J37</f>
        <v>0</v>
      </c>
      <c r="AY98" s="89">
        <f>'SO 602 - SO 602 Verejné o...'!J38</f>
        <v>0</v>
      </c>
      <c r="AZ98" s="89">
        <f>'SO 602 - SO 602 Verejné o...'!F35</f>
        <v>0</v>
      </c>
      <c r="BA98" s="89">
        <f>'SO 602 - SO 602 Verejné o...'!F36</f>
        <v>0</v>
      </c>
      <c r="BB98" s="89">
        <f>'SO 602 - SO 602 Verejné o...'!F37</f>
        <v>0</v>
      </c>
      <c r="BC98" s="89">
        <f>'SO 602 - SO 602 Verejné o...'!F38</f>
        <v>0</v>
      </c>
      <c r="BD98" s="91">
        <f>'SO 602 - SO 602 Verejné o...'!F39</f>
        <v>0</v>
      </c>
      <c r="BT98" s="87" t="s">
        <v>83</v>
      </c>
      <c r="BV98" s="87" t="s">
        <v>77</v>
      </c>
      <c r="BW98" s="87" t="s">
        <v>93</v>
      </c>
      <c r="BX98" s="87" t="s">
        <v>4</v>
      </c>
      <c r="CL98" s="87" t="s">
        <v>1</v>
      </c>
      <c r="CM98" s="87" t="s">
        <v>75</v>
      </c>
    </row>
    <row r="99" spans="1:91">
      <c r="B99" s="17"/>
      <c r="AR99" s="17"/>
    </row>
    <row r="100" spans="1:91" s="2" customFormat="1" ht="30" customHeight="1">
      <c r="A100" s="31"/>
      <c r="B100" s="32"/>
      <c r="C100" s="68" t="s">
        <v>94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228">
        <f>ROUND(SUM(AG101:AG106), 2)</f>
        <v>0</v>
      </c>
      <c r="AH100" s="228"/>
      <c r="AI100" s="228"/>
      <c r="AJ100" s="228"/>
      <c r="AK100" s="228"/>
      <c r="AL100" s="228"/>
      <c r="AM100" s="228"/>
      <c r="AN100" s="228">
        <f>ROUND(SUM(AN101:AN106), 2)</f>
        <v>0</v>
      </c>
      <c r="AO100" s="228"/>
      <c r="AP100" s="228"/>
      <c r="AQ100" s="92"/>
      <c r="AR100" s="32"/>
      <c r="AS100" s="61" t="s">
        <v>95</v>
      </c>
      <c r="AT100" s="62" t="s">
        <v>96</v>
      </c>
      <c r="AU100" s="62" t="s">
        <v>39</v>
      </c>
      <c r="AV100" s="63" t="s">
        <v>62</v>
      </c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91" s="2" customFormat="1" ht="19.899999999999999" customHeight="1">
      <c r="A101" s="31"/>
      <c r="B101" s="32"/>
      <c r="C101" s="31"/>
      <c r="D101" s="224" t="s">
        <v>97</v>
      </c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31"/>
      <c r="AD101" s="31"/>
      <c r="AE101" s="31"/>
      <c r="AF101" s="31"/>
      <c r="AG101" s="225">
        <f>ROUND(AG94 * AS101, 2)</f>
        <v>0</v>
      </c>
      <c r="AH101" s="226"/>
      <c r="AI101" s="226"/>
      <c r="AJ101" s="226"/>
      <c r="AK101" s="226"/>
      <c r="AL101" s="226"/>
      <c r="AM101" s="226"/>
      <c r="AN101" s="226">
        <f t="shared" ref="AN101:AN106" si="0">ROUND(AG101 + AV101, 2)</f>
        <v>0</v>
      </c>
      <c r="AO101" s="226"/>
      <c r="AP101" s="226"/>
      <c r="AQ101" s="31"/>
      <c r="AR101" s="32"/>
      <c r="AS101" s="94">
        <v>0</v>
      </c>
      <c r="AT101" s="95" t="s">
        <v>98</v>
      </c>
      <c r="AU101" s="95" t="s">
        <v>40</v>
      </c>
      <c r="AV101" s="96">
        <f>ROUND(IF(AU101="základná",AG101*L32,IF(AU101="znížená",AG101*L33,0)), 2)</f>
        <v>0</v>
      </c>
      <c r="AW101" s="31"/>
      <c r="AX101" s="31"/>
      <c r="AY101" s="31"/>
      <c r="AZ101" s="31"/>
      <c r="BA101" s="31"/>
      <c r="BB101" s="31"/>
      <c r="BC101" s="31"/>
      <c r="BD101" s="31"/>
      <c r="BE101" s="31"/>
      <c r="BV101" s="14" t="s">
        <v>99</v>
      </c>
      <c r="BY101" s="97">
        <f t="shared" ref="BY101:BY106" si="1">IF(AU101="základná",AV101,0)</f>
        <v>0</v>
      </c>
      <c r="BZ101" s="97">
        <f t="shared" ref="BZ101:BZ106" si="2">IF(AU101="znížená",AV101,0)</f>
        <v>0</v>
      </c>
      <c r="CA101" s="97">
        <v>0</v>
      </c>
      <c r="CB101" s="97">
        <v>0</v>
      </c>
      <c r="CC101" s="97">
        <v>0</v>
      </c>
      <c r="CD101" s="97">
        <f t="shared" ref="CD101:CD106" si="3">IF(AU101="základná",AG101,0)</f>
        <v>0</v>
      </c>
      <c r="CE101" s="97">
        <f t="shared" ref="CE101:CE106" si="4">IF(AU101="znížená",AG101,0)</f>
        <v>0</v>
      </c>
      <c r="CF101" s="97">
        <f t="shared" ref="CF101:CF106" si="5">IF(AU101="zákl. prenesená",AG101,0)</f>
        <v>0</v>
      </c>
      <c r="CG101" s="97">
        <f t="shared" ref="CG101:CG106" si="6">IF(AU101="zníž. prenesená",AG101,0)</f>
        <v>0</v>
      </c>
      <c r="CH101" s="97">
        <f t="shared" ref="CH101:CH106" si="7">IF(AU101="nulová",AG101,0)</f>
        <v>0</v>
      </c>
      <c r="CI101" s="14">
        <f t="shared" ref="CI101:CI106" si="8">IF(AU101="základná",1,IF(AU101="znížená",2,IF(AU101="zákl. prenesená",4,IF(AU101="zníž. prenesená",5,3))))</f>
        <v>1</v>
      </c>
      <c r="CJ101" s="14">
        <f t="shared" ref="CJ101:CJ106" si="9">IF(AT101="stavebná časť",1,IF(AT101="investičná časť",2,3))</f>
        <v>1</v>
      </c>
      <c r="CK101" s="14" t="str">
        <f t="shared" ref="CK101:CK106" si="10">IF(D101="Vyplň vlastné","","x")</f>
        <v>x</v>
      </c>
    </row>
    <row r="102" spans="1:91" s="2" customFormat="1" ht="19.899999999999999" customHeight="1">
      <c r="A102" s="31"/>
      <c r="B102" s="32"/>
      <c r="C102" s="31"/>
      <c r="D102" s="224" t="s">
        <v>100</v>
      </c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31"/>
      <c r="AD102" s="31"/>
      <c r="AE102" s="31"/>
      <c r="AF102" s="31"/>
      <c r="AG102" s="225">
        <f>ROUND(AG94 * AS102, 2)</f>
        <v>0</v>
      </c>
      <c r="AH102" s="226"/>
      <c r="AI102" s="226"/>
      <c r="AJ102" s="226"/>
      <c r="AK102" s="226"/>
      <c r="AL102" s="226"/>
      <c r="AM102" s="226"/>
      <c r="AN102" s="226">
        <f t="shared" si="0"/>
        <v>0</v>
      </c>
      <c r="AO102" s="226"/>
      <c r="AP102" s="226"/>
      <c r="AQ102" s="31"/>
      <c r="AR102" s="32"/>
      <c r="AS102" s="94">
        <v>0</v>
      </c>
      <c r="AT102" s="95" t="s">
        <v>98</v>
      </c>
      <c r="AU102" s="95" t="s">
        <v>40</v>
      </c>
      <c r="AV102" s="96">
        <f>ROUND(IF(AU102="základná",AG102*L32,IF(AU102="znížená",AG102*L33,0)), 2)</f>
        <v>0</v>
      </c>
      <c r="AW102" s="31"/>
      <c r="AX102" s="31"/>
      <c r="AY102" s="31"/>
      <c r="AZ102" s="31"/>
      <c r="BA102" s="31"/>
      <c r="BB102" s="31"/>
      <c r="BC102" s="31"/>
      <c r="BD102" s="31"/>
      <c r="BE102" s="31"/>
      <c r="BV102" s="14" t="s">
        <v>99</v>
      </c>
      <c r="BY102" s="97">
        <f t="shared" si="1"/>
        <v>0</v>
      </c>
      <c r="BZ102" s="97">
        <f t="shared" si="2"/>
        <v>0</v>
      </c>
      <c r="CA102" s="97">
        <v>0</v>
      </c>
      <c r="CB102" s="97">
        <v>0</v>
      </c>
      <c r="CC102" s="97">
        <v>0</v>
      </c>
      <c r="CD102" s="97">
        <f t="shared" si="3"/>
        <v>0</v>
      </c>
      <c r="CE102" s="97">
        <f t="shared" si="4"/>
        <v>0</v>
      </c>
      <c r="CF102" s="97">
        <f t="shared" si="5"/>
        <v>0</v>
      </c>
      <c r="CG102" s="97">
        <f t="shared" si="6"/>
        <v>0</v>
      </c>
      <c r="CH102" s="97">
        <f t="shared" si="7"/>
        <v>0</v>
      </c>
      <c r="CI102" s="14">
        <f t="shared" si="8"/>
        <v>1</v>
      </c>
      <c r="CJ102" s="14">
        <f t="shared" si="9"/>
        <v>1</v>
      </c>
      <c r="CK102" s="14" t="str">
        <f t="shared" si="10"/>
        <v>x</v>
      </c>
    </row>
    <row r="103" spans="1:91" s="2" customFormat="1" ht="19.899999999999999" customHeight="1">
      <c r="A103" s="31"/>
      <c r="B103" s="32"/>
      <c r="C103" s="31"/>
      <c r="D103" s="224" t="s">
        <v>101</v>
      </c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31"/>
      <c r="AD103" s="31"/>
      <c r="AE103" s="31"/>
      <c r="AF103" s="31"/>
      <c r="AG103" s="225">
        <f>ROUND(AG94 * AS103, 2)</f>
        <v>0</v>
      </c>
      <c r="AH103" s="226"/>
      <c r="AI103" s="226"/>
      <c r="AJ103" s="226"/>
      <c r="AK103" s="226"/>
      <c r="AL103" s="226"/>
      <c r="AM103" s="226"/>
      <c r="AN103" s="226">
        <f t="shared" si="0"/>
        <v>0</v>
      </c>
      <c r="AO103" s="226"/>
      <c r="AP103" s="226"/>
      <c r="AQ103" s="31"/>
      <c r="AR103" s="32"/>
      <c r="AS103" s="94">
        <v>0</v>
      </c>
      <c r="AT103" s="95" t="s">
        <v>98</v>
      </c>
      <c r="AU103" s="95" t="s">
        <v>40</v>
      </c>
      <c r="AV103" s="96">
        <f>ROUND(IF(AU103="základná",AG103*L32,IF(AU103="znížená",AG103*L33,0)), 2)</f>
        <v>0</v>
      </c>
      <c r="AW103" s="31"/>
      <c r="AX103" s="31"/>
      <c r="AY103" s="31"/>
      <c r="AZ103" s="31"/>
      <c r="BA103" s="31"/>
      <c r="BB103" s="31"/>
      <c r="BC103" s="31"/>
      <c r="BD103" s="31"/>
      <c r="BE103" s="31"/>
      <c r="BV103" s="14" t="s">
        <v>99</v>
      </c>
      <c r="BY103" s="97">
        <f t="shared" si="1"/>
        <v>0</v>
      </c>
      <c r="BZ103" s="97">
        <f t="shared" si="2"/>
        <v>0</v>
      </c>
      <c r="CA103" s="97">
        <v>0</v>
      </c>
      <c r="CB103" s="97">
        <v>0</v>
      </c>
      <c r="CC103" s="97">
        <v>0</v>
      </c>
      <c r="CD103" s="97">
        <f t="shared" si="3"/>
        <v>0</v>
      </c>
      <c r="CE103" s="97">
        <f t="shared" si="4"/>
        <v>0</v>
      </c>
      <c r="CF103" s="97">
        <f t="shared" si="5"/>
        <v>0</v>
      </c>
      <c r="CG103" s="97">
        <f t="shared" si="6"/>
        <v>0</v>
      </c>
      <c r="CH103" s="97">
        <f t="shared" si="7"/>
        <v>0</v>
      </c>
      <c r="CI103" s="14">
        <f t="shared" si="8"/>
        <v>1</v>
      </c>
      <c r="CJ103" s="14">
        <f t="shared" si="9"/>
        <v>1</v>
      </c>
      <c r="CK103" s="14" t="str">
        <f t="shared" si="10"/>
        <v>x</v>
      </c>
    </row>
    <row r="104" spans="1:91" s="2" customFormat="1" ht="19.899999999999999" hidden="1" customHeight="1">
      <c r="A104" s="31"/>
      <c r="B104" s="32"/>
      <c r="C104" s="31"/>
      <c r="D104" s="223" t="s">
        <v>102</v>
      </c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31"/>
      <c r="AD104" s="31"/>
      <c r="AE104" s="31"/>
      <c r="AF104" s="31"/>
      <c r="AG104" s="225">
        <f>ROUND(AG94 * AS104, 2)</f>
        <v>0</v>
      </c>
      <c r="AH104" s="226"/>
      <c r="AI104" s="226"/>
      <c r="AJ104" s="226"/>
      <c r="AK104" s="226"/>
      <c r="AL104" s="226"/>
      <c r="AM104" s="226"/>
      <c r="AN104" s="226">
        <f t="shared" si="0"/>
        <v>0</v>
      </c>
      <c r="AO104" s="226"/>
      <c r="AP104" s="226"/>
      <c r="AQ104" s="31"/>
      <c r="AR104" s="32"/>
      <c r="AS104" s="94">
        <v>0</v>
      </c>
      <c r="AT104" s="95" t="s">
        <v>98</v>
      </c>
      <c r="AU104" s="95" t="s">
        <v>40</v>
      </c>
      <c r="AV104" s="96">
        <f>ROUND(IF(AU104="základná",AG104*L32,IF(AU104="znížená",AG104*L33,0)), 2)</f>
        <v>0</v>
      </c>
      <c r="AW104" s="31"/>
      <c r="AX104" s="31"/>
      <c r="AY104" s="31"/>
      <c r="AZ104" s="31"/>
      <c r="BA104" s="31"/>
      <c r="BB104" s="31"/>
      <c r="BC104" s="31"/>
      <c r="BD104" s="31"/>
      <c r="BE104" s="31"/>
      <c r="BV104" s="14" t="s">
        <v>103</v>
      </c>
      <c r="BY104" s="97">
        <f t="shared" si="1"/>
        <v>0</v>
      </c>
      <c r="BZ104" s="97">
        <f t="shared" si="2"/>
        <v>0</v>
      </c>
      <c r="CA104" s="97">
        <v>0</v>
      </c>
      <c r="CB104" s="97">
        <v>0</v>
      </c>
      <c r="CC104" s="97">
        <v>0</v>
      </c>
      <c r="CD104" s="97">
        <f t="shared" si="3"/>
        <v>0</v>
      </c>
      <c r="CE104" s="97">
        <f t="shared" si="4"/>
        <v>0</v>
      </c>
      <c r="CF104" s="97">
        <f t="shared" si="5"/>
        <v>0</v>
      </c>
      <c r="CG104" s="97">
        <f t="shared" si="6"/>
        <v>0</v>
      </c>
      <c r="CH104" s="97">
        <f t="shared" si="7"/>
        <v>0</v>
      </c>
      <c r="CI104" s="14">
        <f t="shared" si="8"/>
        <v>1</v>
      </c>
      <c r="CJ104" s="14">
        <f t="shared" si="9"/>
        <v>1</v>
      </c>
      <c r="CK104" s="14" t="str">
        <f t="shared" si="10"/>
        <v/>
      </c>
    </row>
    <row r="105" spans="1:91" s="2" customFormat="1" ht="19.899999999999999" hidden="1" customHeight="1">
      <c r="A105" s="31"/>
      <c r="B105" s="32"/>
      <c r="C105" s="31"/>
      <c r="D105" s="223" t="s">
        <v>102</v>
      </c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31"/>
      <c r="AD105" s="31"/>
      <c r="AE105" s="31"/>
      <c r="AF105" s="31"/>
      <c r="AG105" s="225">
        <f>ROUND(AG94 * AS105, 2)</f>
        <v>0</v>
      </c>
      <c r="AH105" s="226"/>
      <c r="AI105" s="226"/>
      <c r="AJ105" s="226"/>
      <c r="AK105" s="226"/>
      <c r="AL105" s="226"/>
      <c r="AM105" s="226"/>
      <c r="AN105" s="226">
        <f t="shared" si="0"/>
        <v>0</v>
      </c>
      <c r="AO105" s="226"/>
      <c r="AP105" s="226"/>
      <c r="AQ105" s="31"/>
      <c r="AR105" s="32"/>
      <c r="AS105" s="94">
        <v>0</v>
      </c>
      <c r="AT105" s="95" t="s">
        <v>98</v>
      </c>
      <c r="AU105" s="95" t="s">
        <v>40</v>
      </c>
      <c r="AV105" s="96">
        <f>ROUND(IF(AU105="základná",AG105*L32,IF(AU105="znížená",AG105*L33,0)), 2)</f>
        <v>0</v>
      </c>
      <c r="AW105" s="31"/>
      <c r="AX105" s="31"/>
      <c r="AY105" s="31"/>
      <c r="AZ105" s="31"/>
      <c r="BA105" s="31"/>
      <c r="BB105" s="31"/>
      <c r="BC105" s="31"/>
      <c r="BD105" s="31"/>
      <c r="BE105" s="31"/>
      <c r="BV105" s="14" t="s">
        <v>103</v>
      </c>
      <c r="BY105" s="97">
        <f t="shared" si="1"/>
        <v>0</v>
      </c>
      <c r="BZ105" s="97">
        <f t="shared" si="2"/>
        <v>0</v>
      </c>
      <c r="CA105" s="97">
        <v>0</v>
      </c>
      <c r="CB105" s="97">
        <v>0</v>
      </c>
      <c r="CC105" s="97">
        <v>0</v>
      </c>
      <c r="CD105" s="97">
        <f t="shared" si="3"/>
        <v>0</v>
      </c>
      <c r="CE105" s="97">
        <f t="shared" si="4"/>
        <v>0</v>
      </c>
      <c r="CF105" s="97">
        <f t="shared" si="5"/>
        <v>0</v>
      </c>
      <c r="CG105" s="97">
        <f t="shared" si="6"/>
        <v>0</v>
      </c>
      <c r="CH105" s="97">
        <f t="shared" si="7"/>
        <v>0</v>
      </c>
      <c r="CI105" s="14">
        <f t="shared" si="8"/>
        <v>1</v>
      </c>
      <c r="CJ105" s="14">
        <f t="shared" si="9"/>
        <v>1</v>
      </c>
      <c r="CK105" s="14" t="str">
        <f t="shared" si="10"/>
        <v/>
      </c>
    </row>
    <row r="106" spans="1:91" s="2" customFormat="1" ht="19.899999999999999" hidden="1" customHeight="1">
      <c r="A106" s="31"/>
      <c r="B106" s="32"/>
      <c r="C106" s="31"/>
      <c r="D106" s="223" t="s">
        <v>102</v>
      </c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31"/>
      <c r="AD106" s="31"/>
      <c r="AE106" s="31"/>
      <c r="AF106" s="31"/>
      <c r="AG106" s="225">
        <f>ROUND(AG94 * AS106, 2)</f>
        <v>0</v>
      </c>
      <c r="AH106" s="226"/>
      <c r="AI106" s="226"/>
      <c r="AJ106" s="226"/>
      <c r="AK106" s="226"/>
      <c r="AL106" s="226"/>
      <c r="AM106" s="226"/>
      <c r="AN106" s="226">
        <f t="shared" si="0"/>
        <v>0</v>
      </c>
      <c r="AO106" s="226"/>
      <c r="AP106" s="226"/>
      <c r="AQ106" s="31"/>
      <c r="AR106" s="32"/>
      <c r="AS106" s="98">
        <v>0</v>
      </c>
      <c r="AT106" s="99" t="s">
        <v>98</v>
      </c>
      <c r="AU106" s="99" t="s">
        <v>40</v>
      </c>
      <c r="AV106" s="100">
        <f>ROUND(IF(AU106="základná",AG106*L32,IF(AU106="znížená",AG106*L33,0)), 2)</f>
        <v>0</v>
      </c>
      <c r="AW106" s="31"/>
      <c r="AX106" s="31"/>
      <c r="AY106" s="31"/>
      <c r="AZ106" s="31"/>
      <c r="BA106" s="31"/>
      <c r="BB106" s="31"/>
      <c r="BC106" s="31"/>
      <c r="BD106" s="31"/>
      <c r="BE106" s="31"/>
      <c r="BV106" s="14" t="s">
        <v>103</v>
      </c>
      <c r="BY106" s="97">
        <f t="shared" si="1"/>
        <v>0</v>
      </c>
      <c r="BZ106" s="97">
        <f t="shared" si="2"/>
        <v>0</v>
      </c>
      <c r="CA106" s="97">
        <v>0</v>
      </c>
      <c r="CB106" s="97">
        <v>0</v>
      </c>
      <c r="CC106" s="97">
        <v>0</v>
      </c>
      <c r="CD106" s="97">
        <f t="shared" si="3"/>
        <v>0</v>
      </c>
      <c r="CE106" s="97">
        <f t="shared" si="4"/>
        <v>0</v>
      </c>
      <c r="CF106" s="97">
        <f t="shared" si="5"/>
        <v>0</v>
      </c>
      <c r="CG106" s="97">
        <f t="shared" si="6"/>
        <v>0</v>
      </c>
      <c r="CH106" s="97">
        <f t="shared" si="7"/>
        <v>0</v>
      </c>
      <c r="CI106" s="14">
        <f t="shared" si="8"/>
        <v>1</v>
      </c>
      <c r="CJ106" s="14">
        <f t="shared" si="9"/>
        <v>1</v>
      </c>
      <c r="CK106" s="14" t="str">
        <f t="shared" si="10"/>
        <v/>
      </c>
    </row>
    <row r="107" spans="1:91" s="2" customFormat="1" ht="10.9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2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91" s="2" customFormat="1" ht="30" customHeight="1">
      <c r="A108" s="31"/>
      <c r="B108" s="32"/>
      <c r="C108" s="101" t="s">
        <v>104</v>
      </c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210">
        <f>ROUND(AG94 + AG100, 2)</f>
        <v>0</v>
      </c>
      <c r="AH108" s="210"/>
      <c r="AI108" s="210"/>
      <c r="AJ108" s="210"/>
      <c r="AK108" s="210"/>
      <c r="AL108" s="210"/>
      <c r="AM108" s="210"/>
      <c r="AN108" s="210">
        <f>ROUND(AN94 + AN100, 2)</f>
        <v>0</v>
      </c>
      <c r="AO108" s="210"/>
      <c r="AP108" s="210"/>
      <c r="AQ108" s="102"/>
      <c r="AR108" s="32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91" s="2" customFormat="1" ht="6.95" customHeight="1">
      <c r="A109" s="31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32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</sheetData>
  <mergeCells count="78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D103:AB103"/>
    <mergeCell ref="AG103:AM103"/>
    <mergeCell ref="AN103:AP103"/>
    <mergeCell ref="AN98:AP98"/>
    <mergeCell ref="AG98:AM98"/>
    <mergeCell ref="D98:H98"/>
    <mergeCell ref="J98:AF98"/>
    <mergeCell ref="D101:AB101"/>
    <mergeCell ref="AG101:AM101"/>
    <mergeCell ref="AN101:AP101"/>
    <mergeCell ref="D106:AB106"/>
    <mergeCell ref="AG106:AM106"/>
    <mergeCell ref="AN106:AP106"/>
    <mergeCell ref="AG94:AM94"/>
    <mergeCell ref="AN94:AP94"/>
    <mergeCell ref="AG100:AM100"/>
    <mergeCell ref="AN100:AP100"/>
    <mergeCell ref="D104:AB104"/>
    <mergeCell ref="AG104:AM104"/>
    <mergeCell ref="AN104:AP104"/>
    <mergeCell ref="D105:AB105"/>
    <mergeCell ref="AG105:AM105"/>
    <mergeCell ref="AN105:AP105"/>
    <mergeCell ref="D102:AB102"/>
    <mergeCell ref="AG102:AM102"/>
    <mergeCell ref="AN102:AP102"/>
    <mergeCell ref="AG108:AM108"/>
    <mergeCell ref="AN108:AP108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AK38:AO38"/>
    <mergeCell ref="X38:AB38"/>
    <mergeCell ref="AR2:BE2"/>
    <mergeCell ref="W35:AE35"/>
    <mergeCell ref="L35:P35"/>
    <mergeCell ref="AK35:AO35"/>
    <mergeCell ref="AK36:AO36"/>
    <mergeCell ref="W36:AE36"/>
    <mergeCell ref="L36:P36"/>
    <mergeCell ref="W33:AE33"/>
    <mergeCell ref="AK33:AO33"/>
    <mergeCell ref="L33:P33"/>
    <mergeCell ref="AK34:AO34"/>
    <mergeCell ref="L34:P34"/>
    <mergeCell ref="W34:AE34"/>
  </mergeCells>
  <dataValidations count="2">
    <dataValidation type="list" allowBlank="1" showInputMessage="1" showErrorMessage="1" error="Povolené sú hodnoty základná, znížená, nulová." sqref="AU100:AU106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0:AT106" xr:uid="{00000000-0002-0000-0000-000001000000}">
      <formula1>"stavebná časť, technologická časť, investičná časť"</formula1>
    </dataValidation>
  </dataValidations>
  <hyperlinks>
    <hyperlink ref="A95" location="'SO 101 - SO 101 Úprava ce...'!C2" display="/" xr:uid="{00000000-0004-0000-0000-000000000000}"/>
    <hyperlink ref="A96" location="'SO 201 - SO 201 Oporný múr'!C2" display="/" xr:uid="{00000000-0004-0000-0000-000001000000}"/>
    <hyperlink ref="A97" location="'SO 601 - SO 601 Úprava NN...'!C2" display="/" xr:uid="{00000000-0004-0000-0000-000002000000}"/>
    <hyperlink ref="A98" location="'SO 602 - SO 602 Verejné o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48"/>
  <sheetViews>
    <sheetView showGridLines="0" zoomScale="70" zoomScaleNormal="70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105</v>
      </c>
      <c r="L4" s="17"/>
      <c r="M4" s="10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3.25" customHeight="1">
      <c r="B7" s="17"/>
      <c r="E7" s="247" t="str">
        <f>'Rekapitulácia stavby'!K6</f>
        <v>Sanácia bodovej závady na ceste III/2410 Špania dolina v km 3,770 - 3,900</v>
      </c>
      <c r="F7" s="248"/>
      <c r="G7" s="248"/>
      <c r="H7" s="248"/>
      <c r="L7" s="17"/>
    </row>
    <row r="8" spans="1:46" s="2" customFormat="1" ht="12" customHeight="1">
      <c r="A8" s="31"/>
      <c r="B8" s="32"/>
      <c r="C8" s="31"/>
      <c r="D8" s="24" t="s">
        <v>106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37" t="s">
        <v>107</v>
      </c>
      <c r="F9" s="249"/>
      <c r="G9" s="249"/>
      <c r="H9" s="249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4" t="s">
        <v>16</v>
      </c>
      <c r="E11" s="31"/>
      <c r="F11" s="22" t="s">
        <v>1</v>
      </c>
      <c r="G11" s="31"/>
      <c r="H11" s="31"/>
      <c r="I11" s="24" t="s">
        <v>17</v>
      </c>
      <c r="J11" s="22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4" t="s">
        <v>18</v>
      </c>
      <c r="E12" s="31"/>
      <c r="F12" s="22" t="s">
        <v>19</v>
      </c>
      <c r="G12" s="31"/>
      <c r="H12" s="31"/>
      <c r="I12" s="24" t="s">
        <v>20</v>
      </c>
      <c r="J12" s="54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4" t="s">
        <v>21</v>
      </c>
      <c r="E14" s="31"/>
      <c r="F14" s="31"/>
      <c r="G14" s="31"/>
      <c r="H14" s="31"/>
      <c r="I14" s="24" t="s">
        <v>22</v>
      </c>
      <c r="J14" s="22" t="str">
        <f>IF('Rekapitulácia stavby'!AN10="","",'Rekapitulácia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2" t="str">
        <f>IF('Rekapitulácia stavby'!E11="","",'Rekapitulácia stavby'!E11)</f>
        <v>Banskobystrický samosprávny kraj</v>
      </c>
      <c r="F15" s="31"/>
      <c r="G15" s="31"/>
      <c r="H15" s="31"/>
      <c r="I15" s="24" t="s">
        <v>23</v>
      </c>
      <c r="J15" s="22" t="str">
        <f>IF('Rekapitulácia stavby'!AN11="","",'Rekapitulácia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4" t="s">
        <v>24</v>
      </c>
      <c r="E17" s="31"/>
      <c r="F17" s="31"/>
      <c r="G17" s="31"/>
      <c r="H17" s="31"/>
      <c r="I17" s="24" t="s">
        <v>22</v>
      </c>
      <c r="J17" s="25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14"/>
      <c r="G18" s="214"/>
      <c r="H18" s="214"/>
      <c r="I18" s="24" t="s">
        <v>23</v>
      </c>
      <c r="J18" s="25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4" t="s">
        <v>26</v>
      </c>
      <c r="E20" s="31"/>
      <c r="F20" s="31"/>
      <c r="G20" s="31"/>
      <c r="H20" s="31"/>
      <c r="I20" s="24" t="s">
        <v>22</v>
      </c>
      <c r="J20" s="22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2" t="s">
        <v>27</v>
      </c>
      <c r="F21" s="31"/>
      <c r="G21" s="31"/>
      <c r="H21" s="31"/>
      <c r="I21" s="24" t="s">
        <v>23</v>
      </c>
      <c r="J21" s="22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4" t="s">
        <v>30</v>
      </c>
      <c r="E23" s="31"/>
      <c r="F23" s="31"/>
      <c r="G23" s="31"/>
      <c r="H23" s="31"/>
      <c r="I23" s="24" t="s">
        <v>22</v>
      </c>
      <c r="J23" s="22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2" t="s">
        <v>31</v>
      </c>
      <c r="F24" s="31"/>
      <c r="G24" s="31"/>
      <c r="H24" s="31"/>
      <c r="I24" s="24" t="s">
        <v>23</v>
      </c>
      <c r="J24" s="22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4" t="s">
        <v>32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05"/>
      <c r="B27" s="106"/>
      <c r="C27" s="105"/>
      <c r="D27" s="105"/>
      <c r="E27" s="218" t="s">
        <v>1</v>
      </c>
      <c r="F27" s="218"/>
      <c r="G27" s="218"/>
      <c r="H27" s="218"/>
      <c r="I27" s="105"/>
      <c r="J27" s="105"/>
      <c r="K27" s="105"/>
      <c r="L27" s="107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2" t="s">
        <v>108</v>
      </c>
      <c r="E30" s="31"/>
      <c r="F30" s="31"/>
      <c r="G30" s="31"/>
      <c r="H30" s="31"/>
      <c r="I30" s="31"/>
      <c r="J30" s="30">
        <f>J96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109</v>
      </c>
      <c r="E31" s="31"/>
      <c r="F31" s="31"/>
      <c r="G31" s="31"/>
      <c r="H31" s="31"/>
      <c r="I31" s="31"/>
      <c r="J31" s="30">
        <f>J107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8" t="s">
        <v>35</v>
      </c>
      <c r="E32" s="31"/>
      <c r="F32" s="31"/>
      <c r="G32" s="31"/>
      <c r="H32" s="31"/>
      <c r="I32" s="31"/>
      <c r="J32" s="70">
        <f>ROUND(J30 + J31,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9" t="s">
        <v>39</v>
      </c>
      <c r="E35" s="24" t="s">
        <v>40</v>
      </c>
      <c r="F35" s="110">
        <f>ROUND((SUM(BE107:BE114) + SUM(BE134:BE247)),  2)</f>
        <v>0</v>
      </c>
      <c r="G35" s="31"/>
      <c r="H35" s="31"/>
      <c r="I35" s="111">
        <v>0.2</v>
      </c>
      <c r="J35" s="110">
        <f>ROUND(((SUM(BE107:BE114) + SUM(BE134:BE247))*I35),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24" t="s">
        <v>41</v>
      </c>
      <c r="F36" s="110">
        <f>ROUND((SUM(BF107:BF114) + SUM(BF134:BF247)),  2)</f>
        <v>0</v>
      </c>
      <c r="G36" s="31"/>
      <c r="H36" s="31"/>
      <c r="I36" s="111">
        <v>0.2</v>
      </c>
      <c r="J36" s="110">
        <f>ROUND(((SUM(BF107:BF114) + SUM(BF134:BF247))*I36),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4" t="s">
        <v>42</v>
      </c>
      <c r="F37" s="110">
        <f>ROUND((SUM(BG107:BG114) + SUM(BG134:BG247)),  2)</f>
        <v>0</v>
      </c>
      <c r="G37" s="31"/>
      <c r="H37" s="31"/>
      <c r="I37" s="111">
        <v>0.2</v>
      </c>
      <c r="J37" s="110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4" t="s">
        <v>43</v>
      </c>
      <c r="F38" s="110">
        <f>ROUND((SUM(BH107:BH114) + SUM(BH134:BH247)),  2)</f>
        <v>0</v>
      </c>
      <c r="G38" s="31"/>
      <c r="H38" s="31"/>
      <c r="I38" s="111">
        <v>0.2</v>
      </c>
      <c r="J38" s="110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4" t="s">
        <v>44</v>
      </c>
      <c r="F39" s="110">
        <f>ROUND((SUM(BI107:BI114) + SUM(BI134:BI247)),  2)</f>
        <v>0</v>
      </c>
      <c r="G39" s="31"/>
      <c r="H39" s="31"/>
      <c r="I39" s="111">
        <v>0</v>
      </c>
      <c r="J39" s="110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2"/>
      <c r="D41" s="112" t="s">
        <v>45</v>
      </c>
      <c r="E41" s="59"/>
      <c r="F41" s="59"/>
      <c r="G41" s="113" t="s">
        <v>46</v>
      </c>
      <c r="H41" s="114" t="s">
        <v>47</v>
      </c>
      <c r="I41" s="59"/>
      <c r="J41" s="115">
        <f>SUM(J32:J39)</f>
        <v>0</v>
      </c>
      <c r="K41" s="116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2"/>
      <c r="C61" s="31"/>
      <c r="D61" s="44" t="s">
        <v>50</v>
      </c>
      <c r="E61" s="34"/>
      <c r="F61" s="117" t="s">
        <v>51</v>
      </c>
      <c r="G61" s="44" t="s">
        <v>50</v>
      </c>
      <c r="H61" s="34"/>
      <c r="I61" s="34"/>
      <c r="J61" s="118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2"/>
      <c r="C76" s="31"/>
      <c r="D76" s="44" t="s">
        <v>50</v>
      </c>
      <c r="E76" s="34"/>
      <c r="F76" s="117" t="s">
        <v>51</v>
      </c>
      <c r="G76" s="44" t="s">
        <v>50</v>
      </c>
      <c r="H76" s="34"/>
      <c r="I76" s="34"/>
      <c r="J76" s="118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18" t="s">
        <v>110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4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3.25" customHeight="1">
      <c r="A85" s="31"/>
      <c r="B85" s="32"/>
      <c r="C85" s="31"/>
      <c r="D85" s="31"/>
      <c r="E85" s="247" t="str">
        <f>E7</f>
        <v>Sanácia bodovej závady na ceste III/2410 Špania dolina v km 3,770 - 3,900</v>
      </c>
      <c r="F85" s="248"/>
      <c r="G85" s="248"/>
      <c r="H85" s="24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4" t="s">
        <v>106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37" t="str">
        <f>E9</f>
        <v>SO 101 - SO 101 Úprava cesty III/2410</v>
      </c>
      <c r="F87" s="249"/>
      <c r="G87" s="249"/>
      <c r="H87" s="249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4" t="s">
        <v>18</v>
      </c>
      <c r="D89" s="31"/>
      <c r="E89" s="31"/>
      <c r="F89" s="22" t="str">
        <f>F12</f>
        <v>Špania Dolina</v>
      </c>
      <c r="G89" s="31"/>
      <c r="H89" s="31"/>
      <c r="I89" s="24" t="s">
        <v>20</v>
      </c>
      <c r="J89" s="54" t="str">
        <f>IF(J12="","",J12)</f>
        <v/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4" t="s">
        <v>21</v>
      </c>
      <c r="D91" s="31"/>
      <c r="E91" s="31"/>
      <c r="F91" s="22" t="str">
        <f>E15</f>
        <v>Banskobystrický samosprávny kraj</v>
      </c>
      <c r="G91" s="31"/>
      <c r="H91" s="31"/>
      <c r="I91" s="24" t="s">
        <v>26</v>
      </c>
      <c r="J91" s="27" t="str">
        <f>E21</f>
        <v xml:space="preserve">Basler &amp; Hofmann Slovakia s.r.o.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4" t="s">
        <v>24</v>
      </c>
      <c r="D92" s="31"/>
      <c r="E92" s="31"/>
      <c r="F92" s="22" t="str">
        <f>IF(E18="","",E18)</f>
        <v>Vyplň údaj</v>
      </c>
      <c r="G92" s="31"/>
      <c r="H92" s="31"/>
      <c r="I92" s="24" t="s">
        <v>30</v>
      </c>
      <c r="J92" s="27" t="str">
        <f>E24</f>
        <v>Bc. Magdaléna Mikulášová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9" t="s">
        <v>111</v>
      </c>
      <c r="D94" s="102"/>
      <c r="E94" s="102"/>
      <c r="F94" s="102"/>
      <c r="G94" s="102"/>
      <c r="H94" s="102"/>
      <c r="I94" s="102"/>
      <c r="J94" s="120" t="s">
        <v>112</v>
      </c>
      <c r="K94" s="102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1" t="s">
        <v>113</v>
      </c>
      <c r="D96" s="31"/>
      <c r="E96" s="31"/>
      <c r="F96" s="31"/>
      <c r="G96" s="31"/>
      <c r="H96" s="31"/>
      <c r="I96" s="31"/>
      <c r="J96" s="70">
        <f>J134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114</v>
      </c>
    </row>
    <row r="97" spans="1:65" s="9" customFormat="1" ht="24.95" customHeight="1">
      <c r="B97" s="122"/>
      <c r="D97" s="123" t="s">
        <v>115</v>
      </c>
      <c r="E97" s="124"/>
      <c r="F97" s="124"/>
      <c r="G97" s="124"/>
      <c r="H97" s="124"/>
      <c r="I97" s="124"/>
      <c r="J97" s="125">
        <f>J135</f>
        <v>0</v>
      </c>
      <c r="L97" s="122"/>
    </row>
    <row r="98" spans="1:65" s="10" customFormat="1" ht="19.899999999999999" customHeight="1">
      <c r="B98" s="126"/>
      <c r="D98" s="127" t="s">
        <v>116</v>
      </c>
      <c r="E98" s="128"/>
      <c r="F98" s="128"/>
      <c r="G98" s="128"/>
      <c r="H98" s="128"/>
      <c r="I98" s="128"/>
      <c r="J98" s="129">
        <f>J136</f>
        <v>0</v>
      </c>
      <c r="L98" s="126"/>
    </row>
    <row r="99" spans="1:65" s="10" customFormat="1" ht="19.899999999999999" customHeight="1">
      <c r="B99" s="126"/>
      <c r="D99" s="127" t="s">
        <v>117</v>
      </c>
      <c r="E99" s="128"/>
      <c r="F99" s="128"/>
      <c r="G99" s="128"/>
      <c r="H99" s="128"/>
      <c r="I99" s="128"/>
      <c r="J99" s="129">
        <f>J161</f>
        <v>0</v>
      </c>
      <c r="L99" s="126"/>
    </row>
    <row r="100" spans="1:65" s="10" customFormat="1" ht="19.899999999999999" customHeight="1">
      <c r="B100" s="126"/>
      <c r="D100" s="127" t="s">
        <v>118</v>
      </c>
      <c r="E100" s="128"/>
      <c r="F100" s="128"/>
      <c r="G100" s="128"/>
      <c r="H100" s="128"/>
      <c r="I100" s="128"/>
      <c r="J100" s="129">
        <f>J175</f>
        <v>0</v>
      </c>
      <c r="L100" s="126"/>
    </row>
    <row r="101" spans="1:65" s="10" customFormat="1" ht="19.899999999999999" customHeight="1">
      <c r="B101" s="126"/>
      <c r="D101" s="127" t="s">
        <v>119</v>
      </c>
      <c r="E101" s="128"/>
      <c r="F101" s="128"/>
      <c r="G101" s="128"/>
      <c r="H101" s="128"/>
      <c r="I101" s="128"/>
      <c r="J101" s="129">
        <f>J180</f>
        <v>0</v>
      </c>
      <c r="L101" s="126"/>
    </row>
    <row r="102" spans="1:65" s="10" customFormat="1" ht="19.899999999999999" customHeight="1">
      <c r="B102" s="126"/>
      <c r="D102" s="127" t="s">
        <v>120</v>
      </c>
      <c r="E102" s="128"/>
      <c r="F102" s="128"/>
      <c r="G102" s="128"/>
      <c r="H102" s="128"/>
      <c r="I102" s="128"/>
      <c r="J102" s="129">
        <f>J195</f>
        <v>0</v>
      </c>
      <c r="L102" s="126"/>
    </row>
    <row r="103" spans="1:65" s="10" customFormat="1" ht="19.899999999999999" customHeight="1">
      <c r="B103" s="126"/>
      <c r="D103" s="127" t="s">
        <v>121</v>
      </c>
      <c r="E103" s="128"/>
      <c r="F103" s="128"/>
      <c r="G103" s="128"/>
      <c r="H103" s="128"/>
      <c r="I103" s="128"/>
      <c r="J103" s="129">
        <f>J207</f>
        <v>0</v>
      </c>
      <c r="L103" s="126"/>
    </row>
    <row r="104" spans="1:65" s="10" customFormat="1" ht="19.899999999999999" customHeight="1">
      <c r="B104" s="126"/>
      <c r="D104" s="127" t="s">
        <v>122</v>
      </c>
      <c r="E104" s="128"/>
      <c r="F104" s="128"/>
      <c r="G104" s="128"/>
      <c r="H104" s="128"/>
      <c r="I104" s="128"/>
      <c r="J104" s="129">
        <f>J246</f>
        <v>0</v>
      </c>
      <c r="L104" s="126"/>
    </row>
    <row r="105" spans="1:65" s="2" customFormat="1" ht="21.7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6.9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29.25" customHeight="1">
      <c r="A107" s="31"/>
      <c r="B107" s="32"/>
      <c r="C107" s="121" t="s">
        <v>123</v>
      </c>
      <c r="D107" s="31"/>
      <c r="E107" s="31"/>
      <c r="F107" s="31"/>
      <c r="G107" s="31"/>
      <c r="H107" s="31"/>
      <c r="I107" s="31"/>
      <c r="J107" s="130">
        <f>ROUND(J108 + J109 + J110 + J111 + J112 + J113,2)</f>
        <v>0</v>
      </c>
      <c r="K107" s="31"/>
      <c r="L107" s="41"/>
      <c r="N107" s="131" t="s">
        <v>39</v>
      </c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18" customHeight="1">
      <c r="A108" s="31"/>
      <c r="B108" s="132"/>
      <c r="C108" s="133"/>
      <c r="D108" s="223" t="s">
        <v>124</v>
      </c>
      <c r="E108" s="246"/>
      <c r="F108" s="246"/>
      <c r="G108" s="133"/>
      <c r="H108" s="133"/>
      <c r="I108" s="133"/>
      <c r="J108" s="93">
        <v>0</v>
      </c>
      <c r="K108" s="133"/>
      <c r="L108" s="135"/>
      <c r="M108" s="136"/>
      <c r="N108" s="137" t="s">
        <v>41</v>
      </c>
      <c r="O108" s="136"/>
      <c r="P108" s="136"/>
      <c r="Q108" s="136"/>
      <c r="R108" s="136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8" t="s">
        <v>125</v>
      </c>
      <c r="AZ108" s="136"/>
      <c r="BA108" s="136"/>
      <c r="BB108" s="136"/>
      <c r="BC108" s="136"/>
      <c r="BD108" s="136"/>
      <c r="BE108" s="139">
        <f t="shared" ref="BE108:BE113" si="0">IF(N108="základná",J108,0)</f>
        <v>0</v>
      </c>
      <c r="BF108" s="139">
        <f t="shared" ref="BF108:BF113" si="1">IF(N108="znížená",J108,0)</f>
        <v>0</v>
      </c>
      <c r="BG108" s="139">
        <f t="shared" ref="BG108:BG113" si="2">IF(N108="zákl. prenesená",J108,0)</f>
        <v>0</v>
      </c>
      <c r="BH108" s="139">
        <f t="shared" ref="BH108:BH113" si="3">IF(N108="zníž. prenesená",J108,0)</f>
        <v>0</v>
      </c>
      <c r="BI108" s="139">
        <f t="shared" ref="BI108:BI113" si="4">IF(N108="nulová",J108,0)</f>
        <v>0</v>
      </c>
      <c r="BJ108" s="138" t="s">
        <v>126</v>
      </c>
      <c r="BK108" s="136"/>
      <c r="BL108" s="136"/>
      <c r="BM108" s="136"/>
    </row>
    <row r="109" spans="1:65" s="2" customFormat="1" ht="18" hidden="1" customHeight="1">
      <c r="A109" s="31"/>
      <c r="B109" s="132"/>
      <c r="C109" s="133"/>
      <c r="D109" s="223" t="s">
        <v>127</v>
      </c>
      <c r="E109" s="246"/>
      <c r="F109" s="246"/>
      <c r="G109" s="133"/>
      <c r="H109" s="133"/>
      <c r="I109" s="133"/>
      <c r="J109" s="93">
        <v>0</v>
      </c>
      <c r="K109" s="133"/>
      <c r="L109" s="135"/>
      <c r="M109" s="136"/>
      <c r="N109" s="137" t="s">
        <v>41</v>
      </c>
      <c r="O109" s="136"/>
      <c r="P109" s="136"/>
      <c r="Q109" s="136"/>
      <c r="R109" s="136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8" t="s">
        <v>125</v>
      </c>
      <c r="AZ109" s="136"/>
      <c r="BA109" s="136"/>
      <c r="BB109" s="136"/>
      <c r="BC109" s="136"/>
      <c r="BD109" s="136"/>
      <c r="BE109" s="139">
        <f t="shared" si="0"/>
        <v>0</v>
      </c>
      <c r="BF109" s="139">
        <f t="shared" si="1"/>
        <v>0</v>
      </c>
      <c r="BG109" s="139">
        <f t="shared" si="2"/>
        <v>0</v>
      </c>
      <c r="BH109" s="139">
        <f t="shared" si="3"/>
        <v>0</v>
      </c>
      <c r="BI109" s="139">
        <f t="shared" si="4"/>
        <v>0</v>
      </c>
      <c r="BJ109" s="138" t="s">
        <v>126</v>
      </c>
      <c r="BK109" s="136"/>
      <c r="BL109" s="136"/>
      <c r="BM109" s="136"/>
    </row>
    <row r="110" spans="1:65" s="2" customFormat="1" ht="18" hidden="1" customHeight="1">
      <c r="A110" s="31"/>
      <c r="B110" s="132"/>
      <c r="C110" s="133"/>
      <c r="D110" s="223" t="s">
        <v>128</v>
      </c>
      <c r="E110" s="246"/>
      <c r="F110" s="246"/>
      <c r="G110" s="133"/>
      <c r="H110" s="133"/>
      <c r="I110" s="133"/>
      <c r="J110" s="93">
        <v>0</v>
      </c>
      <c r="K110" s="133"/>
      <c r="L110" s="135"/>
      <c r="M110" s="136"/>
      <c r="N110" s="137" t="s">
        <v>41</v>
      </c>
      <c r="O110" s="136"/>
      <c r="P110" s="136"/>
      <c r="Q110" s="136"/>
      <c r="R110" s="136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8" t="s">
        <v>125</v>
      </c>
      <c r="AZ110" s="136"/>
      <c r="BA110" s="136"/>
      <c r="BB110" s="136"/>
      <c r="BC110" s="136"/>
      <c r="BD110" s="136"/>
      <c r="BE110" s="139">
        <f t="shared" si="0"/>
        <v>0</v>
      </c>
      <c r="BF110" s="139">
        <f t="shared" si="1"/>
        <v>0</v>
      </c>
      <c r="BG110" s="139">
        <f t="shared" si="2"/>
        <v>0</v>
      </c>
      <c r="BH110" s="139">
        <f t="shared" si="3"/>
        <v>0</v>
      </c>
      <c r="BI110" s="139">
        <f t="shared" si="4"/>
        <v>0</v>
      </c>
      <c r="BJ110" s="138" t="s">
        <v>126</v>
      </c>
      <c r="BK110" s="136"/>
      <c r="BL110" s="136"/>
      <c r="BM110" s="136"/>
    </row>
    <row r="111" spans="1:65" s="2" customFormat="1" ht="18" hidden="1" customHeight="1">
      <c r="A111" s="31"/>
      <c r="B111" s="132"/>
      <c r="C111" s="133"/>
      <c r="D111" s="223" t="s">
        <v>129</v>
      </c>
      <c r="E111" s="246"/>
      <c r="F111" s="246"/>
      <c r="G111" s="133"/>
      <c r="H111" s="133"/>
      <c r="I111" s="133"/>
      <c r="J111" s="93">
        <v>0</v>
      </c>
      <c r="K111" s="133"/>
      <c r="L111" s="135"/>
      <c r="M111" s="136"/>
      <c r="N111" s="137" t="s">
        <v>41</v>
      </c>
      <c r="O111" s="136"/>
      <c r="P111" s="136"/>
      <c r="Q111" s="136"/>
      <c r="R111" s="136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8" t="s">
        <v>125</v>
      </c>
      <c r="AZ111" s="136"/>
      <c r="BA111" s="136"/>
      <c r="BB111" s="136"/>
      <c r="BC111" s="136"/>
      <c r="BD111" s="136"/>
      <c r="BE111" s="139">
        <f t="shared" si="0"/>
        <v>0</v>
      </c>
      <c r="BF111" s="139">
        <f t="shared" si="1"/>
        <v>0</v>
      </c>
      <c r="BG111" s="139">
        <f t="shared" si="2"/>
        <v>0</v>
      </c>
      <c r="BH111" s="139">
        <f t="shared" si="3"/>
        <v>0</v>
      </c>
      <c r="BI111" s="139">
        <f t="shared" si="4"/>
        <v>0</v>
      </c>
      <c r="BJ111" s="138" t="s">
        <v>126</v>
      </c>
      <c r="BK111" s="136"/>
      <c r="BL111" s="136"/>
      <c r="BM111" s="136"/>
    </row>
    <row r="112" spans="1:65" s="2" customFormat="1" ht="18" hidden="1" customHeight="1">
      <c r="A112" s="31"/>
      <c r="B112" s="132"/>
      <c r="C112" s="133"/>
      <c r="D112" s="223" t="s">
        <v>130</v>
      </c>
      <c r="E112" s="246"/>
      <c r="F112" s="246"/>
      <c r="G112" s="133"/>
      <c r="H112" s="133"/>
      <c r="I112" s="133"/>
      <c r="J112" s="93">
        <v>0</v>
      </c>
      <c r="K112" s="133"/>
      <c r="L112" s="135"/>
      <c r="M112" s="136"/>
      <c r="N112" s="137" t="s">
        <v>41</v>
      </c>
      <c r="O112" s="136"/>
      <c r="P112" s="136"/>
      <c r="Q112" s="136"/>
      <c r="R112" s="136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8" t="s">
        <v>125</v>
      </c>
      <c r="AZ112" s="136"/>
      <c r="BA112" s="136"/>
      <c r="BB112" s="136"/>
      <c r="BC112" s="136"/>
      <c r="BD112" s="136"/>
      <c r="BE112" s="139">
        <f t="shared" si="0"/>
        <v>0</v>
      </c>
      <c r="BF112" s="139">
        <f t="shared" si="1"/>
        <v>0</v>
      </c>
      <c r="BG112" s="139">
        <f t="shared" si="2"/>
        <v>0</v>
      </c>
      <c r="BH112" s="139">
        <f t="shared" si="3"/>
        <v>0</v>
      </c>
      <c r="BI112" s="139">
        <f t="shared" si="4"/>
        <v>0</v>
      </c>
      <c r="BJ112" s="138" t="s">
        <v>126</v>
      </c>
      <c r="BK112" s="136"/>
      <c r="BL112" s="136"/>
      <c r="BM112" s="136"/>
    </row>
    <row r="113" spans="1:65" s="2" customFormat="1" ht="18" hidden="1" customHeight="1">
      <c r="A113" s="31"/>
      <c r="B113" s="132"/>
      <c r="C113" s="133"/>
      <c r="D113" s="134" t="s">
        <v>131</v>
      </c>
      <c r="E113" s="133"/>
      <c r="F113" s="133"/>
      <c r="G113" s="133"/>
      <c r="H113" s="133"/>
      <c r="I113" s="133"/>
      <c r="J113" s="93">
        <f>ROUND(J30*T113,2)</f>
        <v>0</v>
      </c>
      <c r="K113" s="133"/>
      <c r="L113" s="135"/>
      <c r="M113" s="136"/>
      <c r="N113" s="137" t="s">
        <v>41</v>
      </c>
      <c r="O113" s="136"/>
      <c r="P113" s="136"/>
      <c r="Q113" s="136"/>
      <c r="R113" s="136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8" t="s">
        <v>132</v>
      </c>
      <c r="AZ113" s="136"/>
      <c r="BA113" s="136"/>
      <c r="BB113" s="136"/>
      <c r="BC113" s="136"/>
      <c r="BD113" s="136"/>
      <c r="BE113" s="139">
        <f t="shared" si="0"/>
        <v>0</v>
      </c>
      <c r="BF113" s="139">
        <f t="shared" si="1"/>
        <v>0</v>
      </c>
      <c r="BG113" s="139">
        <f t="shared" si="2"/>
        <v>0</v>
      </c>
      <c r="BH113" s="139">
        <f t="shared" si="3"/>
        <v>0</v>
      </c>
      <c r="BI113" s="139">
        <f t="shared" si="4"/>
        <v>0</v>
      </c>
      <c r="BJ113" s="138" t="s">
        <v>126</v>
      </c>
      <c r="BK113" s="136"/>
      <c r="BL113" s="136"/>
      <c r="BM113" s="136"/>
    </row>
    <row r="114" spans="1:65" s="2" customForma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29.25" customHeight="1">
      <c r="A115" s="31"/>
      <c r="B115" s="32"/>
      <c r="C115" s="101" t="s">
        <v>104</v>
      </c>
      <c r="D115" s="102"/>
      <c r="E115" s="102"/>
      <c r="F115" s="102"/>
      <c r="G115" s="102"/>
      <c r="H115" s="102"/>
      <c r="I115" s="102"/>
      <c r="J115" s="103">
        <f>ROUND(J96+J107,2)</f>
        <v>0</v>
      </c>
      <c r="K115" s="102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20" spans="1:65" s="2" customFormat="1" ht="6.95" customHeight="1">
      <c r="A120" s="31"/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24.95" customHeight="1">
      <c r="A121" s="31"/>
      <c r="B121" s="32"/>
      <c r="C121" s="18" t="s">
        <v>133</v>
      </c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2" customHeight="1">
      <c r="A123" s="31"/>
      <c r="B123" s="32"/>
      <c r="C123" s="24" t="s">
        <v>14</v>
      </c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23.25" customHeight="1">
      <c r="A124" s="31"/>
      <c r="B124" s="32"/>
      <c r="C124" s="31"/>
      <c r="D124" s="31"/>
      <c r="E124" s="247" t="str">
        <f>E7</f>
        <v>Sanácia bodovej závady na ceste III/2410 Špania dolina v km 3,770 - 3,900</v>
      </c>
      <c r="F124" s="248"/>
      <c r="G124" s="248"/>
      <c r="H124" s="248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2" customHeight="1">
      <c r="A125" s="31"/>
      <c r="B125" s="32"/>
      <c r="C125" s="24" t="s">
        <v>106</v>
      </c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6.5" customHeight="1">
      <c r="A126" s="31"/>
      <c r="B126" s="32"/>
      <c r="C126" s="31"/>
      <c r="D126" s="31"/>
      <c r="E126" s="237" t="str">
        <f>E9</f>
        <v>SO 101 - SO 101 Úprava cesty III/2410</v>
      </c>
      <c r="F126" s="249"/>
      <c r="G126" s="249"/>
      <c r="H126" s="249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6.9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12" customHeight="1">
      <c r="A128" s="31"/>
      <c r="B128" s="32"/>
      <c r="C128" s="24" t="s">
        <v>18</v>
      </c>
      <c r="D128" s="31"/>
      <c r="E128" s="31"/>
      <c r="F128" s="22" t="str">
        <f>F12</f>
        <v>Špania Dolina</v>
      </c>
      <c r="G128" s="31"/>
      <c r="H128" s="31"/>
      <c r="I128" s="24" t="s">
        <v>20</v>
      </c>
      <c r="J128" s="54" t="str">
        <f>IF(J12="","",J12)</f>
        <v/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25.7" customHeight="1">
      <c r="A130" s="31"/>
      <c r="B130" s="32"/>
      <c r="C130" s="24" t="s">
        <v>21</v>
      </c>
      <c r="D130" s="31"/>
      <c r="E130" s="31"/>
      <c r="F130" s="22" t="str">
        <f>E15</f>
        <v>Banskobystrický samosprávny kraj</v>
      </c>
      <c r="G130" s="31"/>
      <c r="H130" s="31"/>
      <c r="I130" s="24" t="s">
        <v>26</v>
      </c>
      <c r="J130" s="27" t="str">
        <f>E21</f>
        <v xml:space="preserve">Basler &amp; Hofmann Slovakia s.r.o. </v>
      </c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25.7" customHeight="1">
      <c r="A131" s="31"/>
      <c r="B131" s="32"/>
      <c r="C131" s="24" t="s">
        <v>24</v>
      </c>
      <c r="D131" s="31"/>
      <c r="E131" s="31"/>
      <c r="F131" s="22" t="str">
        <f>IF(E18="","",E18)</f>
        <v>Vyplň údaj</v>
      </c>
      <c r="G131" s="31"/>
      <c r="H131" s="31"/>
      <c r="I131" s="24" t="s">
        <v>30</v>
      </c>
      <c r="J131" s="27" t="str">
        <f>E24</f>
        <v>Bc. Magdaléna Mikulášová</v>
      </c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0.3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11" customFormat="1" ht="29.25" customHeight="1">
      <c r="A133" s="140"/>
      <c r="B133" s="141"/>
      <c r="C133" s="142" t="s">
        <v>134</v>
      </c>
      <c r="D133" s="143" t="s">
        <v>60</v>
      </c>
      <c r="E133" s="143" t="s">
        <v>56</v>
      </c>
      <c r="F133" s="143" t="s">
        <v>57</v>
      </c>
      <c r="G133" s="143" t="s">
        <v>135</v>
      </c>
      <c r="H133" s="143" t="s">
        <v>136</v>
      </c>
      <c r="I133" s="143" t="s">
        <v>137</v>
      </c>
      <c r="J133" s="144" t="s">
        <v>112</v>
      </c>
      <c r="K133" s="145" t="s">
        <v>138</v>
      </c>
      <c r="L133" s="146"/>
      <c r="M133" s="61" t="s">
        <v>1</v>
      </c>
      <c r="N133" s="62" t="s">
        <v>39</v>
      </c>
      <c r="O133" s="62" t="s">
        <v>139</v>
      </c>
      <c r="P133" s="62" t="s">
        <v>140</v>
      </c>
      <c r="Q133" s="62" t="s">
        <v>141</v>
      </c>
      <c r="R133" s="62" t="s">
        <v>142</v>
      </c>
      <c r="S133" s="62" t="s">
        <v>143</v>
      </c>
      <c r="T133" s="63" t="s">
        <v>144</v>
      </c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</row>
    <row r="134" spans="1:65" s="2" customFormat="1" ht="22.9" customHeight="1">
      <c r="A134" s="31"/>
      <c r="B134" s="32"/>
      <c r="C134" s="68" t="s">
        <v>108</v>
      </c>
      <c r="D134" s="31"/>
      <c r="E134" s="31"/>
      <c r="F134" s="31"/>
      <c r="G134" s="31"/>
      <c r="H134" s="31"/>
      <c r="I134" s="31"/>
      <c r="J134" s="147">
        <f>BK134</f>
        <v>0</v>
      </c>
      <c r="K134" s="31"/>
      <c r="L134" s="32"/>
      <c r="M134" s="64"/>
      <c r="N134" s="55"/>
      <c r="O134" s="65"/>
      <c r="P134" s="148">
        <f>P135</f>
        <v>0</v>
      </c>
      <c r="Q134" s="65"/>
      <c r="R134" s="148">
        <f>R135</f>
        <v>1743.3073764699998</v>
      </c>
      <c r="S134" s="65"/>
      <c r="T134" s="149">
        <f>T135</f>
        <v>765.06790000000012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74</v>
      </c>
      <c r="AU134" s="14" t="s">
        <v>114</v>
      </c>
      <c r="BK134" s="150">
        <f>BK135</f>
        <v>0</v>
      </c>
    </row>
    <row r="135" spans="1:65" s="12" customFormat="1" ht="25.9" customHeight="1">
      <c r="B135" s="151"/>
      <c r="D135" s="152" t="s">
        <v>74</v>
      </c>
      <c r="E135" s="153" t="s">
        <v>145</v>
      </c>
      <c r="F135" s="153" t="s">
        <v>146</v>
      </c>
      <c r="I135" s="154"/>
      <c r="J135" s="155">
        <f>BK135</f>
        <v>0</v>
      </c>
      <c r="L135" s="151"/>
      <c r="M135" s="156"/>
      <c r="N135" s="157"/>
      <c r="O135" s="157"/>
      <c r="P135" s="158">
        <f>P136+P161+P175+P180+P195+P207+P246</f>
        <v>0</v>
      </c>
      <c r="Q135" s="157"/>
      <c r="R135" s="158">
        <f>R136+R161+R175+R180+R195+R207+R246</f>
        <v>1743.3073764699998</v>
      </c>
      <c r="S135" s="157"/>
      <c r="T135" s="159">
        <f>T136+T161+T175+T180+T195+T207+T246</f>
        <v>765.06790000000012</v>
      </c>
      <c r="AR135" s="152" t="s">
        <v>83</v>
      </c>
      <c r="AT135" s="160" t="s">
        <v>74</v>
      </c>
      <c r="AU135" s="160" t="s">
        <v>75</v>
      </c>
      <c r="AY135" s="152" t="s">
        <v>147</v>
      </c>
      <c r="BK135" s="161">
        <f>BK136+BK161+BK175+BK180+BK195+BK207+BK246</f>
        <v>0</v>
      </c>
    </row>
    <row r="136" spans="1:65" s="12" customFormat="1" ht="22.9" customHeight="1">
      <c r="B136" s="151"/>
      <c r="D136" s="152" t="s">
        <v>74</v>
      </c>
      <c r="E136" s="162" t="s">
        <v>83</v>
      </c>
      <c r="F136" s="162" t="s">
        <v>148</v>
      </c>
      <c r="I136" s="154"/>
      <c r="J136" s="163">
        <f>BK136</f>
        <v>0</v>
      </c>
      <c r="L136" s="151"/>
      <c r="M136" s="156"/>
      <c r="N136" s="157"/>
      <c r="O136" s="157"/>
      <c r="P136" s="158">
        <f>SUM(P137:P160)</f>
        <v>0</v>
      </c>
      <c r="Q136" s="157"/>
      <c r="R136" s="158">
        <f>SUM(R137:R160)</f>
        <v>534.50900100000001</v>
      </c>
      <c r="S136" s="157"/>
      <c r="T136" s="159">
        <f>SUM(T137:T160)</f>
        <v>0</v>
      </c>
      <c r="AR136" s="152" t="s">
        <v>83</v>
      </c>
      <c r="AT136" s="160" t="s">
        <v>74</v>
      </c>
      <c r="AU136" s="160" t="s">
        <v>83</v>
      </c>
      <c r="AY136" s="152" t="s">
        <v>147</v>
      </c>
      <c r="BK136" s="161">
        <f>SUM(BK137:BK160)</f>
        <v>0</v>
      </c>
    </row>
    <row r="137" spans="1:65" s="2" customFormat="1" ht="24.2" customHeight="1">
      <c r="A137" s="31"/>
      <c r="B137" s="132"/>
      <c r="C137" s="164" t="s">
        <v>83</v>
      </c>
      <c r="D137" s="164" t="s">
        <v>149</v>
      </c>
      <c r="E137" s="165" t="s">
        <v>150</v>
      </c>
      <c r="F137" s="166" t="s">
        <v>151</v>
      </c>
      <c r="G137" s="167" t="s">
        <v>152</v>
      </c>
      <c r="H137" s="168">
        <v>79</v>
      </c>
      <c r="I137" s="169"/>
      <c r="J137" s="168">
        <f t="shared" ref="J137:J142" si="5">ROUND(I137*H137,3)</f>
        <v>0</v>
      </c>
      <c r="K137" s="170"/>
      <c r="L137" s="32"/>
      <c r="M137" s="171" t="s">
        <v>1</v>
      </c>
      <c r="N137" s="172" t="s">
        <v>41</v>
      </c>
      <c r="O137" s="57"/>
      <c r="P137" s="173">
        <f t="shared" ref="P137:P142" si="6">O137*H137</f>
        <v>0</v>
      </c>
      <c r="Q137" s="173">
        <v>0</v>
      </c>
      <c r="R137" s="173">
        <f t="shared" ref="R137:R142" si="7">Q137*H137</f>
        <v>0</v>
      </c>
      <c r="S137" s="173">
        <v>0</v>
      </c>
      <c r="T137" s="174">
        <f t="shared" ref="T137:T142" si="8"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5" t="s">
        <v>153</v>
      </c>
      <c r="AT137" s="175" t="s">
        <v>149</v>
      </c>
      <c r="AU137" s="175" t="s">
        <v>126</v>
      </c>
      <c r="AY137" s="14" t="s">
        <v>147</v>
      </c>
      <c r="BE137" s="97">
        <f t="shared" ref="BE137:BE142" si="9">IF(N137="základná",J137,0)</f>
        <v>0</v>
      </c>
      <c r="BF137" s="97">
        <f t="shared" ref="BF137:BF142" si="10">IF(N137="znížená",J137,0)</f>
        <v>0</v>
      </c>
      <c r="BG137" s="97">
        <f t="shared" ref="BG137:BG142" si="11">IF(N137="zákl. prenesená",J137,0)</f>
        <v>0</v>
      </c>
      <c r="BH137" s="97">
        <f t="shared" ref="BH137:BH142" si="12">IF(N137="zníž. prenesená",J137,0)</f>
        <v>0</v>
      </c>
      <c r="BI137" s="97">
        <f t="shared" ref="BI137:BI142" si="13">IF(N137="nulová",J137,0)</f>
        <v>0</v>
      </c>
      <c r="BJ137" s="14" t="s">
        <v>126</v>
      </c>
      <c r="BK137" s="176">
        <f t="shared" ref="BK137:BK142" si="14">ROUND(I137*H137,3)</f>
        <v>0</v>
      </c>
      <c r="BL137" s="14" t="s">
        <v>153</v>
      </c>
      <c r="BM137" s="175" t="s">
        <v>154</v>
      </c>
    </row>
    <row r="138" spans="1:65" s="2" customFormat="1" ht="24.2" customHeight="1">
      <c r="A138" s="31"/>
      <c r="B138" s="132"/>
      <c r="C138" s="164" t="s">
        <v>126</v>
      </c>
      <c r="D138" s="164" t="s">
        <v>149</v>
      </c>
      <c r="E138" s="165" t="s">
        <v>155</v>
      </c>
      <c r="F138" s="166" t="s">
        <v>156</v>
      </c>
      <c r="G138" s="167" t="s">
        <v>157</v>
      </c>
      <c r="H138" s="168">
        <v>229.5</v>
      </c>
      <c r="I138" s="169"/>
      <c r="J138" s="168">
        <f t="shared" si="5"/>
        <v>0</v>
      </c>
      <c r="K138" s="170"/>
      <c r="L138" s="32"/>
      <c r="M138" s="171" t="s">
        <v>1</v>
      </c>
      <c r="N138" s="172" t="s">
        <v>41</v>
      </c>
      <c r="O138" s="57"/>
      <c r="P138" s="173">
        <f t="shared" si="6"/>
        <v>0</v>
      </c>
      <c r="Q138" s="173">
        <v>0</v>
      </c>
      <c r="R138" s="173">
        <f t="shared" si="7"/>
        <v>0</v>
      </c>
      <c r="S138" s="173">
        <v>0</v>
      </c>
      <c r="T138" s="174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5" t="s">
        <v>153</v>
      </c>
      <c r="AT138" s="175" t="s">
        <v>149</v>
      </c>
      <c r="AU138" s="175" t="s">
        <v>126</v>
      </c>
      <c r="AY138" s="14" t="s">
        <v>147</v>
      </c>
      <c r="BE138" s="97">
        <f t="shared" si="9"/>
        <v>0</v>
      </c>
      <c r="BF138" s="97">
        <f t="shared" si="10"/>
        <v>0</v>
      </c>
      <c r="BG138" s="97">
        <f t="shared" si="11"/>
        <v>0</v>
      </c>
      <c r="BH138" s="97">
        <f t="shared" si="12"/>
        <v>0</v>
      </c>
      <c r="BI138" s="97">
        <f t="shared" si="13"/>
        <v>0</v>
      </c>
      <c r="BJ138" s="14" t="s">
        <v>126</v>
      </c>
      <c r="BK138" s="176">
        <f t="shared" si="14"/>
        <v>0</v>
      </c>
      <c r="BL138" s="14" t="s">
        <v>153</v>
      </c>
      <c r="BM138" s="175" t="s">
        <v>158</v>
      </c>
    </row>
    <row r="139" spans="1:65" s="2" customFormat="1" ht="24.2" customHeight="1">
      <c r="A139" s="31"/>
      <c r="B139" s="132"/>
      <c r="C139" s="164" t="s">
        <v>159</v>
      </c>
      <c r="D139" s="164" t="s">
        <v>149</v>
      </c>
      <c r="E139" s="165" t="s">
        <v>160</v>
      </c>
      <c r="F139" s="166" t="s">
        <v>161</v>
      </c>
      <c r="G139" s="167" t="s">
        <v>157</v>
      </c>
      <c r="H139" s="168">
        <v>229.5</v>
      </c>
      <c r="I139" s="169"/>
      <c r="J139" s="168">
        <f t="shared" si="5"/>
        <v>0</v>
      </c>
      <c r="K139" s="170"/>
      <c r="L139" s="32"/>
      <c r="M139" s="171" t="s">
        <v>1</v>
      </c>
      <c r="N139" s="172" t="s">
        <v>41</v>
      </c>
      <c r="O139" s="57"/>
      <c r="P139" s="173">
        <f t="shared" si="6"/>
        <v>0</v>
      </c>
      <c r="Q139" s="173">
        <v>0</v>
      </c>
      <c r="R139" s="173">
        <f t="shared" si="7"/>
        <v>0</v>
      </c>
      <c r="S139" s="173">
        <v>0</v>
      </c>
      <c r="T139" s="174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5" t="s">
        <v>153</v>
      </c>
      <c r="AT139" s="175" t="s">
        <v>149</v>
      </c>
      <c r="AU139" s="175" t="s">
        <v>126</v>
      </c>
      <c r="AY139" s="14" t="s">
        <v>147</v>
      </c>
      <c r="BE139" s="97">
        <f t="shared" si="9"/>
        <v>0</v>
      </c>
      <c r="BF139" s="97">
        <f t="shared" si="10"/>
        <v>0</v>
      </c>
      <c r="BG139" s="97">
        <f t="shared" si="11"/>
        <v>0</v>
      </c>
      <c r="BH139" s="97">
        <f t="shared" si="12"/>
        <v>0</v>
      </c>
      <c r="BI139" s="97">
        <f t="shared" si="13"/>
        <v>0</v>
      </c>
      <c r="BJ139" s="14" t="s">
        <v>126</v>
      </c>
      <c r="BK139" s="176">
        <f t="shared" si="14"/>
        <v>0</v>
      </c>
      <c r="BL139" s="14" t="s">
        <v>153</v>
      </c>
      <c r="BM139" s="175" t="s">
        <v>162</v>
      </c>
    </row>
    <row r="140" spans="1:65" s="2" customFormat="1" ht="14.45" customHeight="1">
      <c r="A140" s="31"/>
      <c r="B140" s="132"/>
      <c r="C140" s="164" t="s">
        <v>153</v>
      </c>
      <c r="D140" s="164" t="s">
        <v>149</v>
      </c>
      <c r="E140" s="165" t="s">
        <v>163</v>
      </c>
      <c r="F140" s="166" t="s">
        <v>164</v>
      </c>
      <c r="G140" s="167" t="s">
        <v>157</v>
      </c>
      <c r="H140" s="168">
        <v>0.86399999999999999</v>
      </c>
      <c r="I140" s="169"/>
      <c r="J140" s="168">
        <f t="shared" si="5"/>
        <v>0</v>
      </c>
      <c r="K140" s="170"/>
      <c r="L140" s="32"/>
      <c r="M140" s="171" t="s">
        <v>1</v>
      </c>
      <c r="N140" s="172" t="s">
        <v>41</v>
      </c>
      <c r="O140" s="57"/>
      <c r="P140" s="173">
        <f t="shared" si="6"/>
        <v>0</v>
      </c>
      <c r="Q140" s="173">
        <v>0</v>
      </c>
      <c r="R140" s="173">
        <f t="shared" si="7"/>
        <v>0</v>
      </c>
      <c r="S140" s="173">
        <v>0</v>
      </c>
      <c r="T140" s="174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5" t="s">
        <v>153</v>
      </c>
      <c r="AT140" s="175" t="s">
        <v>149</v>
      </c>
      <c r="AU140" s="175" t="s">
        <v>126</v>
      </c>
      <c r="AY140" s="14" t="s">
        <v>147</v>
      </c>
      <c r="BE140" s="97">
        <f t="shared" si="9"/>
        <v>0</v>
      </c>
      <c r="BF140" s="97">
        <f t="shared" si="10"/>
        <v>0</v>
      </c>
      <c r="BG140" s="97">
        <f t="shared" si="11"/>
        <v>0</v>
      </c>
      <c r="BH140" s="97">
        <f t="shared" si="12"/>
        <v>0</v>
      </c>
      <c r="BI140" s="97">
        <f t="shared" si="13"/>
        <v>0</v>
      </c>
      <c r="BJ140" s="14" t="s">
        <v>126</v>
      </c>
      <c r="BK140" s="176">
        <f t="shared" si="14"/>
        <v>0</v>
      </c>
      <c r="BL140" s="14" t="s">
        <v>153</v>
      </c>
      <c r="BM140" s="175" t="s">
        <v>165</v>
      </c>
    </row>
    <row r="141" spans="1:65" s="2" customFormat="1" ht="24.2" customHeight="1">
      <c r="A141" s="31"/>
      <c r="B141" s="132"/>
      <c r="C141" s="164" t="s">
        <v>166</v>
      </c>
      <c r="D141" s="164" t="s">
        <v>149</v>
      </c>
      <c r="E141" s="165" t="s">
        <v>167</v>
      </c>
      <c r="F141" s="166" t="s">
        <v>168</v>
      </c>
      <c r="G141" s="167" t="s">
        <v>157</v>
      </c>
      <c r="H141" s="168">
        <v>0.86399999999999999</v>
      </c>
      <c r="I141" s="169"/>
      <c r="J141" s="168">
        <f t="shared" si="5"/>
        <v>0</v>
      </c>
      <c r="K141" s="170"/>
      <c r="L141" s="32"/>
      <c r="M141" s="171" t="s">
        <v>1</v>
      </c>
      <c r="N141" s="172" t="s">
        <v>41</v>
      </c>
      <c r="O141" s="57"/>
      <c r="P141" s="173">
        <f t="shared" si="6"/>
        <v>0</v>
      </c>
      <c r="Q141" s="173">
        <v>0</v>
      </c>
      <c r="R141" s="173">
        <f t="shared" si="7"/>
        <v>0</v>
      </c>
      <c r="S141" s="173">
        <v>0</v>
      </c>
      <c r="T141" s="174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5" t="s">
        <v>153</v>
      </c>
      <c r="AT141" s="175" t="s">
        <v>149</v>
      </c>
      <c r="AU141" s="175" t="s">
        <v>126</v>
      </c>
      <c r="AY141" s="14" t="s">
        <v>147</v>
      </c>
      <c r="BE141" s="97">
        <f t="shared" si="9"/>
        <v>0</v>
      </c>
      <c r="BF141" s="97">
        <f t="shared" si="10"/>
        <v>0</v>
      </c>
      <c r="BG141" s="97">
        <f t="shared" si="11"/>
        <v>0</v>
      </c>
      <c r="BH141" s="97">
        <f t="shared" si="12"/>
        <v>0</v>
      </c>
      <c r="BI141" s="97">
        <f t="shared" si="13"/>
        <v>0</v>
      </c>
      <c r="BJ141" s="14" t="s">
        <v>126</v>
      </c>
      <c r="BK141" s="176">
        <f t="shared" si="14"/>
        <v>0</v>
      </c>
      <c r="BL141" s="14" t="s">
        <v>153</v>
      </c>
      <c r="BM141" s="175" t="s">
        <v>169</v>
      </c>
    </row>
    <row r="142" spans="1:65" s="2" customFormat="1" ht="14.45" customHeight="1">
      <c r="A142" s="31"/>
      <c r="B142" s="132"/>
      <c r="C142" s="164" t="s">
        <v>170</v>
      </c>
      <c r="D142" s="164" t="s">
        <v>149</v>
      </c>
      <c r="E142" s="165" t="s">
        <v>171</v>
      </c>
      <c r="F142" s="166" t="s">
        <v>172</v>
      </c>
      <c r="G142" s="167" t="s">
        <v>157</v>
      </c>
      <c r="H142" s="168">
        <v>9.3569999999999993</v>
      </c>
      <c r="I142" s="169"/>
      <c r="J142" s="168">
        <f t="shared" si="5"/>
        <v>0</v>
      </c>
      <c r="K142" s="170"/>
      <c r="L142" s="32"/>
      <c r="M142" s="171" t="s">
        <v>1</v>
      </c>
      <c r="N142" s="172" t="s">
        <v>41</v>
      </c>
      <c r="O142" s="57"/>
      <c r="P142" s="173">
        <f t="shared" si="6"/>
        <v>0</v>
      </c>
      <c r="Q142" s="173">
        <v>0</v>
      </c>
      <c r="R142" s="173">
        <f t="shared" si="7"/>
        <v>0</v>
      </c>
      <c r="S142" s="173">
        <v>0</v>
      </c>
      <c r="T142" s="174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5" t="s">
        <v>153</v>
      </c>
      <c r="AT142" s="175" t="s">
        <v>149</v>
      </c>
      <c r="AU142" s="175" t="s">
        <v>126</v>
      </c>
      <c r="AY142" s="14" t="s">
        <v>147</v>
      </c>
      <c r="BE142" s="97">
        <f t="shared" si="9"/>
        <v>0</v>
      </c>
      <c r="BF142" s="97">
        <f t="shared" si="10"/>
        <v>0</v>
      </c>
      <c r="BG142" s="97">
        <f t="shared" si="11"/>
        <v>0</v>
      </c>
      <c r="BH142" s="97">
        <f t="shared" si="12"/>
        <v>0</v>
      </c>
      <c r="BI142" s="97">
        <f t="shared" si="13"/>
        <v>0</v>
      </c>
      <c r="BJ142" s="14" t="s">
        <v>126</v>
      </c>
      <c r="BK142" s="176">
        <f t="shared" si="14"/>
        <v>0</v>
      </c>
      <c r="BL142" s="14" t="s">
        <v>153</v>
      </c>
      <c r="BM142" s="175" t="s">
        <v>173</v>
      </c>
    </row>
    <row r="143" spans="1:65" s="2" customFormat="1" ht="19.5">
      <c r="A143" s="31"/>
      <c r="B143" s="32"/>
      <c r="C143" s="31"/>
      <c r="D143" s="177" t="s">
        <v>174</v>
      </c>
      <c r="E143" s="31"/>
      <c r="F143" s="178" t="s">
        <v>175</v>
      </c>
      <c r="G143" s="31"/>
      <c r="H143" s="31"/>
      <c r="I143" s="133"/>
      <c r="J143" s="31"/>
      <c r="K143" s="31"/>
      <c r="L143" s="32"/>
      <c r="M143" s="179"/>
      <c r="N143" s="180"/>
      <c r="O143" s="57"/>
      <c r="P143" s="57"/>
      <c r="Q143" s="57"/>
      <c r="R143" s="57"/>
      <c r="S143" s="57"/>
      <c r="T143" s="58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174</v>
      </c>
      <c r="AU143" s="14" t="s">
        <v>126</v>
      </c>
    </row>
    <row r="144" spans="1:65" s="2" customFormat="1" ht="24.2" customHeight="1">
      <c r="A144" s="31"/>
      <c r="B144" s="132"/>
      <c r="C144" s="164" t="s">
        <v>176</v>
      </c>
      <c r="D144" s="164" t="s">
        <v>149</v>
      </c>
      <c r="E144" s="165" t="s">
        <v>177</v>
      </c>
      <c r="F144" s="166" t="s">
        <v>178</v>
      </c>
      <c r="G144" s="167" t="s">
        <v>157</v>
      </c>
      <c r="H144" s="168">
        <v>9.3569999999999993</v>
      </c>
      <c r="I144" s="169"/>
      <c r="J144" s="168">
        <f t="shared" ref="J144:J160" si="15">ROUND(I144*H144,3)</f>
        <v>0</v>
      </c>
      <c r="K144" s="170"/>
      <c r="L144" s="32"/>
      <c r="M144" s="171" t="s">
        <v>1</v>
      </c>
      <c r="N144" s="172" t="s">
        <v>41</v>
      </c>
      <c r="O144" s="57"/>
      <c r="P144" s="173">
        <f t="shared" ref="P144:P160" si="16">O144*H144</f>
        <v>0</v>
      </c>
      <c r="Q144" s="173">
        <v>0</v>
      </c>
      <c r="R144" s="173">
        <f t="shared" ref="R144:R160" si="17">Q144*H144</f>
        <v>0</v>
      </c>
      <c r="S144" s="173">
        <v>0</v>
      </c>
      <c r="T144" s="174">
        <f t="shared" ref="T144:T160" si="18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5" t="s">
        <v>153</v>
      </c>
      <c r="AT144" s="175" t="s">
        <v>149</v>
      </c>
      <c r="AU144" s="175" t="s">
        <v>126</v>
      </c>
      <c r="AY144" s="14" t="s">
        <v>147</v>
      </c>
      <c r="BE144" s="97">
        <f t="shared" ref="BE144:BE160" si="19">IF(N144="základná",J144,0)</f>
        <v>0</v>
      </c>
      <c r="BF144" s="97">
        <f t="shared" ref="BF144:BF160" si="20">IF(N144="znížená",J144,0)</f>
        <v>0</v>
      </c>
      <c r="BG144" s="97">
        <f t="shared" ref="BG144:BG160" si="21">IF(N144="zákl. prenesená",J144,0)</f>
        <v>0</v>
      </c>
      <c r="BH144" s="97">
        <f t="shared" ref="BH144:BH160" si="22">IF(N144="zníž. prenesená",J144,0)</f>
        <v>0</v>
      </c>
      <c r="BI144" s="97">
        <f t="shared" ref="BI144:BI160" si="23">IF(N144="nulová",J144,0)</f>
        <v>0</v>
      </c>
      <c r="BJ144" s="14" t="s">
        <v>126</v>
      </c>
      <c r="BK144" s="176">
        <f t="shared" ref="BK144:BK160" si="24">ROUND(I144*H144,3)</f>
        <v>0</v>
      </c>
      <c r="BL144" s="14" t="s">
        <v>153</v>
      </c>
      <c r="BM144" s="175" t="s">
        <v>179</v>
      </c>
    </row>
    <row r="145" spans="1:65" s="2" customFormat="1" ht="14.45" customHeight="1">
      <c r="A145" s="31"/>
      <c r="B145" s="132"/>
      <c r="C145" s="164" t="s">
        <v>180</v>
      </c>
      <c r="D145" s="164" t="s">
        <v>149</v>
      </c>
      <c r="E145" s="165" t="s">
        <v>181</v>
      </c>
      <c r="F145" s="166" t="s">
        <v>182</v>
      </c>
      <c r="G145" s="167" t="s">
        <v>157</v>
      </c>
      <c r="H145" s="168">
        <v>47.475000000000001</v>
      </c>
      <c r="I145" s="169"/>
      <c r="J145" s="168">
        <f t="shared" si="15"/>
        <v>0</v>
      </c>
      <c r="K145" s="170"/>
      <c r="L145" s="32"/>
      <c r="M145" s="171" t="s">
        <v>1</v>
      </c>
      <c r="N145" s="172" t="s">
        <v>41</v>
      </c>
      <c r="O145" s="57"/>
      <c r="P145" s="173">
        <f t="shared" si="16"/>
        <v>0</v>
      </c>
      <c r="Q145" s="173">
        <v>0</v>
      </c>
      <c r="R145" s="173">
        <f t="shared" si="17"/>
        <v>0</v>
      </c>
      <c r="S145" s="173">
        <v>0</v>
      </c>
      <c r="T145" s="174">
        <f t="shared" si="1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5" t="s">
        <v>153</v>
      </c>
      <c r="AT145" s="175" t="s">
        <v>149</v>
      </c>
      <c r="AU145" s="175" t="s">
        <v>126</v>
      </c>
      <c r="AY145" s="14" t="s">
        <v>147</v>
      </c>
      <c r="BE145" s="97">
        <f t="shared" si="19"/>
        <v>0</v>
      </c>
      <c r="BF145" s="97">
        <f t="shared" si="20"/>
        <v>0</v>
      </c>
      <c r="BG145" s="97">
        <f t="shared" si="21"/>
        <v>0</v>
      </c>
      <c r="BH145" s="97">
        <f t="shared" si="22"/>
        <v>0</v>
      </c>
      <c r="BI145" s="97">
        <f t="shared" si="23"/>
        <v>0</v>
      </c>
      <c r="BJ145" s="14" t="s">
        <v>126</v>
      </c>
      <c r="BK145" s="176">
        <f t="shared" si="24"/>
        <v>0</v>
      </c>
      <c r="BL145" s="14" t="s">
        <v>153</v>
      </c>
      <c r="BM145" s="175" t="s">
        <v>183</v>
      </c>
    </row>
    <row r="146" spans="1:65" s="2" customFormat="1" ht="37.9" customHeight="1">
      <c r="A146" s="31"/>
      <c r="B146" s="132"/>
      <c r="C146" s="164" t="s">
        <v>184</v>
      </c>
      <c r="D146" s="164" t="s">
        <v>149</v>
      </c>
      <c r="E146" s="165" t="s">
        <v>185</v>
      </c>
      <c r="F146" s="166" t="s">
        <v>186</v>
      </c>
      <c r="G146" s="167" t="s">
        <v>157</v>
      </c>
      <c r="H146" s="168">
        <v>47.475000000000001</v>
      </c>
      <c r="I146" s="169"/>
      <c r="J146" s="168">
        <f t="shared" si="15"/>
        <v>0</v>
      </c>
      <c r="K146" s="170"/>
      <c r="L146" s="32"/>
      <c r="M146" s="171" t="s">
        <v>1</v>
      </c>
      <c r="N146" s="172" t="s">
        <v>41</v>
      </c>
      <c r="O146" s="57"/>
      <c r="P146" s="173">
        <f t="shared" si="16"/>
        <v>0</v>
      </c>
      <c r="Q146" s="173">
        <v>0</v>
      </c>
      <c r="R146" s="173">
        <f t="shared" si="17"/>
        <v>0</v>
      </c>
      <c r="S146" s="173">
        <v>0</v>
      </c>
      <c r="T146" s="174">
        <f t="shared" si="1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5" t="s">
        <v>153</v>
      </c>
      <c r="AT146" s="175" t="s">
        <v>149</v>
      </c>
      <c r="AU146" s="175" t="s">
        <v>126</v>
      </c>
      <c r="AY146" s="14" t="s">
        <v>147</v>
      </c>
      <c r="BE146" s="97">
        <f t="shared" si="19"/>
        <v>0</v>
      </c>
      <c r="BF146" s="97">
        <f t="shared" si="20"/>
        <v>0</v>
      </c>
      <c r="BG146" s="97">
        <f t="shared" si="21"/>
        <v>0</v>
      </c>
      <c r="BH146" s="97">
        <f t="shared" si="22"/>
        <v>0</v>
      </c>
      <c r="BI146" s="97">
        <f t="shared" si="23"/>
        <v>0</v>
      </c>
      <c r="BJ146" s="14" t="s">
        <v>126</v>
      </c>
      <c r="BK146" s="176">
        <f t="shared" si="24"/>
        <v>0</v>
      </c>
      <c r="BL146" s="14" t="s">
        <v>153</v>
      </c>
      <c r="BM146" s="175" t="s">
        <v>187</v>
      </c>
    </row>
    <row r="147" spans="1:65" s="2" customFormat="1" ht="14.45" customHeight="1">
      <c r="A147" s="31"/>
      <c r="B147" s="132"/>
      <c r="C147" s="164" t="s">
        <v>188</v>
      </c>
      <c r="D147" s="164" t="s">
        <v>149</v>
      </c>
      <c r="E147" s="165" t="s">
        <v>189</v>
      </c>
      <c r="F147" s="166" t="s">
        <v>190</v>
      </c>
      <c r="G147" s="167" t="s">
        <v>157</v>
      </c>
      <c r="H147" s="168">
        <v>10.5</v>
      </c>
      <c r="I147" s="169"/>
      <c r="J147" s="168">
        <f t="shared" si="15"/>
        <v>0</v>
      </c>
      <c r="K147" s="170"/>
      <c r="L147" s="32"/>
      <c r="M147" s="171" t="s">
        <v>1</v>
      </c>
      <c r="N147" s="172" t="s">
        <v>41</v>
      </c>
      <c r="O147" s="57"/>
      <c r="P147" s="173">
        <f t="shared" si="16"/>
        <v>0</v>
      </c>
      <c r="Q147" s="173">
        <v>0</v>
      </c>
      <c r="R147" s="173">
        <f t="shared" si="17"/>
        <v>0</v>
      </c>
      <c r="S147" s="173">
        <v>0</v>
      </c>
      <c r="T147" s="174">
        <f t="shared" si="1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5" t="s">
        <v>153</v>
      </c>
      <c r="AT147" s="175" t="s">
        <v>149</v>
      </c>
      <c r="AU147" s="175" t="s">
        <v>126</v>
      </c>
      <c r="AY147" s="14" t="s">
        <v>147</v>
      </c>
      <c r="BE147" s="97">
        <f t="shared" si="19"/>
        <v>0</v>
      </c>
      <c r="BF147" s="97">
        <f t="shared" si="20"/>
        <v>0</v>
      </c>
      <c r="BG147" s="97">
        <f t="shared" si="21"/>
        <v>0</v>
      </c>
      <c r="BH147" s="97">
        <f t="shared" si="22"/>
        <v>0</v>
      </c>
      <c r="BI147" s="97">
        <f t="shared" si="23"/>
        <v>0</v>
      </c>
      <c r="BJ147" s="14" t="s">
        <v>126</v>
      </c>
      <c r="BK147" s="176">
        <f t="shared" si="24"/>
        <v>0</v>
      </c>
      <c r="BL147" s="14" t="s">
        <v>153</v>
      </c>
      <c r="BM147" s="175" t="s">
        <v>191</v>
      </c>
    </row>
    <row r="148" spans="1:65" s="2" customFormat="1" ht="37.9" customHeight="1">
      <c r="A148" s="31"/>
      <c r="B148" s="132"/>
      <c r="C148" s="164" t="s">
        <v>192</v>
      </c>
      <c r="D148" s="164" t="s">
        <v>149</v>
      </c>
      <c r="E148" s="165" t="s">
        <v>193</v>
      </c>
      <c r="F148" s="166" t="s">
        <v>194</v>
      </c>
      <c r="G148" s="167" t="s">
        <v>157</v>
      </c>
      <c r="H148" s="168">
        <v>10.5</v>
      </c>
      <c r="I148" s="169"/>
      <c r="J148" s="168">
        <f t="shared" si="15"/>
        <v>0</v>
      </c>
      <c r="K148" s="170"/>
      <c r="L148" s="32"/>
      <c r="M148" s="171" t="s">
        <v>1</v>
      </c>
      <c r="N148" s="172" t="s">
        <v>41</v>
      </c>
      <c r="O148" s="57"/>
      <c r="P148" s="173">
        <f t="shared" si="16"/>
        <v>0</v>
      </c>
      <c r="Q148" s="173">
        <v>0</v>
      </c>
      <c r="R148" s="173">
        <f t="shared" si="17"/>
        <v>0</v>
      </c>
      <c r="S148" s="173">
        <v>0</v>
      </c>
      <c r="T148" s="174">
        <f t="shared" si="1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5" t="s">
        <v>153</v>
      </c>
      <c r="AT148" s="175" t="s">
        <v>149</v>
      </c>
      <c r="AU148" s="175" t="s">
        <v>126</v>
      </c>
      <c r="AY148" s="14" t="s">
        <v>147</v>
      </c>
      <c r="BE148" s="97">
        <f t="shared" si="19"/>
        <v>0</v>
      </c>
      <c r="BF148" s="97">
        <f t="shared" si="20"/>
        <v>0</v>
      </c>
      <c r="BG148" s="97">
        <f t="shared" si="21"/>
        <v>0</v>
      </c>
      <c r="BH148" s="97">
        <f t="shared" si="22"/>
        <v>0</v>
      </c>
      <c r="BI148" s="97">
        <f t="shared" si="23"/>
        <v>0</v>
      </c>
      <c r="BJ148" s="14" t="s">
        <v>126</v>
      </c>
      <c r="BK148" s="176">
        <f t="shared" si="24"/>
        <v>0</v>
      </c>
      <c r="BL148" s="14" t="s">
        <v>153</v>
      </c>
      <c r="BM148" s="175" t="s">
        <v>195</v>
      </c>
    </row>
    <row r="149" spans="1:65" s="2" customFormat="1" ht="37.9" customHeight="1">
      <c r="A149" s="31"/>
      <c r="B149" s="132"/>
      <c r="C149" s="164" t="s">
        <v>196</v>
      </c>
      <c r="D149" s="164" t="s">
        <v>149</v>
      </c>
      <c r="E149" s="165" t="s">
        <v>197</v>
      </c>
      <c r="F149" s="166" t="s">
        <v>198</v>
      </c>
      <c r="G149" s="167" t="s">
        <v>157</v>
      </c>
      <c r="H149" s="168">
        <v>313.49599999999998</v>
      </c>
      <c r="I149" s="169"/>
      <c r="J149" s="168">
        <f t="shared" si="15"/>
        <v>0</v>
      </c>
      <c r="K149" s="170"/>
      <c r="L149" s="32"/>
      <c r="M149" s="171" t="s">
        <v>1</v>
      </c>
      <c r="N149" s="172" t="s">
        <v>41</v>
      </c>
      <c r="O149" s="57"/>
      <c r="P149" s="173">
        <f t="shared" si="16"/>
        <v>0</v>
      </c>
      <c r="Q149" s="173">
        <v>0</v>
      </c>
      <c r="R149" s="173">
        <f t="shared" si="17"/>
        <v>0</v>
      </c>
      <c r="S149" s="173">
        <v>0</v>
      </c>
      <c r="T149" s="174">
        <f t="shared" si="1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5" t="s">
        <v>153</v>
      </c>
      <c r="AT149" s="175" t="s">
        <v>149</v>
      </c>
      <c r="AU149" s="175" t="s">
        <v>126</v>
      </c>
      <c r="AY149" s="14" t="s">
        <v>147</v>
      </c>
      <c r="BE149" s="97">
        <f t="shared" si="19"/>
        <v>0</v>
      </c>
      <c r="BF149" s="97">
        <f t="shared" si="20"/>
        <v>0</v>
      </c>
      <c r="BG149" s="97">
        <f t="shared" si="21"/>
        <v>0</v>
      </c>
      <c r="BH149" s="97">
        <f t="shared" si="22"/>
        <v>0</v>
      </c>
      <c r="BI149" s="97">
        <f t="shared" si="23"/>
        <v>0</v>
      </c>
      <c r="BJ149" s="14" t="s">
        <v>126</v>
      </c>
      <c r="BK149" s="176">
        <f t="shared" si="24"/>
        <v>0</v>
      </c>
      <c r="BL149" s="14" t="s">
        <v>153</v>
      </c>
      <c r="BM149" s="175" t="s">
        <v>199</v>
      </c>
    </row>
    <row r="150" spans="1:65" s="2" customFormat="1" ht="37.9" customHeight="1">
      <c r="A150" s="31"/>
      <c r="B150" s="132"/>
      <c r="C150" s="164" t="s">
        <v>200</v>
      </c>
      <c r="D150" s="164" t="s">
        <v>149</v>
      </c>
      <c r="E150" s="165" t="s">
        <v>201</v>
      </c>
      <c r="F150" s="166" t="s">
        <v>202</v>
      </c>
      <c r="G150" s="167" t="s">
        <v>157</v>
      </c>
      <c r="H150" s="168">
        <v>5329.4319999999998</v>
      </c>
      <c r="I150" s="169"/>
      <c r="J150" s="168">
        <f t="shared" si="15"/>
        <v>0</v>
      </c>
      <c r="K150" s="170"/>
      <c r="L150" s="32"/>
      <c r="M150" s="171" t="s">
        <v>1</v>
      </c>
      <c r="N150" s="172" t="s">
        <v>41</v>
      </c>
      <c r="O150" s="57"/>
      <c r="P150" s="173">
        <f t="shared" si="16"/>
        <v>0</v>
      </c>
      <c r="Q150" s="173">
        <v>0</v>
      </c>
      <c r="R150" s="173">
        <f t="shared" si="17"/>
        <v>0</v>
      </c>
      <c r="S150" s="173">
        <v>0</v>
      </c>
      <c r="T150" s="174">
        <f t="shared" si="1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5" t="s">
        <v>153</v>
      </c>
      <c r="AT150" s="175" t="s">
        <v>149</v>
      </c>
      <c r="AU150" s="175" t="s">
        <v>126</v>
      </c>
      <c r="AY150" s="14" t="s">
        <v>147</v>
      </c>
      <c r="BE150" s="97">
        <f t="shared" si="19"/>
        <v>0</v>
      </c>
      <c r="BF150" s="97">
        <f t="shared" si="20"/>
        <v>0</v>
      </c>
      <c r="BG150" s="97">
        <f t="shared" si="21"/>
        <v>0</v>
      </c>
      <c r="BH150" s="97">
        <f t="shared" si="22"/>
        <v>0</v>
      </c>
      <c r="BI150" s="97">
        <f t="shared" si="23"/>
        <v>0</v>
      </c>
      <c r="BJ150" s="14" t="s">
        <v>126</v>
      </c>
      <c r="BK150" s="176">
        <f t="shared" si="24"/>
        <v>0</v>
      </c>
      <c r="BL150" s="14" t="s">
        <v>153</v>
      </c>
      <c r="BM150" s="175" t="s">
        <v>203</v>
      </c>
    </row>
    <row r="151" spans="1:65" s="2" customFormat="1" ht="14.45" customHeight="1">
      <c r="A151" s="31"/>
      <c r="B151" s="132"/>
      <c r="C151" s="164" t="s">
        <v>204</v>
      </c>
      <c r="D151" s="164" t="s">
        <v>149</v>
      </c>
      <c r="E151" s="165" t="s">
        <v>205</v>
      </c>
      <c r="F151" s="166" t="s">
        <v>206</v>
      </c>
      <c r="G151" s="167" t="s">
        <v>157</v>
      </c>
      <c r="H151" s="168">
        <v>313.49599999999998</v>
      </c>
      <c r="I151" s="169"/>
      <c r="J151" s="168">
        <f t="shared" si="15"/>
        <v>0</v>
      </c>
      <c r="K151" s="170"/>
      <c r="L151" s="32"/>
      <c r="M151" s="171" t="s">
        <v>1</v>
      </c>
      <c r="N151" s="172" t="s">
        <v>41</v>
      </c>
      <c r="O151" s="57"/>
      <c r="P151" s="173">
        <f t="shared" si="16"/>
        <v>0</v>
      </c>
      <c r="Q151" s="173">
        <v>0</v>
      </c>
      <c r="R151" s="173">
        <f t="shared" si="17"/>
        <v>0</v>
      </c>
      <c r="S151" s="173">
        <v>0</v>
      </c>
      <c r="T151" s="174">
        <f t="shared" si="1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5" t="s">
        <v>153</v>
      </c>
      <c r="AT151" s="175" t="s">
        <v>149</v>
      </c>
      <c r="AU151" s="175" t="s">
        <v>126</v>
      </c>
      <c r="AY151" s="14" t="s">
        <v>147</v>
      </c>
      <c r="BE151" s="97">
        <f t="shared" si="19"/>
        <v>0</v>
      </c>
      <c r="BF151" s="97">
        <f t="shared" si="20"/>
        <v>0</v>
      </c>
      <c r="BG151" s="97">
        <f t="shared" si="21"/>
        <v>0</v>
      </c>
      <c r="BH151" s="97">
        <f t="shared" si="22"/>
        <v>0</v>
      </c>
      <c r="BI151" s="97">
        <f t="shared" si="23"/>
        <v>0</v>
      </c>
      <c r="BJ151" s="14" t="s">
        <v>126</v>
      </c>
      <c r="BK151" s="176">
        <f t="shared" si="24"/>
        <v>0</v>
      </c>
      <c r="BL151" s="14" t="s">
        <v>153</v>
      </c>
      <c r="BM151" s="175" t="s">
        <v>207</v>
      </c>
    </row>
    <row r="152" spans="1:65" s="2" customFormat="1" ht="24.2" customHeight="1">
      <c r="A152" s="31"/>
      <c r="B152" s="132"/>
      <c r="C152" s="164" t="s">
        <v>208</v>
      </c>
      <c r="D152" s="164" t="s">
        <v>149</v>
      </c>
      <c r="E152" s="165" t="s">
        <v>209</v>
      </c>
      <c r="F152" s="166" t="s">
        <v>210</v>
      </c>
      <c r="G152" s="167" t="s">
        <v>157</v>
      </c>
      <c r="H152" s="168">
        <v>229.5</v>
      </c>
      <c r="I152" s="169"/>
      <c r="J152" s="168">
        <f t="shared" si="15"/>
        <v>0</v>
      </c>
      <c r="K152" s="170"/>
      <c r="L152" s="32"/>
      <c r="M152" s="171" t="s">
        <v>1</v>
      </c>
      <c r="N152" s="172" t="s">
        <v>41</v>
      </c>
      <c r="O152" s="57"/>
      <c r="P152" s="173">
        <f t="shared" si="16"/>
        <v>0</v>
      </c>
      <c r="Q152" s="173">
        <v>0</v>
      </c>
      <c r="R152" s="173">
        <f t="shared" si="17"/>
        <v>0</v>
      </c>
      <c r="S152" s="173">
        <v>0</v>
      </c>
      <c r="T152" s="174">
        <f t="shared" si="1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5" t="s">
        <v>153</v>
      </c>
      <c r="AT152" s="175" t="s">
        <v>149</v>
      </c>
      <c r="AU152" s="175" t="s">
        <v>126</v>
      </c>
      <c r="AY152" s="14" t="s">
        <v>147</v>
      </c>
      <c r="BE152" s="97">
        <f t="shared" si="19"/>
        <v>0</v>
      </c>
      <c r="BF152" s="97">
        <f t="shared" si="20"/>
        <v>0</v>
      </c>
      <c r="BG152" s="97">
        <f t="shared" si="21"/>
        <v>0</v>
      </c>
      <c r="BH152" s="97">
        <f t="shared" si="22"/>
        <v>0</v>
      </c>
      <c r="BI152" s="97">
        <f t="shared" si="23"/>
        <v>0</v>
      </c>
      <c r="BJ152" s="14" t="s">
        <v>126</v>
      </c>
      <c r="BK152" s="176">
        <f t="shared" si="24"/>
        <v>0</v>
      </c>
      <c r="BL152" s="14" t="s">
        <v>153</v>
      </c>
      <c r="BM152" s="175" t="s">
        <v>211</v>
      </c>
    </row>
    <row r="153" spans="1:65" s="2" customFormat="1" ht="14.45" customHeight="1">
      <c r="A153" s="31"/>
      <c r="B153" s="132"/>
      <c r="C153" s="181" t="s">
        <v>212</v>
      </c>
      <c r="D153" s="181" t="s">
        <v>213</v>
      </c>
      <c r="E153" s="182" t="s">
        <v>214</v>
      </c>
      <c r="F153" s="183" t="s">
        <v>215</v>
      </c>
      <c r="G153" s="184" t="s">
        <v>216</v>
      </c>
      <c r="H153" s="185">
        <v>413.1</v>
      </c>
      <c r="I153" s="186"/>
      <c r="J153" s="185">
        <f t="shared" si="15"/>
        <v>0</v>
      </c>
      <c r="K153" s="187"/>
      <c r="L153" s="188"/>
      <c r="M153" s="189" t="s">
        <v>1</v>
      </c>
      <c r="N153" s="190" t="s">
        <v>41</v>
      </c>
      <c r="O153" s="57"/>
      <c r="P153" s="173">
        <f t="shared" si="16"/>
        <v>0</v>
      </c>
      <c r="Q153" s="173">
        <v>1</v>
      </c>
      <c r="R153" s="173">
        <f t="shared" si="17"/>
        <v>413.1</v>
      </c>
      <c r="S153" s="173">
        <v>0</v>
      </c>
      <c r="T153" s="174">
        <f t="shared" si="1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5" t="s">
        <v>180</v>
      </c>
      <c r="AT153" s="175" t="s">
        <v>213</v>
      </c>
      <c r="AU153" s="175" t="s">
        <v>126</v>
      </c>
      <c r="AY153" s="14" t="s">
        <v>147</v>
      </c>
      <c r="BE153" s="97">
        <f t="shared" si="19"/>
        <v>0</v>
      </c>
      <c r="BF153" s="97">
        <f t="shared" si="20"/>
        <v>0</v>
      </c>
      <c r="BG153" s="97">
        <f t="shared" si="21"/>
        <v>0</v>
      </c>
      <c r="BH153" s="97">
        <f t="shared" si="22"/>
        <v>0</v>
      </c>
      <c r="BI153" s="97">
        <f t="shared" si="23"/>
        <v>0</v>
      </c>
      <c r="BJ153" s="14" t="s">
        <v>126</v>
      </c>
      <c r="BK153" s="176">
        <f t="shared" si="24"/>
        <v>0</v>
      </c>
      <c r="BL153" s="14" t="s">
        <v>153</v>
      </c>
      <c r="BM153" s="175" t="s">
        <v>217</v>
      </c>
    </row>
    <row r="154" spans="1:65" s="2" customFormat="1" ht="24.2" customHeight="1">
      <c r="A154" s="31"/>
      <c r="B154" s="132"/>
      <c r="C154" s="164" t="s">
        <v>218</v>
      </c>
      <c r="D154" s="164" t="s">
        <v>149</v>
      </c>
      <c r="E154" s="165" t="s">
        <v>219</v>
      </c>
      <c r="F154" s="166" t="s">
        <v>220</v>
      </c>
      <c r="G154" s="167" t="s">
        <v>157</v>
      </c>
      <c r="H154" s="168">
        <v>59.52</v>
      </c>
      <c r="I154" s="169"/>
      <c r="J154" s="168">
        <f t="shared" si="15"/>
        <v>0</v>
      </c>
      <c r="K154" s="170"/>
      <c r="L154" s="32"/>
      <c r="M154" s="171" t="s">
        <v>1</v>
      </c>
      <c r="N154" s="172" t="s">
        <v>41</v>
      </c>
      <c r="O154" s="57"/>
      <c r="P154" s="173">
        <f t="shared" si="16"/>
        <v>0</v>
      </c>
      <c r="Q154" s="173">
        <v>0</v>
      </c>
      <c r="R154" s="173">
        <f t="shared" si="17"/>
        <v>0</v>
      </c>
      <c r="S154" s="173">
        <v>0</v>
      </c>
      <c r="T154" s="174">
        <f t="shared" si="1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5" t="s">
        <v>153</v>
      </c>
      <c r="AT154" s="175" t="s">
        <v>149</v>
      </c>
      <c r="AU154" s="175" t="s">
        <v>126</v>
      </c>
      <c r="AY154" s="14" t="s">
        <v>147</v>
      </c>
      <c r="BE154" s="97">
        <f t="shared" si="19"/>
        <v>0</v>
      </c>
      <c r="BF154" s="97">
        <f t="shared" si="20"/>
        <v>0</v>
      </c>
      <c r="BG154" s="97">
        <f t="shared" si="21"/>
        <v>0</v>
      </c>
      <c r="BH154" s="97">
        <f t="shared" si="22"/>
        <v>0</v>
      </c>
      <c r="BI154" s="97">
        <f t="shared" si="23"/>
        <v>0</v>
      </c>
      <c r="BJ154" s="14" t="s">
        <v>126</v>
      </c>
      <c r="BK154" s="176">
        <f t="shared" si="24"/>
        <v>0</v>
      </c>
      <c r="BL154" s="14" t="s">
        <v>153</v>
      </c>
      <c r="BM154" s="175" t="s">
        <v>221</v>
      </c>
    </row>
    <row r="155" spans="1:65" s="2" customFormat="1" ht="14.45" customHeight="1">
      <c r="A155" s="31"/>
      <c r="B155" s="132"/>
      <c r="C155" s="181" t="s">
        <v>222</v>
      </c>
      <c r="D155" s="181" t="s">
        <v>213</v>
      </c>
      <c r="E155" s="182" t="s">
        <v>223</v>
      </c>
      <c r="F155" s="183" t="s">
        <v>224</v>
      </c>
      <c r="G155" s="184" t="s">
        <v>216</v>
      </c>
      <c r="H155" s="185">
        <v>107.136</v>
      </c>
      <c r="I155" s="186"/>
      <c r="J155" s="185">
        <f t="shared" si="15"/>
        <v>0</v>
      </c>
      <c r="K155" s="187"/>
      <c r="L155" s="188"/>
      <c r="M155" s="189" t="s">
        <v>1</v>
      </c>
      <c r="N155" s="190" t="s">
        <v>41</v>
      </c>
      <c r="O155" s="57"/>
      <c r="P155" s="173">
        <f t="shared" si="16"/>
        <v>0</v>
      </c>
      <c r="Q155" s="173">
        <v>1</v>
      </c>
      <c r="R155" s="173">
        <f t="shared" si="17"/>
        <v>107.136</v>
      </c>
      <c r="S155" s="173">
        <v>0</v>
      </c>
      <c r="T155" s="174">
        <f t="shared" si="1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5" t="s">
        <v>180</v>
      </c>
      <c r="AT155" s="175" t="s">
        <v>213</v>
      </c>
      <c r="AU155" s="175" t="s">
        <v>126</v>
      </c>
      <c r="AY155" s="14" t="s">
        <v>147</v>
      </c>
      <c r="BE155" s="97">
        <f t="shared" si="19"/>
        <v>0</v>
      </c>
      <c r="BF155" s="97">
        <f t="shared" si="20"/>
        <v>0</v>
      </c>
      <c r="BG155" s="97">
        <f t="shared" si="21"/>
        <v>0</v>
      </c>
      <c r="BH155" s="97">
        <f t="shared" si="22"/>
        <v>0</v>
      </c>
      <c r="BI155" s="97">
        <f t="shared" si="23"/>
        <v>0</v>
      </c>
      <c r="BJ155" s="14" t="s">
        <v>126</v>
      </c>
      <c r="BK155" s="176">
        <f t="shared" si="24"/>
        <v>0</v>
      </c>
      <c r="BL155" s="14" t="s">
        <v>153</v>
      </c>
      <c r="BM155" s="175" t="s">
        <v>225</v>
      </c>
    </row>
    <row r="156" spans="1:65" s="2" customFormat="1" ht="24.2" customHeight="1">
      <c r="A156" s="31"/>
      <c r="B156" s="132"/>
      <c r="C156" s="164" t="s">
        <v>226</v>
      </c>
      <c r="D156" s="164" t="s">
        <v>149</v>
      </c>
      <c r="E156" s="165" t="s">
        <v>227</v>
      </c>
      <c r="F156" s="166" t="s">
        <v>228</v>
      </c>
      <c r="G156" s="167" t="s">
        <v>152</v>
      </c>
      <c r="H156" s="168">
        <v>79</v>
      </c>
      <c r="I156" s="169"/>
      <c r="J156" s="168">
        <f t="shared" si="15"/>
        <v>0</v>
      </c>
      <c r="K156" s="170"/>
      <c r="L156" s="32"/>
      <c r="M156" s="171" t="s">
        <v>1</v>
      </c>
      <c r="N156" s="172" t="s">
        <v>41</v>
      </c>
      <c r="O156" s="57"/>
      <c r="P156" s="173">
        <f t="shared" si="16"/>
        <v>0</v>
      </c>
      <c r="Q156" s="173">
        <v>0</v>
      </c>
      <c r="R156" s="173">
        <f t="shared" si="17"/>
        <v>0</v>
      </c>
      <c r="S156" s="173">
        <v>0</v>
      </c>
      <c r="T156" s="174">
        <f t="shared" si="1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5" t="s">
        <v>153</v>
      </c>
      <c r="AT156" s="175" t="s">
        <v>149</v>
      </c>
      <c r="AU156" s="175" t="s">
        <v>126</v>
      </c>
      <c r="AY156" s="14" t="s">
        <v>147</v>
      </c>
      <c r="BE156" s="97">
        <f t="shared" si="19"/>
        <v>0</v>
      </c>
      <c r="BF156" s="97">
        <f t="shared" si="20"/>
        <v>0</v>
      </c>
      <c r="BG156" s="97">
        <f t="shared" si="21"/>
        <v>0</v>
      </c>
      <c r="BH156" s="97">
        <f t="shared" si="22"/>
        <v>0</v>
      </c>
      <c r="BI156" s="97">
        <f t="shared" si="23"/>
        <v>0</v>
      </c>
      <c r="BJ156" s="14" t="s">
        <v>126</v>
      </c>
      <c r="BK156" s="176">
        <f t="shared" si="24"/>
        <v>0</v>
      </c>
      <c r="BL156" s="14" t="s">
        <v>153</v>
      </c>
      <c r="BM156" s="175" t="s">
        <v>229</v>
      </c>
    </row>
    <row r="157" spans="1:65" s="2" customFormat="1" ht="14.45" customHeight="1">
      <c r="A157" s="31"/>
      <c r="B157" s="132"/>
      <c r="C157" s="181" t="s">
        <v>7</v>
      </c>
      <c r="D157" s="181" t="s">
        <v>213</v>
      </c>
      <c r="E157" s="182" t="s">
        <v>230</v>
      </c>
      <c r="F157" s="183" t="s">
        <v>231</v>
      </c>
      <c r="G157" s="184" t="s">
        <v>216</v>
      </c>
      <c r="H157" s="185">
        <v>14.22</v>
      </c>
      <c r="I157" s="186"/>
      <c r="J157" s="185">
        <f t="shared" si="15"/>
        <v>0</v>
      </c>
      <c r="K157" s="187"/>
      <c r="L157" s="188"/>
      <c r="M157" s="189" t="s">
        <v>1</v>
      </c>
      <c r="N157" s="190" t="s">
        <v>41</v>
      </c>
      <c r="O157" s="57"/>
      <c r="P157" s="173">
        <f t="shared" si="16"/>
        <v>0</v>
      </c>
      <c r="Q157" s="173">
        <v>1</v>
      </c>
      <c r="R157" s="173">
        <f t="shared" si="17"/>
        <v>14.22</v>
      </c>
      <c r="S157" s="173">
        <v>0</v>
      </c>
      <c r="T157" s="174">
        <f t="shared" si="1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5" t="s">
        <v>180</v>
      </c>
      <c r="AT157" s="175" t="s">
        <v>213</v>
      </c>
      <c r="AU157" s="175" t="s">
        <v>126</v>
      </c>
      <c r="AY157" s="14" t="s">
        <v>147</v>
      </c>
      <c r="BE157" s="97">
        <f t="shared" si="19"/>
        <v>0</v>
      </c>
      <c r="BF157" s="97">
        <f t="shared" si="20"/>
        <v>0</v>
      </c>
      <c r="BG157" s="97">
        <f t="shared" si="21"/>
        <v>0</v>
      </c>
      <c r="BH157" s="97">
        <f t="shared" si="22"/>
        <v>0</v>
      </c>
      <c r="BI157" s="97">
        <f t="shared" si="23"/>
        <v>0</v>
      </c>
      <c r="BJ157" s="14" t="s">
        <v>126</v>
      </c>
      <c r="BK157" s="176">
        <f t="shared" si="24"/>
        <v>0</v>
      </c>
      <c r="BL157" s="14" t="s">
        <v>153</v>
      </c>
      <c r="BM157" s="175" t="s">
        <v>232</v>
      </c>
    </row>
    <row r="158" spans="1:65" s="2" customFormat="1" ht="14.45" customHeight="1">
      <c r="A158" s="31"/>
      <c r="B158" s="132"/>
      <c r="C158" s="164" t="s">
        <v>233</v>
      </c>
      <c r="D158" s="164" t="s">
        <v>149</v>
      </c>
      <c r="E158" s="165" t="s">
        <v>234</v>
      </c>
      <c r="F158" s="166" t="s">
        <v>235</v>
      </c>
      <c r="G158" s="167" t="s">
        <v>152</v>
      </c>
      <c r="H158" s="168">
        <v>79</v>
      </c>
      <c r="I158" s="169"/>
      <c r="J158" s="168">
        <f t="shared" si="15"/>
        <v>0</v>
      </c>
      <c r="K158" s="170"/>
      <c r="L158" s="32"/>
      <c r="M158" s="171" t="s">
        <v>1</v>
      </c>
      <c r="N158" s="172" t="s">
        <v>41</v>
      </c>
      <c r="O158" s="57"/>
      <c r="P158" s="173">
        <f t="shared" si="16"/>
        <v>0</v>
      </c>
      <c r="Q158" s="173">
        <v>6.4000000000000005E-4</v>
      </c>
      <c r="R158" s="173">
        <f t="shared" si="17"/>
        <v>5.0560000000000001E-2</v>
      </c>
      <c r="S158" s="173">
        <v>0</v>
      </c>
      <c r="T158" s="174">
        <f t="shared" si="1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5" t="s">
        <v>153</v>
      </c>
      <c r="AT158" s="175" t="s">
        <v>149</v>
      </c>
      <c r="AU158" s="175" t="s">
        <v>126</v>
      </c>
      <c r="AY158" s="14" t="s">
        <v>147</v>
      </c>
      <c r="BE158" s="97">
        <f t="shared" si="19"/>
        <v>0</v>
      </c>
      <c r="BF158" s="97">
        <f t="shared" si="20"/>
        <v>0</v>
      </c>
      <c r="BG158" s="97">
        <f t="shared" si="21"/>
        <v>0</v>
      </c>
      <c r="BH158" s="97">
        <f t="shared" si="22"/>
        <v>0</v>
      </c>
      <c r="BI158" s="97">
        <f t="shared" si="23"/>
        <v>0</v>
      </c>
      <c r="BJ158" s="14" t="s">
        <v>126</v>
      </c>
      <c r="BK158" s="176">
        <f t="shared" si="24"/>
        <v>0</v>
      </c>
      <c r="BL158" s="14" t="s">
        <v>153</v>
      </c>
      <c r="BM158" s="175" t="s">
        <v>236</v>
      </c>
    </row>
    <row r="159" spans="1:65" s="2" customFormat="1" ht="14.45" customHeight="1">
      <c r="A159" s="31"/>
      <c r="B159" s="132"/>
      <c r="C159" s="181" t="s">
        <v>237</v>
      </c>
      <c r="D159" s="181" t="s">
        <v>213</v>
      </c>
      <c r="E159" s="182" t="s">
        <v>238</v>
      </c>
      <c r="F159" s="183" t="s">
        <v>239</v>
      </c>
      <c r="G159" s="184" t="s">
        <v>240</v>
      </c>
      <c r="H159" s="185">
        <v>2.4409999999999998</v>
      </c>
      <c r="I159" s="186"/>
      <c r="J159" s="185">
        <f t="shared" si="15"/>
        <v>0</v>
      </c>
      <c r="K159" s="187"/>
      <c r="L159" s="188"/>
      <c r="M159" s="189" t="s">
        <v>1</v>
      </c>
      <c r="N159" s="190" t="s">
        <v>41</v>
      </c>
      <c r="O159" s="57"/>
      <c r="P159" s="173">
        <f t="shared" si="16"/>
        <v>0</v>
      </c>
      <c r="Q159" s="173">
        <v>1E-3</v>
      </c>
      <c r="R159" s="173">
        <f t="shared" si="17"/>
        <v>2.441E-3</v>
      </c>
      <c r="S159" s="173">
        <v>0</v>
      </c>
      <c r="T159" s="174">
        <f t="shared" si="1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5" t="s">
        <v>180</v>
      </c>
      <c r="AT159" s="175" t="s">
        <v>213</v>
      </c>
      <c r="AU159" s="175" t="s">
        <v>126</v>
      </c>
      <c r="AY159" s="14" t="s">
        <v>147</v>
      </c>
      <c r="BE159" s="97">
        <f t="shared" si="19"/>
        <v>0</v>
      </c>
      <c r="BF159" s="97">
        <f t="shared" si="20"/>
        <v>0</v>
      </c>
      <c r="BG159" s="97">
        <f t="shared" si="21"/>
        <v>0</v>
      </c>
      <c r="BH159" s="97">
        <f t="shared" si="22"/>
        <v>0</v>
      </c>
      <c r="BI159" s="97">
        <f t="shared" si="23"/>
        <v>0</v>
      </c>
      <c r="BJ159" s="14" t="s">
        <v>126</v>
      </c>
      <c r="BK159" s="176">
        <f t="shared" si="24"/>
        <v>0</v>
      </c>
      <c r="BL159" s="14" t="s">
        <v>153</v>
      </c>
      <c r="BM159" s="175" t="s">
        <v>241</v>
      </c>
    </row>
    <row r="160" spans="1:65" s="2" customFormat="1" ht="14.45" customHeight="1">
      <c r="A160" s="31"/>
      <c r="B160" s="132"/>
      <c r="C160" s="164" t="s">
        <v>242</v>
      </c>
      <c r="D160" s="164" t="s">
        <v>149</v>
      </c>
      <c r="E160" s="165" t="s">
        <v>243</v>
      </c>
      <c r="F160" s="166" t="s">
        <v>244</v>
      </c>
      <c r="G160" s="167" t="s">
        <v>152</v>
      </c>
      <c r="H160" s="168">
        <v>765</v>
      </c>
      <c r="I160" s="169"/>
      <c r="J160" s="168">
        <f t="shared" si="15"/>
        <v>0</v>
      </c>
      <c r="K160" s="170"/>
      <c r="L160" s="32"/>
      <c r="M160" s="171" t="s">
        <v>1</v>
      </c>
      <c r="N160" s="172" t="s">
        <v>41</v>
      </c>
      <c r="O160" s="57"/>
      <c r="P160" s="173">
        <f t="shared" si="16"/>
        <v>0</v>
      </c>
      <c r="Q160" s="173">
        <v>0</v>
      </c>
      <c r="R160" s="173">
        <f t="shared" si="17"/>
        <v>0</v>
      </c>
      <c r="S160" s="173">
        <v>0</v>
      </c>
      <c r="T160" s="174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5" t="s">
        <v>153</v>
      </c>
      <c r="AT160" s="175" t="s">
        <v>149</v>
      </c>
      <c r="AU160" s="175" t="s">
        <v>126</v>
      </c>
      <c r="AY160" s="14" t="s">
        <v>147</v>
      </c>
      <c r="BE160" s="97">
        <f t="shared" si="19"/>
        <v>0</v>
      </c>
      <c r="BF160" s="97">
        <f t="shared" si="20"/>
        <v>0</v>
      </c>
      <c r="BG160" s="97">
        <f t="shared" si="21"/>
        <v>0</v>
      </c>
      <c r="BH160" s="97">
        <f t="shared" si="22"/>
        <v>0</v>
      </c>
      <c r="BI160" s="97">
        <f t="shared" si="23"/>
        <v>0</v>
      </c>
      <c r="BJ160" s="14" t="s">
        <v>126</v>
      </c>
      <c r="BK160" s="176">
        <f t="shared" si="24"/>
        <v>0</v>
      </c>
      <c r="BL160" s="14" t="s">
        <v>153</v>
      </c>
      <c r="BM160" s="175" t="s">
        <v>245</v>
      </c>
    </row>
    <row r="161" spans="1:65" s="12" customFormat="1" ht="22.9" customHeight="1">
      <c r="B161" s="151"/>
      <c r="D161" s="152" t="s">
        <v>74</v>
      </c>
      <c r="E161" s="162" t="s">
        <v>126</v>
      </c>
      <c r="F161" s="162" t="s">
        <v>246</v>
      </c>
      <c r="I161" s="154"/>
      <c r="J161" s="163">
        <f>BK161</f>
        <v>0</v>
      </c>
      <c r="L161" s="151"/>
      <c r="M161" s="156"/>
      <c r="N161" s="157"/>
      <c r="O161" s="157"/>
      <c r="P161" s="158">
        <f>SUM(P162:P174)</f>
        <v>0</v>
      </c>
      <c r="Q161" s="157"/>
      <c r="R161" s="158">
        <f>SUM(R162:R174)</f>
        <v>130.34137527999999</v>
      </c>
      <c r="S161" s="157"/>
      <c r="T161" s="159">
        <f>SUM(T162:T174)</f>
        <v>0</v>
      </c>
      <c r="AR161" s="152" t="s">
        <v>83</v>
      </c>
      <c r="AT161" s="160" t="s">
        <v>74</v>
      </c>
      <c r="AU161" s="160" t="s">
        <v>83</v>
      </c>
      <c r="AY161" s="152" t="s">
        <v>147</v>
      </c>
      <c r="BK161" s="161">
        <f>SUM(BK162:BK174)</f>
        <v>0</v>
      </c>
    </row>
    <row r="162" spans="1:65" s="2" customFormat="1" ht="24.2" customHeight="1">
      <c r="A162" s="31"/>
      <c r="B162" s="132"/>
      <c r="C162" s="164" t="s">
        <v>247</v>
      </c>
      <c r="D162" s="164" t="s">
        <v>149</v>
      </c>
      <c r="E162" s="165" t="s">
        <v>248</v>
      </c>
      <c r="F162" s="166" t="s">
        <v>249</v>
      </c>
      <c r="G162" s="167" t="s">
        <v>157</v>
      </c>
      <c r="H162" s="168">
        <v>45.37</v>
      </c>
      <c r="I162" s="169"/>
      <c r="J162" s="168">
        <f t="shared" ref="J162:J174" si="25">ROUND(I162*H162,3)</f>
        <v>0</v>
      </c>
      <c r="K162" s="170"/>
      <c r="L162" s="32"/>
      <c r="M162" s="171" t="s">
        <v>1</v>
      </c>
      <c r="N162" s="172" t="s">
        <v>41</v>
      </c>
      <c r="O162" s="57"/>
      <c r="P162" s="173">
        <f t="shared" ref="P162:P174" si="26">O162*H162</f>
        <v>0</v>
      </c>
      <c r="Q162" s="173">
        <v>1.9205000000000001</v>
      </c>
      <c r="R162" s="173">
        <f t="shared" ref="R162:R174" si="27">Q162*H162</f>
        <v>87.133084999999994</v>
      </c>
      <c r="S162" s="173">
        <v>0</v>
      </c>
      <c r="T162" s="174">
        <f t="shared" ref="T162:T174" si="28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5" t="s">
        <v>153</v>
      </c>
      <c r="AT162" s="175" t="s">
        <v>149</v>
      </c>
      <c r="AU162" s="175" t="s">
        <v>126</v>
      </c>
      <c r="AY162" s="14" t="s">
        <v>147</v>
      </c>
      <c r="BE162" s="97">
        <f t="shared" ref="BE162:BE174" si="29">IF(N162="základná",J162,0)</f>
        <v>0</v>
      </c>
      <c r="BF162" s="97">
        <f t="shared" ref="BF162:BF174" si="30">IF(N162="znížená",J162,0)</f>
        <v>0</v>
      </c>
      <c r="BG162" s="97">
        <f t="shared" ref="BG162:BG174" si="31">IF(N162="zákl. prenesená",J162,0)</f>
        <v>0</v>
      </c>
      <c r="BH162" s="97">
        <f t="shared" ref="BH162:BH174" si="32">IF(N162="zníž. prenesená",J162,0)</f>
        <v>0</v>
      </c>
      <c r="BI162" s="97">
        <f t="shared" ref="BI162:BI174" si="33">IF(N162="nulová",J162,0)</f>
        <v>0</v>
      </c>
      <c r="BJ162" s="14" t="s">
        <v>126</v>
      </c>
      <c r="BK162" s="176">
        <f t="shared" ref="BK162:BK174" si="34">ROUND(I162*H162,3)</f>
        <v>0</v>
      </c>
      <c r="BL162" s="14" t="s">
        <v>153</v>
      </c>
      <c r="BM162" s="175" t="s">
        <v>250</v>
      </c>
    </row>
    <row r="163" spans="1:65" s="2" customFormat="1" ht="24.2" customHeight="1">
      <c r="A163" s="31"/>
      <c r="B163" s="132"/>
      <c r="C163" s="164" t="s">
        <v>251</v>
      </c>
      <c r="D163" s="164" t="s">
        <v>149</v>
      </c>
      <c r="E163" s="165" t="s">
        <v>252</v>
      </c>
      <c r="F163" s="166" t="s">
        <v>253</v>
      </c>
      <c r="G163" s="167" t="s">
        <v>152</v>
      </c>
      <c r="H163" s="168">
        <v>64.954999999999998</v>
      </c>
      <c r="I163" s="169"/>
      <c r="J163" s="168">
        <f t="shared" si="25"/>
        <v>0</v>
      </c>
      <c r="K163" s="170"/>
      <c r="L163" s="32"/>
      <c r="M163" s="171" t="s">
        <v>1</v>
      </c>
      <c r="N163" s="172" t="s">
        <v>41</v>
      </c>
      <c r="O163" s="57"/>
      <c r="P163" s="173">
        <f t="shared" si="26"/>
        <v>0</v>
      </c>
      <c r="Q163" s="173">
        <v>3.5E-4</v>
      </c>
      <c r="R163" s="173">
        <f t="shared" si="27"/>
        <v>2.2734249999999998E-2</v>
      </c>
      <c r="S163" s="173">
        <v>0</v>
      </c>
      <c r="T163" s="174">
        <f t="shared" si="2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5" t="s">
        <v>153</v>
      </c>
      <c r="AT163" s="175" t="s">
        <v>149</v>
      </c>
      <c r="AU163" s="175" t="s">
        <v>126</v>
      </c>
      <c r="AY163" s="14" t="s">
        <v>147</v>
      </c>
      <c r="BE163" s="97">
        <f t="shared" si="29"/>
        <v>0</v>
      </c>
      <c r="BF163" s="97">
        <f t="shared" si="30"/>
        <v>0</v>
      </c>
      <c r="BG163" s="97">
        <f t="shared" si="31"/>
        <v>0</v>
      </c>
      <c r="BH163" s="97">
        <f t="shared" si="32"/>
        <v>0</v>
      </c>
      <c r="BI163" s="97">
        <f t="shared" si="33"/>
        <v>0</v>
      </c>
      <c r="BJ163" s="14" t="s">
        <v>126</v>
      </c>
      <c r="BK163" s="176">
        <f t="shared" si="34"/>
        <v>0</v>
      </c>
      <c r="BL163" s="14" t="s">
        <v>153</v>
      </c>
      <c r="BM163" s="175" t="s">
        <v>254</v>
      </c>
    </row>
    <row r="164" spans="1:65" s="2" customFormat="1" ht="14.45" customHeight="1">
      <c r="A164" s="31"/>
      <c r="B164" s="132"/>
      <c r="C164" s="181" t="s">
        <v>255</v>
      </c>
      <c r="D164" s="181" t="s">
        <v>213</v>
      </c>
      <c r="E164" s="182" t="s">
        <v>256</v>
      </c>
      <c r="F164" s="183" t="s">
        <v>257</v>
      </c>
      <c r="G164" s="184" t="s">
        <v>152</v>
      </c>
      <c r="H164" s="185">
        <v>68.203000000000003</v>
      </c>
      <c r="I164" s="186"/>
      <c r="J164" s="185">
        <f t="shared" si="25"/>
        <v>0</v>
      </c>
      <c r="K164" s="187"/>
      <c r="L164" s="188"/>
      <c r="M164" s="189" t="s">
        <v>1</v>
      </c>
      <c r="N164" s="190" t="s">
        <v>41</v>
      </c>
      <c r="O164" s="57"/>
      <c r="P164" s="173">
        <f t="shared" si="26"/>
        <v>0</v>
      </c>
      <c r="Q164" s="173">
        <v>2.9999999999999997E-4</v>
      </c>
      <c r="R164" s="173">
        <f t="shared" si="27"/>
        <v>2.0460900000000001E-2</v>
      </c>
      <c r="S164" s="173">
        <v>0</v>
      </c>
      <c r="T164" s="174">
        <f t="shared" si="2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5" t="s">
        <v>180</v>
      </c>
      <c r="AT164" s="175" t="s">
        <v>213</v>
      </c>
      <c r="AU164" s="175" t="s">
        <v>126</v>
      </c>
      <c r="AY164" s="14" t="s">
        <v>147</v>
      </c>
      <c r="BE164" s="97">
        <f t="shared" si="29"/>
        <v>0</v>
      </c>
      <c r="BF164" s="97">
        <f t="shared" si="30"/>
        <v>0</v>
      </c>
      <c r="BG164" s="97">
        <f t="shared" si="31"/>
        <v>0</v>
      </c>
      <c r="BH164" s="97">
        <f t="shared" si="32"/>
        <v>0</v>
      </c>
      <c r="BI164" s="97">
        <f t="shared" si="33"/>
        <v>0</v>
      </c>
      <c r="BJ164" s="14" t="s">
        <v>126</v>
      </c>
      <c r="BK164" s="176">
        <f t="shared" si="34"/>
        <v>0</v>
      </c>
      <c r="BL164" s="14" t="s">
        <v>153</v>
      </c>
      <c r="BM164" s="175" t="s">
        <v>258</v>
      </c>
    </row>
    <row r="165" spans="1:65" s="2" customFormat="1" ht="24.2" customHeight="1">
      <c r="A165" s="31"/>
      <c r="B165" s="132"/>
      <c r="C165" s="164" t="s">
        <v>259</v>
      </c>
      <c r="D165" s="164" t="s">
        <v>149</v>
      </c>
      <c r="E165" s="165" t="s">
        <v>260</v>
      </c>
      <c r="F165" s="166" t="s">
        <v>261</v>
      </c>
      <c r="G165" s="167" t="s">
        <v>262</v>
      </c>
      <c r="H165" s="168">
        <v>105.5</v>
      </c>
      <c r="I165" s="169"/>
      <c r="J165" s="168">
        <f t="shared" si="25"/>
        <v>0</v>
      </c>
      <c r="K165" s="170"/>
      <c r="L165" s="32"/>
      <c r="M165" s="171" t="s">
        <v>1</v>
      </c>
      <c r="N165" s="172" t="s">
        <v>41</v>
      </c>
      <c r="O165" s="57"/>
      <c r="P165" s="173">
        <f t="shared" si="26"/>
        <v>0</v>
      </c>
      <c r="Q165" s="173">
        <v>1.7979999999999999E-2</v>
      </c>
      <c r="R165" s="173">
        <f t="shared" si="27"/>
        <v>1.89689</v>
      </c>
      <c r="S165" s="173">
        <v>0</v>
      </c>
      <c r="T165" s="174">
        <f t="shared" si="2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5" t="s">
        <v>153</v>
      </c>
      <c r="AT165" s="175" t="s">
        <v>149</v>
      </c>
      <c r="AU165" s="175" t="s">
        <v>126</v>
      </c>
      <c r="AY165" s="14" t="s">
        <v>147</v>
      </c>
      <c r="BE165" s="97">
        <f t="shared" si="29"/>
        <v>0</v>
      </c>
      <c r="BF165" s="97">
        <f t="shared" si="30"/>
        <v>0</v>
      </c>
      <c r="BG165" s="97">
        <f t="shared" si="31"/>
        <v>0</v>
      </c>
      <c r="BH165" s="97">
        <f t="shared" si="32"/>
        <v>0</v>
      </c>
      <c r="BI165" s="97">
        <f t="shared" si="33"/>
        <v>0</v>
      </c>
      <c r="BJ165" s="14" t="s">
        <v>126</v>
      </c>
      <c r="BK165" s="176">
        <f t="shared" si="34"/>
        <v>0</v>
      </c>
      <c r="BL165" s="14" t="s">
        <v>153</v>
      </c>
      <c r="BM165" s="175" t="s">
        <v>263</v>
      </c>
    </row>
    <row r="166" spans="1:65" s="2" customFormat="1" ht="14.45" customHeight="1">
      <c r="A166" s="31"/>
      <c r="B166" s="132"/>
      <c r="C166" s="181" t="s">
        <v>264</v>
      </c>
      <c r="D166" s="181" t="s">
        <v>213</v>
      </c>
      <c r="E166" s="182" t="s">
        <v>265</v>
      </c>
      <c r="F166" s="183" t="s">
        <v>266</v>
      </c>
      <c r="G166" s="184" t="s">
        <v>262</v>
      </c>
      <c r="H166" s="185">
        <v>105.5</v>
      </c>
      <c r="I166" s="186"/>
      <c r="J166" s="185">
        <f t="shared" si="25"/>
        <v>0</v>
      </c>
      <c r="K166" s="187"/>
      <c r="L166" s="188"/>
      <c r="M166" s="189" t="s">
        <v>1</v>
      </c>
      <c r="N166" s="190" t="s">
        <v>41</v>
      </c>
      <c r="O166" s="57"/>
      <c r="P166" s="173">
        <f t="shared" si="26"/>
        <v>0</v>
      </c>
      <c r="Q166" s="173">
        <v>1E-3</v>
      </c>
      <c r="R166" s="173">
        <f t="shared" si="27"/>
        <v>0.1055</v>
      </c>
      <c r="S166" s="173">
        <v>0</v>
      </c>
      <c r="T166" s="174">
        <f t="shared" si="2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5" t="s">
        <v>180</v>
      </c>
      <c r="AT166" s="175" t="s">
        <v>213</v>
      </c>
      <c r="AU166" s="175" t="s">
        <v>126</v>
      </c>
      <c r="AY166" s="14" t="s">
        <v>147</v>
      </c>
      <c r="BE166" s="97">
        <f t="shared" si="29"/>
        <v>0</v>
      </c>
      <c r="BF166" s="97">
        <f t="shared" si="30"/>
        <v>0</v>
      </c>
      <c r="BG166" s="97">
        <f t="shared" si="31"/>
        <v>0</v>
      </c>
      <c r="BH166" s="97">
        <f t="shared" si="32"/>
        <v>0</v>
      </c>
      <c r="BI166" s="97">
        <f t="shared" si="33"/>
        <v>0</v>
      </c>
      <c r="BJ166" s="14" t="s">
        <v>126</v>
      </c>
      <c r="BK166" s="176">
        <f t="shared" si="34"/>
        <v>0</v>
      </c>
      <c r="BL166" s="14" t="s">
        <v>153</v>
      </c>
      <c r="BM166" s="175" t="s">
        <v>267</v>
      </c>
    </row>
    <row r="167" spans="1:65" s="2" customFormat="1" ht="14.45" customHeight="1">
      <c r="A167" s="31"/>
      <c r="B167" s="132"/>
      <c r="C167" s="164" t="s">
        <v>268</v>
      </c>
      <c r="D167" s="164" t="s">
        <v>149</v>
      </c>
      <c r="E167" s="165" t="s">
        <v>269</v>
      </c>
      <c r="F167" s="166" t="s">
        <v>270</v>
      </c>
      <c r="G167" s="167" t="s">
        <v>262</v>
      </c>
      <c r="H167" s="168">
        <v>4.2</v>
      </c>
      <c r="I167" s="169"/>
      <c r="J167" s="168">
        <f t="shared" si="25"/>
        <v>0</v>
      </c>
      <c r="K167" s="170"/>
      <c r="L167" s="32"/>
      <c r="M167" s="171" t="s">
        <v>1</v>
      </c>
      <c r="N167" s="172" t="s">
        <v>41</v>
      </c>
      <c r="O167" s="57"/>
      <c r="P167" s="173">
        <f t="shared" si="26"/>
        <v>0</v>
      </c>
      <c r="Q167" s="173">
        <v>0.24639</v>
      </c>
      <c r="R167" s="173">
        <f t="shared" si="27"/>
        <v>1.0348379999999999</v>
      </c>
      <c r="S167" s="173">
        <v>0</v>
      </c>
      <c r="T167" s="174">
        <f t="shared" si="2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5" t="s">
        <v>153</v>
      </c>
      <c r="AT167" s="175" t="s">
        <v>149</v>
      </c>
      <c r="AU167" s="175" t="s">
        <v>126</v>
      </c>
      <c r="AY167" s="14" t="s">
        <v>147</v>
      </c>
      <c r="BE167" s="97">
        <f t="shared" si="29"/>
        <v>0</v>
      </c>
      <c r="BF167" s="97">
        <f t="shared" si="30"/>
        <v>0</v>
      </c>
      <c r="BG167" s="97">
        <f t="shared" si="31"/>
        <v>0</v>
      </c>
      <c r="BH167" s="97">
        <f t="shared" si="32"/>
        <v>0</v>
      </c>
      <c r="BI167" s="97">
        <f t="shared" si="33"/>
        <v>0</v>
      </c>
      <c r="BJ167" s="14" t="s">
        <v>126</v>
      </c>
      <c r="BK167" s="176">
        <f t="shared" si="34"/>
        <v>0</v>
      </c>
      <c r="BL167" s="14" t="s">
        <v>153</v>
      </c>
      <c r="BM167" s="175" t="s">
        <v>271</v>
      </c>
    </row>
    <row r="168" spans="1:65" s="2" customFormat="1" ht="14.45" customHeight="1">
      <c r="A168" s="31"/>
      <c r="B168" s="132"/>
      <c r="C168" s="181" t="s">
        <v>272</v>
      </c>
      <c r="D168" s="181" t="s">
        <v>213</v>
      </c>
      <c r="E168" s="182" t="s">
        <v>273</v>
      </c>
      <c r="F168" s="183" t="s">
        <v>274</v>
      </c>
      <c r="G168" s="184" t="s">
        <v>262</v>
      </c>
      <c r="H168" s="185">
        <v>4.2</v>
      </c>
      <c r="I168" s="186"/>
      <c r="J168" s="185">
        <f t="shared" si="25"/>
        <v>0</v>
      </c>
      <c r="K168" s="187"/>
      <c r="L168" s="188"/>
      <c r="M168" s="189" t="s">
        <v>1</v>
      </c>
      <c r="N168" s="190" t="s">
        <v>41</v>
      </c>
      <c r="O168" s="57"/>
      <c r="P168" s="173">
        <f t="shared" si="26"/>
        <v>0</v>
      </c>
      <c r="Q168" s="173">
        <v>1E-3</v>
      </c>
      <c r="R168" s="173">
        <f t="shared" si="27"/>
        <v>4.2000000000000006E-3</v>
      </c>
      <c r="S168" s="173">
        <v>0</v>
      </c>
      <c r="T168" s="174">
        <f t="shared" si="2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5" t="s">
        <v>180</v>
      </c>
      <c r="AT168" s="175" t="s">
        <v>213</v>
      </c>
      <c r="AU168" s="175" t="s">
        <v>126</v>
      </c>
      <c r="AY168" s="14" t="s">
        <v>147</v>
      </c>
      <c r="BE168" s="97">
        <f t="shared" si="29"/>
        <v>0</v>
      </c>
      <c r="BF168" s="97">
        <f t="shared" si="30"/>
        <v>0</v>
      </c>
      <c r="BG168" s="97">
        <f t="shared" si="31"/>
        <v>0</v>
      </c>
      <c r="BH168" s="97">
        <f t="shared" si="32"/>
        <v>0</v>
      </c>
      <c r="BI168" s="97">
        <f t="shared" si="33"/>
        <v>0</v>
      </c>
      <c r="BJ168" s="14" t="s">
        <v>126</v>
      </c>
      <c r="BK168" s="176">
        <f t="shared" si="34"/>
        <v>0</v>
      </c>
      <c r="BL168" s="14" t="s">
        <v>153</v>
      </c>
      <c r="BM168" s="175" t="s">
        <v>275</v>
      </c>
    </row>
    <row r="169" spans="1:65" s="2" customFormat="1" ht="14.45" customHeight="1">
      <c r="A169" s="31"/>
      <c r="B169" s="132"/>
      <c r="C169" s="164" t="s">
        <v>276</v>
      </c>
      <c r="D169" s="164" t="s">
        <v>149</v>
      </c>
      <c r="E169" s="165" t="s">
        <v>277</v>
      </c>
      <c r="F169" s="166" t="s">
        <v>278</v>
      </c>
      <c r="G169" s="167" t="s">
        <v>152</v>
      </c>
      <c r="H169" s="168">
        <v>59.8</v>
      </c>
      <c r="I169" s="169"/>
      <c r="J169" s="168">
        <f t="shared" si="25"/>
        <v>0</v>
      </c>
      <c r="K169" s="170"/>
      <c r="L169" s="32"/>
      <c r="M169" s="171" t="s">
        <v>1</v>
      </c>
      <c r="N169" s="172" t="s">
        <v>41</v>
      </c>
      <c r="O169" s="57"/>
      <c r="P169" s="173">
        <f t="shared" si="26"/>
        <v>0</v>
      </c>
      <c r="Q169" s="173">
        <v>0.62826000000000004</v>
      </c>
      <c r="R169" s="173">
        <f t="shared" si="27"/>
        <v>37.569948000000004</v>
      </c>
      <c r="S169" s="173">
        <v>0</v>
      </c>
      <c r="T169" s="174">
        <f t="shared" si="2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5" t="s">
        <v>153</v>
      </c>
      <c r="AT169" s="175" t="s">
        <v>149</v>
      </c>
      <c r="AU169" s="175" t="s">
        <v>126</v>
      </c>
      <c r="AY169" s="14" t="s">
        <v>147</v>
      </c>
      <c r="BE169" s="97">
        <f t="shared" si="29"/>
        <v>0</v>
      </c>
      <c r="BF169" s="97">
        <f t="shared" si="30"/>
        <v>0</v>
      </c>
      <c r="BG169" s="97">
        <f t="shared" si="31"/>
        <v>0</v>
      </c>
      <c r="BH169" s="97">
        <f t="shared" si="32"/>
        <v>0</v>
      </c>
      <c r="BI169" s="97">
        <f t="shared" si="33"/>
        <v>0</v>
      </c>
      <c r="BJ169" s="14" t="s">
        <v>126</v>
      </c>
      <c r="BK169" s="176">
        <f t="shared" si="34"/>
        <v>0</v>
      </c>
      <c r="BL169" s="14" t="s">
        <v>153</v>
      </c>
      <c r="BM169" s="175" t="s">
        <v>279</v>
      </c>
    </row>
    <row r="170" spans="1:65" s="2" customFormat="1" ht="24.2" customHeight="1">
      <c r="A170" s="31"/>
      <c r="B170" s="132"/>
      <c r="C170" s="164" t="s">
        <v>280</v>
      </c>
      <c r="D170" s="164" t="s">
        <v>149</v>
      </c>
      <c r="E170" s="165" t="s">
        <v>281</v>
      </c>
      <c r="F170" s="166" t="s">
        <v>282</v>
      </c>
      <c r="G170" s="167" t="s">
        <v>216</v>
      </c>
      <c r="H170" s="168">
        <v>0.18099999999999999</v>
      </c>
      <c r="I170" s="169"/>
      <c r="J170" s="168">
        <f t="shared" si="25"/>
        <v>0</v>
      </c>
      <c r="K170" s="170"/>
      <c r="L170" s="32"/>
      <c r="M170" s="171" t="s">
        <v>1</v>
      </c>
      <c r="N170" s="172" t="s">
        <v>41</v>
      </c>
      <c r="O170" s="57"/>
      <c r="P170" s="173">
        <f t="shared" si="26"/>
        <v>0</v>
      </c>
      <c r="Q170" s="173">
        <v>1.0343100000000001</v>
      </c>
      <c r="R170" s="173">
        <f t="shared" si="27"/>
        <v>0.18721011000000001</v>
      </c>
      <c r="S170" s="173">
        <v>0</v>
      </c>
      <c r="T170" s="174">
        <f t="shared" si="2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5" t="s">
        <v>153</v>
      </c>
      <c r="AT170" s="175" t="s">
        <v>149</v>
      </c>
      <c r="AU170" s="175" t="s">
        <v>126</v>
      </c>
      <c r="AY170" s="14" t="s">
        <v>147</v>
      </c>
      <c r="BE170" s="97">
        <f t="shared" si="29"/>
        <v>0</v>
      </c>
      <c r="BF170" s="97">
        <f t="shared" si="30"/>
        <v>0</v>
      </c>
      <c r="BG170" s="97">
        <f t="shared" si="31"/>
        <v>0</v>
      </c>
      <c r="BH170" s="97">
        <f t="shared" si="32"/>
        <v>0</v>
      </c>
      <c r="BI170" s="97">
        <f t="shared" si="33"/>
        <v>0</v>
      </c>
      <c r="BJ170" s="14" t="s">
        <v>126</v>
      </c>
      <c r="BK170" s="176">
        <f t="shared" si="34"/>
        <v>0</v>
      </c>
      <c r="BL170" s="14" t="s">
        <v>153</v>
      </c>
      <c r="BM170" s="175" t="s">
        <v>283</v>
      </c>
    </row>
    <row r="171" spans="1:65" s="2" customFormat="1" ht="14.45" customHeight="1">
      <c r="A171" s="31"/>
      <c r="B171" s="132"/>
      <c r="C171" s="164" t="s">
        <v>284</v>
      </c>
      <c r="D171" s="164" t="s">
        <v>149</v>
      </c>
      <c r="E171" s="165" t="s">
        <v>285</v>
      </c>
      <c r="F171" s="166" t="s">
        <v>286</v>
      </c>
      <c r="G171" s="167" t="s">
        <v>157</v>
      </c>
      <c r="H171" s="168">
        <v>0.86399999999999999</v>
      </c>
      <c r="I171" s="169"/>
      <c r="J171" s="168">
        <f t="shared" si="25"/>
        <v>0</v>
      </c>
      <c r="K171" s="170"/>
      <c r="L171" s="32"/>
      <c r="M171" s="171" t="s">
        <v>1</v>
      </c>
      <c r="N171" s="172" t="s">
        <v>41</v>
      </c>
      <c r="O171" s="57"/>
      <c r="P171" s="173">
        <f t="shared" si="26"/>
        <v>0</v>
      </c>
      <c r="Q171" s="173">
        <v>2.23543</v>
      </c>
      <c r="R171" s="173">
        <f t="shared" si="27"/>
        <v>1.9314115199999999</v>
      </c>
      <c r="S171" s="173">
        <v>0</v>
      </c>
      <c r="T171" s="174">
        <f t="shared" si="2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5" t="s">
        <v>153</v>
      </c>
      <c r="AT171" s="175" t="s">
        <v>149</v>
      </c>
      <c r="AU171" s="175" t="s">
        <v>126</v>
      </c>
      <c r="AY171" s="14" t="s">
        <v>147</v>
      </c>
      <c r="BE171" s="97">
        <f t="shared" si="29"/>
        <v>0</v>
      </c>
      <c r="BF171" s="97">
        <f t="shared" si="30"/>
        <v>0</v>
      </c>
      <c r="BG171" s="97">
        <f t="shared" si="31"/>
        <v>0</v>
      </c>
      <c r="BH171" s="97">
        <f t="shared" si="32"/>
        <v>0</v>
      </c>
      <c r="BI171" s="97">
        <f t="shared" si="33"/>
        <v>0</v>
      </c>
      <c r="BJ171" s="14" t="s">
        <v>126</v>
      </c>
      <c r="BK171" s="176">
        <f t="shared" si="34"/>
        <v>0</v>
      </c>
      <c r="BL171" s="14" t="s">
        <v>153</v>
      </c>
      <c r="BM171" s="175" t="s">
        <v>287</v>
      </c>
    </row>
    <row r="172" spans="1:65" s="2" customFormat="1" ht="14.45" customHeight="1">
      <c r="A172" s="31"/>
      <c r="B172" s="132"/>
      <c r="C172" s="164" t="s">
        <v>288</v>
      </c>
      <c r="D172" s="164" t="s">
        <v>149</v>
      </c>
      <c r="E172" s="165" t="s">
        <v>289</v>
      </c>
      <c r="F172" s="166" t="s">
        <v>290</v>
      </c>
      <c r="G172" s="167" t="s">
        <v>152</v>
      </c>
      <c r="H172" s="168">
        <v>795.5</v>
      </c>
      <c r="I172" s="169"/>
      <c r="J172" s="168">
        <f t="shared" si="25"/>
        <v>0</v>
      </c>
      <c r="K172" s="170"/>
      <c r="L172" s="32"/>
      <c r="M172" s="171" t="s">
        <v>1</v>
      </c>
      <c r="N172" s="172" t="s">
        <v>41</v>
      </c>
      <c r="O172" s="57"/>
      <c r="P172" s="173">
        <f t="shared" si="26"/>
        <v>0</v>
      </c>
      <c r="Q172" s="173">
        <v>3.0000000000000001E-5</v>
      </c>
      <c r="R172" s="173">
        <f t="shared" si="27"/>
        <v>2.3865000000000001E-2</v>
      </c>
      <c r="S172" s="173">
        <v>0</v>
      </c>
      <c r="T172" s="174">
        <f t="shared" si="2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5" t="s">
        <v>153</v>
      </c>
      <c r="AT172" s="175" t="s">
        <v>149</v>
      </c>
      <c r="AU172" s="175" t="s">
        <v>126</v>
      </c>
      <c r="AY172" s="14" t="s">
        <v>147</v>
      </c>
      <c r="BE172" s="97">
        <f t="shared" si="29"/>
        <v>0</v>
      </c>
      <c r="BF172" s="97">
        <f t="shared" si="30"/>
        <v>0</v>
      </c>
      <c r="BG172" s="97">
        <f t="shared" si="31"/>
        <v>0</v>
      </c>
      <c r="BH172" s="97">
        <f t="shared" si="32"/>
        <v>0</v>
      </c>
      <c r="BI172" s="97">
        <f t="shared" si="33"/>
        <v>0</v>
      </c>
      <c r="BJ172" s="14" t="s">
        <v>126</v>
      </c>
      <c r="BK172" s="176">
        <f t="shared" si="34"/>
        <v>0</v>
      </c>
      <c r="BL172" s="14" t="s">
        <v>153</v>
      </c>
      <c r="BM172" s="175" t="s">
        <v>291</v>
      </c>
    </row>
    <row r="173" spans="1:65" s="2" customFormat="1" ht="14.45" customHeight="1">
      <c r="A173" s="31"/>
      <c r="B173" s="132"/>
      <c r="C173" s="181" t="s">
        <v>292</v>
      </c>
      <c r="D173" s="181" t="s">
        <v>213</v>
      </c>
      <c r="E173" s="182" t="s">
        <v>256</v>
      </c>
      <c r="F173" s="183" t="s">
        <v>257</v>
      </c>
      <c r="G173" s="184" t="s">
        <v>152</v>
      </c>
      <c r="H173" s="185">
        <v>32.024999999999999</v>
      </c>
      <c r="I173" s="186"/>
      <c r="J173" s="185">
        <f t="shared" si="25"/>
        <v>0</v>
      </c>
      <c r="K173" s="187"/>
      <c r="L173" s="188"/>
      <c r="M173" s="189" t="s">
        <v>1</v>
      </c>
      <c r="N173" s="190" t="s">
        <v>41</v>
      </c>
      <c r="O173" s="57"/>
      <c r="P173" s="173">
        <f t="shared" si="26"/>
        <v>0</v>
      </c>
      <c r="Q173" s="173">
        <v>2.9999999999999997E-4</v>
      </c>
      <c r="R173" s="173">
        <f t="shared" si="27"/>
        <v>9.607499999999998E-3</v>
      </c>
      <c r="S173" s="173">
        <v>0</v>
      </c>
      <c r="T173" s="174">
        <f t="shared" si="2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5" t="s">
        <v>180</v>
      </c>
      <c r="AT173" s="175" t="s">
        <v>213</v>
      </c>
      <c r="AU173" s="175" t="s">
        <v>126</v>
      </c>
      <c r="AY173" s="14" t="s">
        <v>147</v>
      </c>
      <c r="BE173" s="97">
        <f t="shared" si="29"/>
        <v>0</v>
      </c>
      <c r="BF173" s="97">
        <f t="shared" si="30"/>
        <v>0</v>
      </c>
      <c r="BG173" s="97">
        <f t="shared" si="31"/>
        <v>0</v>
      </c>
      <c r="BH173" s="97">
        <f t="shared" si="32"/>
        <v>0</v>
      </c>
      <c r="BI173" s="97">
        <f t="shared" si="33"/>
        <v>0</v>
      </c>
      <c r="BJ173" s="14" t="s">
        <v>126</v>
      </c>
      <c r="BK173" s="176">
        <f t="shared" si="34"/>
        <v>0</v>
      </c>
      <c r="BL173" s="14" t="s">
        <v>153</v>
      </c>
      <c r="BM173" s="175" t="s">
        <v>293</v>
      </c>
    </row>
    <row r="174" spans="1:65" s="2" customFormat="1" ht="14.45" customHeight="1">
      <c r="A174" s="31"/>
      <c r="B174" s="132"/>
      <c r="C174" s="181" t="s">
        <v>294</v>
      </c>
      <c r="D174" s="181" t="s">
        <v>213</v>
      </c>
      <c r="E174" s="182" t="s">
        <v>295</v>
      </c>
      <c r="F174" s="183" t="s">
        <v>296</v>
      </c>
      <c r="G174" s="184" t="s">
        <v>152</v>
      </c>
      <c r="H174" s="185">
        <v>803.25</v>
      </c>
      <c r="I174" s="186"/>
      <c r="J174" s="185">
        <f t="shared" si="25"/>
        <v>0</v>
      </c>
      <c r="K174" s="187"/>
      <c r="L174" s="188"/>
      <c r="M174" s="189" t="s">
        <v>1</v>
      </c>
      <c r="N174" s="190" t="s">
        <v>41</v>
      </c>
      <c r="O174" s="57"/>
      <c r="P174" s="173">
        <f t="shared" si="26"/>
        <v>0</v>
      </c>
      <c r="Q174" s="173">
        <v>5.0000000000000001E-4</v>
      </c>
      <c r="R174" s="173">
        <f t="shared" si="27"/>
        <v>0.40162500000000001</v>
      </c>
      <c r="S174" s="173">
        <v>0</v>
      </c>
      <c r="T174" s="174">
        <f t="shared" si="2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5" t="s">
        <v>180</v>
      </c>
      <c r="AT174" s="175" t="s">
        <v>213</v>
      </c>
      <c r="AU174" s="175" t="s">
        <v>126</v>
      </c>
      <c r="AY174" s="14" t="s">
        <v>147</v>
      </c>
      <c r="BE174" s="97">
        <f t="shared" si="29"/>
        <v>0</v>
      </c>
      <c r="BF174" s="97">
        <f t="shared" si="30"/>
        <v>0</v>
      </c>
      <c r="BG174" s="97">
        <f t="shared" si="31"/>
        <v>0</v>
      </c>
      <c r="BH174" s="97">
        <f t="shared" si="32"/>
        <v>0</v>
      </c>
      <c r="BI174" s="97">
        <f t="shared" si="33"/>
        <v>0</v>
      </c>
      <c r="BJ174" s="14" t="s">
        <v>126</v>
      </c>
      <c r="BK174" s="176">
        <f t="shared" si="34"/>
        <v>0</v>
      </c>
      <c r="BL174" s="14" t="s">
        <v>153</v>
      </c>
      <c r="BM174" s="175" t="s">
        <v>297</v>
      </c>
    </row>
    <row r="175" spans="1:65" s="12" customFormat="1" ht="22.9" customHeight="1">
      <c r="B175" s="151"/>
      <c r="D175" s="152" t="s">
        <v>74</v>
      </c>
      <c r="E175" s="162" t="s">
        <v>159</v>
      </c>
      <c r="F175" s="162" t="s">
        <v>298</v>
      </c>
      <c r="I175" s="154"/>
      <c r="J175" s="163">
        <f>BK175</f>
        <v>0</v>
      </c>
      <c r="L175" s="151"/>
      <c r="M175" s="156"/>
      <c r="N175" s="157"/>
      <c r="O175" s="157"/>
      <c r="P175" s="158">
        <f>SUM(P176:P179)</f>
        <v>0</v>
      </c>
      <c r="Q175" s="157"/>
      <c r="R175" s="158">
        <f>SUM(R176:R179)</f>
        <v>37.191957249999994</v>
      </c>
      <c r="S175" s="157"/>
      <c r="T175" s="159">
        <f>SUM(T176:T179)</f>
        <v>0</v>
      </c>
      <c r="AR175" s="152" t="s">
        <v>83</v>
      </c>
      <c r="AT175" s="160" t="s">
        <v>74</v>
      </c>
      <c r="AU175" s="160" t="s">
        <v>83</v>
      </c>
      <c r="AY175" s="152" t="s">
        <v>147</v>
      </c>
      <c r="BK175" s="161">
        <f>SUM(BK176:BK179)</f>
        <v>0</v>
      </c>
    </row>
    <row r="176" spans="1:65" s="2" customFormat="1" ht="24.2" customHeight="1">
      <c r="A176" s="31"/>
      <c r="B176" s="132"/>
      <c r="C176" s="164" t="s">
        <v>299</v>
      </c>
      <c r="D176" s="164" t="s">
        <v>149</v>
      </c>
      <c r="E176" s="165" t="s">
        <v>300</v>
      </c>
      <c r="F176" s="166" t="s">
        <v>301</v>
      </c>
      <c r="G176" s="167" t="s">
        <v>157</v>
      </c>
      <c r="H176" s="168">
        <v>3.25</v>
      </c>
      <c r="I176" s="169"/>
      <c r="J176" s="168">
        <f>ROUND(I176*H176,3)</f>
        <v>0</v>
      </c>
      <c r="K176" s="170"/>
      <c r="L176" s="32"/>
      <c r="M176" s="171" t="s">
        <v>1</v>
      </c>
      <c r="N176" s="172" t="s">
        <v>41</v>
      </c>
      <c r="O176" s="57"/>
      <c r="P176" s="173">
        <f>O176*H176</f>
        <v>0</v>
      </c>
      <c r="Q176" s="173">
        <v>2.4930099999999999</v>
      </c>
      <c r="R176" s="173">
        <f>Q176*H176</f>
        <v>8.1022824999999994</v>
      </c>
      <c r="S176" s="173">
        <v>0</v>
      </c>
      <c r="T176" s="174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5" t="s">
        <v>153</v>
      </c>
      <c r="AT176" s="175" t="s">
        <v>149</v>
      </c>
      <c r="AU176" s="175" t="s">
        <v>126</v>
      </c>
      <c r="AY176" s="14" t="s">
        <v>147</v>
      </c>
      <c r="BE176" s="97">
        <f>IF(N176="základná",J176,0)</f>
        <v>0</v>
      </c>
      <c r="BF176" s="97">
        <f>IF(N176="znížená",J176,0)</f>
        <v>0</v>
      </c>
      <c r="BG176" s="97">
        <f>IF(N176="zákl. prenesená",J176,0)</f>
        <v>0</v>
      </c>
      <c r="BH176" s="97">
        <f>IF(N176="zníž. prenesená",J176,0)</f>
        <v>0</v>
      </c>
      <c r="BI176" s="97">
        <f>IF(N176="nulová",J176,0)</f>
        <v>0</v>
      </c>
      <c r="BJ176" s="14" t="s">
        <v>126</v>
      </c>
      <c r="BK176" s="176">
        <f>ROUND(I176*H176,3)</f>
        <v>0</v>
      </c>
      <c r="BL176" s="14" t="s">
        <v>153</v>
      </c>
      <c r="BM176" s="175" t="s">
        <v>302</v>
      </c>
    </row>
    <row r="177" spans="1:65" s="2" customFormat="1" ht="24.2" customHeight="1">
      <c r="A177" s="31"/>
      <c r="B177" s="132"/>
      <c r="C177" s="164" t="s">
        <v>303</v>
      </c>
      <c r="D177" s="164" t="s">
        <v>149</v>
      </c>
      <c r="E177" s="165" t="s">
        <v>304</v>
      </c>
      <c r="F177" s="166" t="s">
        <v>305</v>
      </c>
      <c r="G177" s="167" t="s">
        <v>157</v>
      </c>
      <c r="H177" s="168">
        <v>9.75</v>
      </c>
      <c r="I177" s="169"/>
      <c r="J177" s="168">
        <f>ROUND(I177*H177,3)</f>
        <v>0</v>
      </c>
      <c r="K177" s="170"/>
      <c r="L177" s="32"/>
      <c r="M177" s="171" t="s">
        <v>1</v>
      </c>
      <c r="N177" s="172" t="s">
        <v>41</v>
      </c>
      <c r="O177" s="57"/>
      <c r="P177" s="173">
        <f>O177*H177</f>
        <v>0</v>
      </c>
      <c r="Q177" s="173">
        <v>2.4930099999999999</v>
      </c>
      <c r="R177" s="173">
        <f>Q177*H177</f>
        <v>24.3068475</v>
      </c>
      <c r="S177" s="173">
        <v>0</v>
      </c>
      <c r="T177" s="174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5" t="s">
        <v>153</v>
      </c>
      <c r="AT177" s="175" t="s">
        <v>149</v>
      </c>
      <c r="AU177" s="175" t="s">
        <v>126</v>
      </c>
      <c r="AY177" s="14" t="s">
        <v>147</v>
      </c>
      <c r="BE177" s="97">
        <f>IF(N177="základná",J177,0)</f>
        <v>0</v>
      </c>
      <c r="BF177" s="97">
        <f>IF(N177="znížená",J177,0)</f>
        <v>0</v>
      </c>
      <c r="BG177" s="97">
        <f>IF(N177="zákl. prenesená",J177,0)</f>
        <v>0</v>
      </c>
      <c r="BH177" s="97">
        <f>IF(N177="zníž. prenesená",J177,0)</f>
        <v>0</v>
      </c>
      <c r="BI177" s="97">
        <f>IF(N177="nulová",J177,0)</f>
        <v>0</v>
      </c>
      <c r="BJ177" s="14" t="s">
        <v>126</v>
      </c>
      <c r="BK177" s="176">
        <f>ROUND(I177*H177,3)</f>
        <v>0</v>
      </c>
      <c r="BL177" s="14" t="s">
        <v>153</v>
      </c>
      <c r="BM177" s="175" t="s">
        <v>306</v>
      </c>
    </row>
    <row r="178" spans="1:65" s="2" customFormat="1" ht="14.45" customHeight="1">
      <c r="A178" s="31"/>
      <c r="B178" s="132"/>
      <c r="C178" s="164" t="s">
        <v>307</v>
      </c>
      <c r="D178" s="164" t="s">
        <v>149</v>
      </c>
      <c r="E178" s="165" t="s">
        <v>308</v>
      </c>
      <c r="F178" s="166" t="s">
        <v>309</v>
      </c>
      <c r="G178" s="167" t="s">
        <v>157</v>
      </c>
      <c r="H178" s="168">
        <v>2.0249999999999999</v>
      </c>
      <c r="I178" s="169"/>
      <c r="J178" s="168">
        <f>ROUND(I178*H178,3)</f>
        <v>0</v>
      </c>
      <c r="K178" s="170"/>
      <c r="L178" s="32"/>
      <c r="M178" s="171" t="s">
        <v>1</v>
      </c>
      <c r="N178" s="172" t="s">
        <v>41</v>
      </c>
      <c r="O178" s="57"/>
      <c r="P178" s="173">
        <f>O178*H178</f>
        <v>0</v>
      </c>
      <c r="Q178" s="173">
        <v>2.3618899999999998</v>
      </c>
      <c r="R178" s="173">
        <f>Q178*H178</f>
        <v>4.7828272499999995</v>
      </c>
      <c r="S178" s="173">
        <v>0</v>
      </c>
      <c r="T178" s="174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5" t="s">
        <v>153</v>
      </c>
      <c r="AT178" s="175" t="s">
        <v>149</v>
      </c>
      <c r="AU178" s="175" t="s">
        <v>126</v>
      </c>
      <c r="AY178" s="14" t="s">
        <v>147</v>
      </c>
      <c r="BE178" s="97">
        <f>IF(N178="základná",J178,0)</f>
        <v>0</v>
      </c>
      <c r="BF178" s="97">
        <f>IF(N178="znížená",J178,0)</f>
        <v>0</v>
      </c>
      <c r="BG178" s="97">
        <f>IF(N178="zákl. prenesená",J178,0)</f>
        <v>0</v>
      </c>
      <c r="BH178" s="97">
        <f>IF(N178="zníž. prenesená",J178,0)</f>
        <v>0</v>
      </c>
      <c r="BI178" s="97">
        <f>IF(N178="nulová",J178,0)</f>
        <v>0</v>
      </c>
      <c r="BJ178" s="14" t="s">
        <v>126</v>
      </c>
      <c r="BK178" s="176">
        <f>ROUND(I178*H178,3)</f>
        <v>0</v>
      </c>
      <c r="BL178" s="14" t="s">
        <v>153</v>
      </c>
      <c r="BM178" s="175" t="s">
        <v>310</v>
      </c>
    </row>
    <row r="179" spans="1:65" s="2" customFormat="1" ht="19.5">
      <c r="A179" s="31"/>
      <c r="B179" s="32"/>
      <c r="C179" s="31"/>
      <c r="D179" s="177" t="s">
        <v>174</v>
      </c>
      <c r="E179" s="31"/>
      <c r="F179" s="178" t="s">
        <v>311</v>
      </c>
      <c r="G179" s="31"/>
      <c r="H179" s="31"/>
      <c r="I179" s="133"/>
      <c r="J179" s="31"/>
      <c r="K179" s="31"/>
      <c r="L179" s="32"/>
      <c r="M179" s="179"/>
      <c r="N179" s="180"/>
      <c r="O179" s="57"/>
      <c r="P179" s="57"/>
      <c r="Q179" s="57"/>
      <c r="R179" s="57"/>
      <c r="S179" s="57"/>
      <c r="T179" s="58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4" t="s">
        <v>174</v>
      </c>
      <c r="AU179" s="14" t="s">
        <v>126</v>
      </c>
    </row>
    <row r="180" spans="1:65" s="12" customFormat="1" ht="22.9" customHeight="1">
      <c r="B180" s="151"/>
      <c r="D180" s="152" t="s">
        <v>74</v>
      </c>
      <c r="E180" s="162" t="s">
        <v>166</v>
      </c>
      <c r="F180" s="162" t="s">
        <v>312</v>
      </c>
      <c r="I180" s="154"/>
      <c r="J180" s="163">
        <f>BK180</f>
        <v>0</v>
      </c>
      <c r="L180" s="151"/>
      <c r="M180" s="156"/>
      <c r="N180" s="157"/>
      <c r="O180" s="157"/>
      <c r="P180" s="158">
        <f>SUM(P181:P194)</f>
        <v>0</v>
      </c>
      <c r="Q180" s="157"/>
      <c r="R180" s="158">
        <f>SUM(R181:R194)</f>
        <v>990.74830180999993</v>
      </c>
      <c r="S180" s="157"/>
      <c r="T180" s="159">
        <f>SUM(T181:T194)</f>
        <v>0</v>
      </c>
      <c r="AR180" s="152" t="s">
        <v>83</v>
      </c>
      <c r="AT180" s="160" t="s">
        <v>74</v>
      </c>
      <c r="AU180" s="160" t="s">
        <v>83</v>
      </c>
      <c r="AY180" s="152" t="s">
        <v>147</v>
      </c>
      <c r="BK180" s="161">
        <f>SUM(BK181:BK194)</f>
        <v>0</v>
      </c>
    </row>
    <row r="181" spans="1:65" s="2" customFormat="1" ht="14.45" customHeight="1">
      <c r="A181" s="31"/>
      <c r="B181" s="132"/>
      <c r="C181" s="164" t="s">
        <v>313</v>
      </c>
      <c r="D181" s="164" t="s">
        <v>149</v>
      </c>
      <c r="E181" s="165" t="s">
        <v>314</v>
      </c>
      <c r="F181" s="166" t="s">
        <v>315</v>
      </c>
      <c r="G181" s="167" t="s">
        <v>157</v>
      </c>
      <c r="H181" s="168">
        <v>221.75</v>
      </c>
      <c r="I181" s="169"/>
      <c r="J181" s="168">
        <f t="shared" ref="J181:J193" si="35">ROUND(I181*H181,3)</f>
        <v>0</v>
      </c>
      <c r="K181" s="170"/>
      <c r="L181" s="32"/>
      <c r="M181" s="171" t="s">
        <v>1</v>
      </c>
      <c r="N181" s="172" t="s">
        <v>41</v>
      </c>
      <c r="O181" s="57"/>
      <c r="P181" s="173">
        <f t="shared" ref="P181:P193" si="36">O181*H181</f>
        <v>0</v>
      </c>
      <c r="Q181" s="173">
        <v>1.8907</v>
      </c>
      <c r="R181" s="173">
        <f t="shared" ref="R181:R193" si="37">Q181*H181</f>
        <v>419.26272499999999</v>
      </c>
      <c r="S181" s="173">
        <v>0</v>
      </c>
      <c r="T181" s="174">
        <f t="shared" ref="T181:T193" si="38"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5" t="s">
        <v>153</v>
      </c>
      <c r="AT181" s="175" t="s">
        <v>149</v>
      </c>
      <c r="AU181" s="175" t="s">
        <v>126</v>
      </c>
      <c r="AY181" s="14" t="s">
        <v>147</v>
      </c>
      <c r="BE181" s="97">
        <f t="shared" ref="BE181:BE193" si="39">IF(N181="základná",J181,0)</f>
        <v>0</v>
      </c>
      <c r="BF181" s="97">
        <f t="shared" ref="BF181:BF193" si="40">IF(N181="znížená",J181,0)</f>
        <v>0</v>
      </c>
      <c r="BG181" s="97">
        <f t="shared" ref="BG181:BG193" si="41">IF(N181="zákl. prenesená",J181,0)</f>
        <v>0</v>
      </c>
      <c r="BH181" s="97">
        <f t="shared" ref="BH181:BH193" si="42">IF(N181="zníž. prenesená",J181,0)</f>
        <v>0</v>
      </c>
      <c r="BI181" s="97">
        <f t="shared" ref="BI181:BI193" si="43">IF(N181="nulová",J181,0)</f>
        <v>0</v>
      </c>
      <c r="BJ181" s="14" t="s">
        <v>126</v>
      </c>
      <c r="BK181" s="176">
        <f t="shared" ref="BK181:BK193" si="44">ROUND(I181*H181,3)</f>
        <v>0</v>
      </c>
      <c r="BL181" s="14" t="s">
        <v>153</v>
      </c>
      <c r="BM181" s="175" t="s">
        <v>316</v>
      </c>
    </row>
    <row r="182" spans="1:65" s="2" customFormat="1" ht="37.9" customHeight="1">
      <c r="A182" s="31"/>
      <c r="B182" s="132"/>
      <c r="C182" s="164" t="s">
        <v>317</v>
      </c>
      <c r="D182" s="164" t="s">
        <v>149</v>
      </c>
      <c r="E182" s="165" t="s">
        <v>318</v>
      </c>
      <c r="F182" s="166" t="s">
        <v>319</v>
      </c>
      <c r="G182" s="167" t="s">
        <v>152</v>
      </c>
      <c r="H182" s="168">
        <v>710.67499999999995</v>
      </c>
      <c r="I182" s="169"/>
      <c r="J182" s="168">
        <f t="shared" si="35"/>
        <v>0</v>
      </c>
      <c r="K182" s="170"/>
      <c r="L182" s="32"/>
      <c r="M182" s="171" t="s">
        <v>1</v>
      </c>
      <c r="N182" s="172" t="s">
        <v>41</v>
      </c>
      <c r="O182" s="57"/>
      <c r="P182" s="173">
        <f t="shared" si="36"/>
        <v>0</v>
      </c>
      <c r="Q182" s="173">
        <v>0.42405999999999999</v>
      </c>
      <c r="R182" s="173">
        <f t="shared" si="37"/>
        <v>301.36884049999998</v>
      </c>
      <c r="S182" s="173">
        <v>0</v>
      </c>
      <c r="T182" s="174">
        <f t="shared" si="3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5" t="s">
        <v>153</v>
      </c>
      <c r="AT182" s="175" t="s">
        <v>149</v>
      </c>
      <c r="AU182" s="175" t="s">
        <v>126</v>
      </c>
      <c r="AY182" s="14" t="s">
        <v>147</v>
      </c>
      <c r="BE182" s="97">
        <f t="shared" si="39"/>
        <v>0</v>
      </c>
      <c r="BF182" s="97">
        <f t="shared" si="40"/>
        <v>0</v>
      </c>
      <c r="BG182" s="97">
        <f t="shared" si="41"/>
        <v>0</v>
      </c>
      <c r="BH182" s="97">
        <f t="shared" si="42"/>
        <v>0</v>
      </c>
      <c r="BI182" s="97">
        <f t="shared" si="43"/>
        <v>0</v>
      </c>
      <c r="BJ182" s="14" t="s">
        <v>126</v>
      </c>
      <c r="BK182" s="176">
        <f t="shared" si="44"/>
        <v>0</v>
      </c>
      <c r="BL182" s="14" t="s">
        <v>153</v>
      </c>
      <c r="BM182" s="175" t="s">
        <v>320</v>
      </c>
    </row>
    <row r="183" spans="1:65" s="2" customFormat="1" ht="24.2" customHeight="1">
      <c r="A183" s="31"/>
      <c r="B183" s="132"/>
      <c r="C183" s="164" t="s">
        <v>321</v>
      </c>
      <c r="D183" s="164" t="s">
        <v>149</v>
      </c>
      <c r="E183" s="165" t="s">
        <v>322</v>
      </c>
      <c r="F183" s="166" t="s">
        <v>323</v>
      </c>
      <c r="G183" s="167" t="s">
        <v>152</v>
      </c>
      <c r="H183" s="168">
        <v>30.5</v>
      </c>
      <c r="I183" s="169"/>
      <c r="J183" s="168">
        <f t="shared" si="35"/>
        <v>0</v>
      </c>
      <c r="K183" s="170"/>
      <c r="L183" s="32"/>
      <c r="M183" s="171" t="s">
        <v>1</v>
      </c>
      <c r="N183" s="172" t="s">
        <v>41</v>
      </c>
      <c r="O183" s="57"/>
      <c r="P183" s="173">
        <f t="shared" si="36"/>
        <v>0</v>
      </c>
      <c r="Q183" s="173">
        <v>0.18776000000000001</v>
      </c>
      <c r="R183" s="173">
        <f t="shared" si="37"/>
        <v>5.72668</v>
      </c>
      <c r="S183" s="173">
        <v>0</v>
      </c>
      <c r="T183" s="174">
        <f t="shared" si="3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5" t="s">
        <v>153</v>
      </c>
      <c r="AT183" s="175" t="s">
        <v>149</v>
      </c>
      <c r="AU183" s="175" t="s">
        <v>126</v>
      </c>
      <c r="AY183" s="14" t="s">
        <v>147</v>
      </c>
      <c r="BE183" s="97">
        <f t="shared" si="39"/>
        <v>0</v>
      </c>
      <c r="BF183" s="97">
        <f t="shared" si="40"/>
        <v>0</v>
      </c>
      <c r="BG183" s="97">
        <f t="shared" si="41"/>
        <v>0</v>
      </c>
      <c r="BH183" s="97">
        <f t="shared" si="42"/>
        <v>0</v>
      </c>
      <c r="BI183" s="97">
        <f t="shared" si="43"/>
        <v>0</v>
      </c>
      <c r="BJ183" s="14" t="s">
        <v>126</v>
      </c>
      <c r="BK183" s="176">
        <f t="shared" si="44"/>
        <v>0</v>
      </c>
      <c r="BL183" s="14" t="s">
        <v>153</v>
      </c>
      <c r="BM183" s="175" t="s">
        <v>324</v>
      </c>
    </row>
    <row r="184" spans="1:65" s="2" customFormat="1" ht="24.2" customHeight="1">
      <c r="A184" s="31"/>
      <c r="B184" s="132"/>
      <c r="C184" s="164" t="s">
        <v>325</v>
      </c>
      <c r="D184" s="164" t="s">
        <v>149</v>
      </c>
      <c r="E184" s="165" t="s">
        <v>326</v>
      </c>
      <c r="F184" s="166" t="s">
        <v>327</v>
      </c>
      <c r="G184" s="167" t="s">
        <v>157</v>
      </c>
      <c r="H184" s="168">
        <v>22.5</v>
      </c>
      <c r="I184" s="169"/>
      <c r="J184" s="168">
        <f t="shared" si="35"/>
        <v>0</v>
      </c>
      <c r="K184" s="170"/>
      <c r="L184" s="32"/>
      <c r="M184" s="171" t="s">
        <v>1</v>
      </c>
      <c r="N184" s="172" t="s">
        <v>41</v>
      </c>
      <c r="O184" s="57"/>
      <c r="P184" s="173">
        <f t="shared" si="36"/>
        <v>0</v>
      </c>
      <c r="Q184" s="173">
        <v>0</v>
      </c>
      <c r="R184" s="173">
        <f t="shared" si="37"/>
        <v>0</v>
      </c>
      <c r="S184" s="173">
        <v>0</v>
      </c>
      <c r="T184" s="174">
        <f t="shared" si="3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5" t="s">
        <v>153</v>
      </c>
      <c r="AT184" s="175" t="s">
        <v>149</v>
      </c>
      <c r="AU184" s="175" t="s">
        <v>126</v>
      </c>
      <c r="AY184" s="14" t="s">
        <v>147</v>
      </c>
      <c r="BE184" s="97">
        <f t="shared" si="39"/>
        <v>0</v>
      </c>
      <c r="BF184" s="97">
        <f t="shared" si="40"/>
        <v>0</v>
      </c>
      <c r="BG184" s="97">
        <f t="shared" si="41"/>
        <v>0</v>
      </c>
      <c r="BH184" s="97">
        <f t="shared" si="42"/>
        <v>0</v>
      </c>
      <c r="BI184" s="97">
        <f t="shared" si="43"/>
        <v>0</v>
      </c>
      <c r="BJ184" s="14" t="s">
        <v>126</v>
      </c>
      <c r="BK184" s="176">
        <f t="shared" si="44"/>
        <v>0</v>
      </c>
      <c r="BL184" s="14" t="s">
        <v>153</v>
      </c>
      <c r="BM184" s="175" t="s">
        <v>328</v>
      </c>
    </row>
    <row r="185" spans="1:65" s="2" customFormat="1" ht="14.45" customHeight="1">
      <c r="A185" s="31"/>
      <c r="B185" s="132"/>
      <c r="C185" s="181" t="s">
        <v>329</v>
      </c>
      <c r="D185" s="181" t="s">
        <v>213</v>
      </c>
      <c r="E185" s="182" t="s">
        <v>330</v>
      </c>
      <c r="F185" s="183" t="s">
        <v>331</v>
      </c>
      <c r="G185" s="184" t="s">
        <v>216</v>
      </c>
      <c r="H185" s="185">
        <v>40.5</v>
      </c>
      <c r="I185" s="186"/>
      <c r="J185" s="185">
        <f t="shared" si="35"/>
        <v>0</v>
      </c>
      <c r="K185" s="187"/>
      <c r="L185" s="188"/>
      <c r="M185" s="189" t="s">
        <v>1</v>
      </c>
      <c r="N185" s="190" t="s">
        <v>41</v>
      </c>
      <c r="O185" s="57"/>
      <c r="P185" s="173">
        <f t="shared" si="36"/>
        <v>0</v>
      </c>
      <c r="Q185" s="173">
        <v>1</v>
      </c>
      <c r="R185" s="173">
        <f t="shared" si="37"/>
        <v>40.5</v>
      </c>
      <c r="S185" s="173">
        <v>0</v>
      </c>
      <c r="T185" s="174">
        <f t="shared" si="3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5" t="s">
        <v>180</v>
      </c>
      <c r="AT185" s="175" t="s">
        <v>213</v>
      </c>
      <c r="AU185" s="175" t="s">
        <v>126</v>
      </c>
      <c r="AY185" s="14" t="s">
        <v>147</v>
      </c>
      <c r="BE185" s="97">
        <f t="shared" si="39"/>
        <v>0</v>
      </c>
      <c r="BF185" s="97">
        <f t="shared" si="40"/>
        <v>0</v>
      </c>
      <c r="BG185" s="97">
        <f t="shared" si="41"/>
        <v>0</v>
      </c>
      <c r="BH185" s="97">
        <f t="shared" si="42"/>
        <v>0</v>
      </c>
      <c r="BI185" s="97">
        <f t="shared" si="43"/>
        <v>0</v>
      </c>
      <c r="BJ185" s="14" t="s">
        <v>126</v>
      </c>
      <c r="BK185" s="176">
        <f t="shared" si="44"/>
        <v>0</v>
      </c>
      <c r="BL185" s="14" t="s">
        <v>153</v>
      </c>
      <c r="BM185" s="175" t="s">
        <v>332</v>
      </c>
    </row>
    <row r="186" spans="1:65" s="2" customFormat="1" ht="24.2" customHeight="1">
      <c r="A186" s="31"/>
      <c r="B186" s="132"/>
      <c r="C186" s="164" t="s">
        <v>333</v>
      </c>
      <c r="D186" s="164" t="s">
        <v>149</v>
      </c>
      <c r="E186" s="165" t="s">
        <v>334</v>
      </c>
      <c r="F186" s="166" t="s">
        <v>335</v>
      </c>
      <c r="G186" s="167" t="s">
        <v>152</v>
      </c>
      <c r="H186" s="168">
        <v>710.67499999999995</v>
      </c>
      <c r="I186" s="169"/>
      <c r="J186" s="168">
        <f t="shared" si="35"/>
        <v>0</v>
      </c>
      <c r="K186" s="170"/>
      <c r="L186" s="32"/>
      <c r="M186" s="171" t="s">
        <v>1</v>
      </c>
      <c r="N186" s="172" t="s">
        <v>41</v>
      </c>
      <c r="O186" s="57"/>
      <c r="P186" s="173">
        <f t="shared" si="36"/>
        <v>0</v>
      </c>
      <c r="Q186" s="173">
        <v>6.0099999999999997E-3</v>
      </c>
      <c r="R186" s="173">
        <f t="shared" si="37"/>
        <v>4.2711567499999994</v>
      </c>
      <c r="S186" s="173">
        <v>0</v>
      </c>
      <c r="T186" s="174">
        <f t="shared" si="3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5" t="s">
        <v>153</v>
      </c>
      <c r="AT186" s="175" t="s">
        <v>149</v>
      </c>
      <c r="AU186" s="175" t="s">
        <v>126</v>
      </c>
      <c r="AY186" s="14" t="s">
        <v>147</v>
      </c>
      <c r="BE186" s="97">
        <f t="shared" si="39"/>
        <v>0</v>
      </c>
      <c r="BF186" s="97">
        <f t="shared" si="40"/>
        <v>0</v>
      </c>
      <c r="BG186" s="97">
        <f t="shared" si="41"/>
        <v>0</v>
      </c>
      <c r="BH186" s="97">
        <f t="shared" si="42"/>
        <v>0</v>
      </c>
      <c r="BI186" s="97">
        <f t="shared" si="43"/>
        <v>0</v>
      </c>
      <c r="BJ186" s="14" t="s">
        <v>126</v>
      </c>
      <c r="BK186" s="176">
        <f t="shared" si="44"/>
        <v>0</v>
      </c>
      <c r="BL186" s="14" t="s">
        <v>153</v>
      </c>
      <c r="BM186" s="175" t="s">
        <v>336</v>
      </c>
    </row>
    <row r="187" spans="1:65" s="2" customFormat="1" ht="24.2" customHeight="1">
      <c r="A187" s="31"/>
      <c r="B187" s="132"/>
      <c r="C187" s="164" t="s">
        <v>337</v>
      </c>
      <c r="D187" s="164" t="s">
        <v>149</v>
      </c>
      <c r="E187" s="165" t="s">
        <v>338</v>
      </c>
      <c r="F187" s="166" t="s">
        <v>339</v>
      </c>
      <c r="G187" s="167" t="s">
        <v>152</v>
      </c>
      <c r="H187" s="168">
        <v>668.1</v>
      </c>
      <c r="I187" s="169"/>
      <c r="J187" s="168">
        <f t="shared" si="35"/>
        <v>0</v>
      </c>
      <c r="K187" s="170"/>
      <c r="L187" s="32"/>
      <c r="M187" s="171" t="s">
        <v>1</v>
      </c>
      <c r="N187" s="172" t="s">
        <v>41</v>
      </c>
      <c r="O187" s="57"/>
      <c r="P187" s="173">
        <f t="shared" si="36"/>
        <v>0</v>
      </c>
      <c r="Q187" s="173">
        <v>5.1000000000000004E-4</v>
      </c>
      <c r="R187" s="173">
        <f t="shared" si="37"/>
        <v>0.34073100000000006</v>
      </c>
      <c r="S187" s="173">
        <v>0</v>
      </c>
      <c r="T187" s="174">
        <f t="shared" si="3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5" t="s">
        <v>153</v>
      </c>
      <c r="AT187" s="175" t="s">
        <v>149</v>
      </c>
      <c r="AU187" s="175" t="s">
        <v>126</v>
      </c>
      <c r="AY187" s="14" t="s">
        <v>147</v>
      </c>
      <c r="BE187" s="97">
        <f t="shared" si="39"/>
        <v>0</v>
      </c>
      <c r="BF187" s="97">
        <f t="shared" si="40"/>
        <v>0</v>
      </c>
      <c r="BG187" s="97">
        <f t="shared" si="41"/>
        <v>0</v>
      </c>
      <c r="BH187" s="97">
        <f t="shared" si="42"/>
        <v>0</v>
      </c>
      <c r="BI187" s="97">
        <f t="shared" si="43"/>
        <v>0</v>
      </c>
      <c r="BJ187" s="14" t="s">
        <v>126</v>
      </c>
      <c r="BK187" s="176">
        <f t="shared" si="44"/>
        <v>0</v>
      </c>
      <c r="BL187" s="14" t="s">
        <v>153</v>
      </c>
      <c r="BM187" s="175" t="s">
        <v>340</v>
      </c>
    </row>
    <row r="188" spans="1:65" s="2" customFormat="1" ht="24.2" customHeight="1">
      <c r="A188" s="31"/>
      <c r="B188" s="132"/>
      <c r="C188" s="164" t="s">
        <v>341</v>
      </c>
      <c r="D188" s="164" t="s">
        <v>149</v>
      </c>
      <c r="E188" s="165" t="s">
        <v>342</v>
      </c>
      <c r="F188" s="166" t="s">
        <v>343</v>
      </c>
      <c r="G188" s="167" t="s">
        <v>152</v>
      </c>
      <c r="H188" s="168">
        <v>661.55</v>
      </c>
      <c r="I188" s="169"/>
      <c r="J188" s="168">
        <f t="shared" si="35"/>
        <v>0</v>
      </c>
      <c r="K188" s="170"/>
      <c r="L188" s="32"/>
      <c r="M188" s="171" t="s">
        <v>1</v>
      </c>
      <c r="N188" s="172" t="s">
        <v>41</v>
      </c>
      <c r="O188" s="57"/>
      <c r="P188" s="173">
        <f t="shared" si="36"/>
        <v>0</v>
      </c>
      <c r="Q188" s="173">
        <v>0.12966</v>
      </c>
      <c r="R188" s="173">
        <f t="shared" si="37"/>
        <v>85.776572999999999</v>
      </c>
      <c r="S188" s="173">
        <v>0</v>
      </c>
      <c r="T188" s="174">
        <f t="shared" si="3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5" t="s">
        <v>153</v>
      </c>
      <c r="AT188" s="175" t="s">
        <v>149</v>
      </c>
      <c r="AU188" s="175" t="s">
        <v>126</v>
      </c>
      <c r="AY188" s="14" t="s">
        <v>147</v>
      </c>
      <c r="BE188" s="97">
        <f t="shared" si="39"/>
        <v>0</v>
      </c>
      <c r="BF188" s="97">
        <f t="shared" si="40"/>
        <v>0</v>
      </c>
      <c r="BG188" s="97">
        <f t="shared" si="41"/>
        <v>0</v>
      </c>
      <c r="BH188" s="97">
        <f t="shared" si="42"/>
        <v>0</v>
      </c>
      <c r="BI188" s="97">
        <f t="shared" si="43"/>
        <v>0</v>
      </c>
      <c r="BJ188" s="14" t="s">
        <v>126</v>
      </c>
      <c r="BK188" s="176">
        <f t="shared" si="44"/>
        <v>0</v>
      </c>
      <c r="BL188" s="14" t="s">
        <v>153</v>
      </c>
      <c r="BM188" s="175" t="s">
        <v>344</v>
      </c>
    </row>
    <row r="189" spans="1:65" s="2" customFormat="1" ht="24.2" customHeight="1">
      <c r="A189" s="31"/>
      <c r="B189" s="132"/>
      <c r="C189" s="164" t="s">
        <v>345</v>
      </c>
      <c r="D189" s="164" t="s">
        <v>149</v>
      </c>
      <c r="E189" s="165" t="s">
        <v>346</v>
      </c>
      <c r="F189" s="166" t="s">
        <v>347</v>
      </c>
      <c r="G189" s="167" t="s">
        <v>152</v>
      </c>
      <c r="H189" s="168">
        <v>677.92499999999995</v>
      </c>
      <c r="I189" s="169"/>
      <c r="J189" s="168">
        <f t="shared" si="35"/>
        <v>0</v>
      </c>
      <c r="K189" s="170"/>
      <c r="L189" s="32"/>
      <c r="M189" s="171" t="s">
        <v>1</v>
      </c>
      <c r="N189" s="172" t="s">
        <v>41</v>
      </c>
      <c r="O189" s="57"/>
      <c r="P189" s="173">
        <f t="shared" si="36"/>
        <v>0</v>
      </c>
      <c r="Q189" s="173">
        <v>0.18151999999999999</v>
      </c>
      <c r="R189" s="173">
        <f t="shared" si="37"/>
        <v>123.05694599999998</v>
      </c>
      <c r="S189" s="173">
        <v>0</v>
      </c>
      <c r="T189" s="174">
        <f t="shared" si="3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5" t="s">
        <v>153</v>
      </c>
      <c r="AT189" s="175" t="s">
        <v>149</v>
      </c>
      <c r="AU189" s="175" t="s">
        <v>126</v>
      </c>
      <c r="AY189" s="14" t="s">
        <v>147</v>
      </c>
      <c r="BE189" s="97">
        <f t="shared" si="39"/>
        <v>0</v>
      </c>
      <c r="BF189" s="97">
        <f t="shared" si="40"/>
        <v>0</v>
      </c>
      <c r="BG189" s="97">
        <f t="shared" si="41"/>
        <v>0</v>
      </c>
      <c r="BH189" s="97">
        <f t="shared" si="42"/>
        <v>0</v>
      </c>
      <c r="BI189" s="97">
        <f t="shared" si="43"/>
        <v>0</v>
      </c>
      <c r="BJ189" s="14" t="s">
        <v>126</v>
      </c>
      <c r="BK189" s="176">
        <f t="shared" si="44"/>
        <v>0</v>
      </c>
      <c r="BL189" s="14" t="s">
        <v>153</v>
      </c>
      <c r="BM189" s="175" t="s">
        <v>348</v>
      </c>
    </row>
    <row r="190" spans="1:65" s="2" customFormat="1" ht="24.2" customHeight="1">
      <c r="A190" s="31"/>
      <c r="B190" s="132"/>
      <c r="C190" s="164" t="s">
        <v>349</v>
      </c>
      <c r="D190" s="164" t="s">
        <v>149</v>
      </c>
      <c r="E190" s="165" t="s">
        <v>350</v>
      </c>
      <c r="F190" s="166" t="s">
        <v>351</v>
      </c>
      <c r="G190" s="167" t="s">
        <v>152</v>
      </c>
      <c r="H190" s="168">
        <v>15.5</v>
      </c>
      <c r="I190" s="169"/>
      <c r="J190" s="168">
        <f t="shared" si="35"/>
        <v>0</v>
      </c>
      <c r="K190" s="170"/>
      <c r="L190" s="32"/>
      <c r="M190" s="171" t="s">
        <v>1</v>
      </c>
      <c r="N190" s="172" t="s">
        <v>41</v>
      </c>
      <c r="O190" s="57"/>
      <c r="P190" s="173">
        <f t="shared" si="36"/>
        <v>0</v>
      </c>
      <c r="Q190" s="173">
        <v>0.25331999999999999</v>
      </c>
      <c r="R190" s="173">
        <f t="shared" si="37"/>
        <v>3.9264599999999996</v>
      </c>
      <c r="S190" s="173">
        <v>0</v>
      </c>
      <c r="T190" s="174">
        <f t="shared" si="3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5" t="s">
        <v>153</v>
      </c>
      <c r="AT190" s="175" t="s">
        <v>149</v>
      </c>
      <c r="AU190" s="175" t="s">
        <v>126</v>
      </c>
      <c r="AY190" s="14" t="s">
        <v>147</v>
      </c>
      <c r="BE190" s="97">
        <f t="shared" si="39"/>
        <v>0</v>
      </c>
      <c r="BF190" s="97">
        <f t="shared" si="40"/>
        <v>0</v>
      </c>
      <c r="BG190" s="97">
        <f t="shared" si="41"/>
        <v>0</v>
      </c>
      <c r="BH190" s="97">
        <f t="shared" si="42"/>
        <v>0</v>
      </c>
      <c r="BI190" s="97">
        <f t="shared" si="43"/>
        <v>0</v>
      </c>
      <c r="BJ190" s="14" t="s">
        <v>126</v>
      </c>
      <c r="BK190" s="176">
        <f t="shared" si="44"/>
        <v>0</v>
      </c>
      <c r="BL190" s="14" t="s">
        <v>153</v>
      </c>
      <c r="BM190" s="175" t="s">
        <v>352</v>
      </c>
    </row>
    <row r="191" spans="1:65" s="2" customFormat="1" ht="14.45" customHeight="1">
      <c r="A191" s="31"/>
      <c r="B191" s="132"/>
      <c r="C191" s="181" t="s">
        <v>353</v>
      </c>
      <c r="D191" s="181" t="s">
        <v>213</v>
      </c>
      <c r="E191" s="182" t="s">
        <v>354</v>
      </c>
      <c r="F191" s="183" t="s">
        <v>355</v>
      </c>
      <c r="G191" s="184" t="s">
        <v>152</v>
      </c>
      <c r="H191" s="185">
        <v>15.5</v>
      </c>
      <c r="I191" s="186"/>
      <c r="J191" s="185">
        <f t="shared" si="35"/>
        <v>0</v>
      </c>
      <c r="K191" s="187"/>
      <c r="L191" s="188"/>
      <c r="M191" s="189" t="s">
        <v>1</v>
      </c>
      <c r="N191" s="190" t="s">
        <v>41</v>
      </c>
      <c r="O191" s="57"/>
      <c r="P191" s="173">
        <f t="shared" si="36"/>
        <v>0</v>
      </c>
      <c r="Q191" s="173">
        <v>0.222</v>
      </c>
      <c r="R191" s="173">
        <f t="shared" si="37"/>
        <v>3.4409999999999998</v>
      </c>
      <c r="S191" s="173">
        <v>0</v>
      </c>
      <c r="T191" s="174">
        <f t="shared" si="3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5" t="s">
        <v>180</v>
      </c>
      <c r="AT191" s="175" t="s">
        <v>213</v>
      </c>
      <c r="AU191" s="175" t="s">
        <v>126</v>
      </c>
      <c r="AY191" s="14" t="s">
        <v>147</v>
      </c>
      <c r="BE191" s="97">
        <f t="shared" si="39"/>
        <v>0</v>
      </c>
      <c r="BF191" s="97">
        <f t="shared" si="40"/>
        <v>0</v>
      </c>
      <c r="BG191" s="97">
        <f t="shared" si="41"/>
        <v>0</v>
      </c>
      <c r="BH191" s="97">
        <f t="shared" si="42"/>
        <v>0</v>
      </c>
      <c r="BI191" s="97">
        <f t="shared" si="43"/>
        <v>0</v>
      </c>
      <c r="BJ191" s="14" t="s">
        <v>126</v>
      </c>
      <c r="BK191" s="176">
        <f t="shared" si="44"/>
        <v>0</v>
      </c>
      <c r="BL191" s="14" t="s">
        <v>153</v>
      </c>
      <c r="BM191" s="175" t="s">
        <v>356</v>
      </c>
    </row>
    <row r="192" spans="1:65" s="2" customFormat="1" ht="24.2" customHeight="1">
      <c r="A192" s="31"/>
      <c r="B192" s="132"/>
      <c r="C192" s="164" t="s">
        <v>357</v>
      </c>
      <c r="D192" s="164" t="s">
        <v>149</v>
      </c>
      <c r="E192" s="165" t="s">
        <v>358</v>
      </c>
      <c r="F192" s="166" t="s">
        <v>359</v>
      </c>
      <c r="G192" s="167" t="s">
        <v>152</v>
      </c>
      <c r="H192" s="168">
        <v>15.5</v>
      </c>
      <c r="I192" s="169"/>
      <c r="J192" s="168">
        <f t="shared" si="35"/>
        <v>0</v>
      </c>
      <c r="K192" s="170"/>
      <c r="L192" s="32"/>
      <c r="M192" s="171" t="s">
        <v>1</v>
      </c>
      <c r="N192" s="172" t="s">
        <v>41</v>
      </c>
      <c r="O192" s="57"/>
      <c r="P192" s="173">
        <f t="shared" si="36"/>
        <v>0</v>
      </c>
      <c r="Q192" s="173">
        <v>1.4999999999999999E-2</v>
      </c>
      <c r="R192" s="173">
        <f t="shared" si="37"/>
        <v>0.23249999999999998</v>
      </c>
      <c r="S192" s="173">
        <v>0</v>
      </c>
      <c r="T192" s="174">
        <f t="shared" si="3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5" t="s">
        <v>153</v>
      </c>
      <c r="AT192" s="175" t="s">
        <v>149</v>
      </c>
      <c r="AU192" s="175" t="s">
        <v>126</v>
      </c>
      <c r="AY192" s="14" t="s">
        <v>147</v>
      </c>
      <c r="BE192" s="97">
        <f t="shared" si="39"/>
        <v>0</v>
      </c>
      <c r="BF192" s="97">
        <f t="shared" si="40"/>
        <v>0</v>
      </c>
      <c r="BG192" s="97">
        <f t="shared" si="41"/>
        <v>0</v>
      </c>
      <c r="BH192" s="97">
        <f t="shared" si="42"/>
        <v>0</v>
      </c>
      <c r="BI192" s="97">
        <f t="shared" si="43"/>
        <v>0</v>
      </c>
      <c r="BJ192" s="14" t="s">
        <v>126</v>
      </c>
      <c r="BK192" s="176">
        <f t="shared" si="44"/>
        <v>0</v>
      </c>
      <c r="BL192" s="14" t="s">
        <v>153</v>
      </c>
      <c r="BM192" s="175" t="s">
        <v>360</v>
      </c>
    </row>
    <row r="193" spans="1:65" s="2" customFormat="1" ht="24.2" customHeight="1">
      <c r="A193" s="31"/>
      <c r="B193" s="132"/>
      <c r="C193" s="164" t="s">
        <v>361</v>
      </c>
      <c r="D193" s="164" t="s">
        <v>149</v>
      </c>
      <c r="E193" s="165" t="s">
        <v>362</v>
      </c>
      <c r="F193" s="166" t="s">
        <v>363</v>
      </c>
      <c r="G193" s="167" t="s">
        <v>152</v>
      </c>
      <c r="H193" s="168">
        <v>4.6820000000000004</v>
      </c>
      <c r="I193" s="169"/>
      <c r="J193" s="168">
        <f t="shared" si="35"/>
        <v>0</v>
      </c>
      <c r="K193" s="170"/>
      <c r="L193" s="32"/>
      <c r="M193" s="171" t="s">
        <v>1</v>
      </c>
      <c r="N193" s="172" t="s">
        <v>41</v>
      </c>
      <c r="O193" s="57"/>
      <c r="P193" s="173">
        <f t="shared" si="36"/>
        <v>0</v>
      </c>
      <c r="Q193" s="173">
        <v>0.60758000000000001</v>
      </c>
      <c r="R193" s="173">
        <f t="shared" si="37"/>
        <v>2.8446895600000004</v>
      </c>
      <c r="S193" s="173">
        <v>0</v>
      </c>
      <c r="T193" s="174">
        <f t="shared" si="3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5" t="s">
        <v>153</v>
      </c>
      <c r="AT193" s="175" t="s">
        <v>149</v>
      </c>
      <c r="AU193" s="175" t="s">
        <v>126</v>
      </c>
      <c r="AY193" s="14" t="s">
        <v>147</v>
      </c>
      <c r="BE193" s="97">
        <f t="shared" si="39"/>
        <v>0</v>
      </c>
      <c r="BF193" s="97">
        <f t="shared" si="40"/>
        <v>0</v>
      </c>
      <c r="BG193" s="97">
        <f t="shared" si="41"/>
        <v>0</v>
      </c>
      <c r="BH193" s="97">
        <f t="shared" si="42"/>
        <v>0</v>
      </c>
      <c r="BI193" s="97">
        <f t="shared" si="43"/>
        <v>0</v>
      </c>
      <c r="BJ193" s="14" t="s">
        <v>126</v>
      </c>
      <c r="BK193" s="176">
        <f t="shared" si="44"/>
        <v>0</v>
      </c>
      <c r="BL193" s="14" t="s">
        <v>153</v>
      </c>
      <c r="BM193" s="175" t="s">
        <v>364</v>
      </c>
    </row>
    <row r="194" spans="1:65" s="2" customFormat="1" ht="19.5">
      <c r="A194" s="31"/>
      <c r="B194" s="32"/>
      <c r="C194" s="31"/>
      <c r="D194" s="177" t="s">
        <v>174</v>
      </c>
      <c r="E194" s="31"/>
      <c r="F194" s="178" t="s">
        <v>365</v>
      </c>
      <c r="G194" s="31"/>
      <c r="H194" s="31"/>
      <c r="I194" s="133"/>
      <c r="J194" s="31"/>
      <c r="K194" s="31"/>
      <c r="L194" s="32"/>
      <c r="M194" s="179"/>
      <c r="N194" s="180"/>
      <c r="O194" s="57"/>
      <c r="P194" s="57"/>
      <c r="Q194" s="57"/>
      <c r="R194" s="57"/>
      <c r="S194" s="57"/>
      <c r="T194" s="58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4" t="s">
        <v>174</v>
      </c>
      <c r="AU194" s="14" t="s">
        <v>126</v>
      </c>
    </row>
    <row r="195" spans="1:65" s="12" customFormat="1" ht="22.9" customHeight="1">
      <c r="B195" s="151"/>
      <c r="D195" s="152" t="s">
        <v>74</v>
      </c>
      <c r="E195" s="162" t="s">
        <v>180</v>
      </c>
      <c r="F195" s="162" t="s">
        <v>366</v>
      </c>
      <c r="I195" s="154"/>
      <c r="J195" s="163">
        <f>BK195</f>
        <v>0</v>
      </c>
      <c r="L195" s="151"/>
      <c r="M195" s="156"/>
      <c r="N195" s="157"/>
      <c r="O195" s="157"/>
      <c r="P195" s="158">
        <f>SUM(P196:P206)</f>
        <v>0</v>
      </c>
      <c r="Q195" s="157"/>
      <c r="R195" s="158">
        <f>SUM(R196:R206)</f>
        <v>6.2814300000000003</v>
      </c>
      <c r="S195" s="157"/>
      <c r="T195" s="159">
        <f>SUM(T196:T206)</f>
        <v>0</v>
      </c>
      <c r="AR195" s="152" t="s">
        <v>83</v>
      </c>
      <c r="AT195" s="160" t="s">
        <v>74</v>
      </c>
      <c r="AU195" s="160" t="s">
        <v>83</v>
      </c>
      <c r="AY195" s="152" t="s">
        <v>147</v>
      </c>
      <c r="BK195" s="161">
        <f>SUM(BK196:BK206)</f>
        <v>0</v>
      </c>
    </row>
    <row r="196" spans="1:65" s="2" customFormat="1" ht="14.45" customHeight="1">
      <c r="A196" s="31"/>
      <c r="B196" s="132"/>
      <c r="C196" s="164" t="s">
        <v>367</v>
      </c>
      <c r="D196" s="164" t="s">
        <v>149</v>
      </c>
      <c r="E196" s="165" t="s">
        <v>368</v>
      </c>
      <c r="F196" s="166" t="s">
        <v>369</v>
      </c>
      <c r="G196" s="167" t="s">
        <v>262</v>
      </c>
      <c r="H196" s="168">
        <v>7</v>
      </c>
      <c r="I196" s="169"/>
      <c r="J196" s="168">
        <f>ROUND(I196*H196,3)</f>
        <v>0</v>
      </c>
      <c r="K196" s="170"/>
      <c r="L196" s="32"/>
      <c r="M196" s="171" t="s">
        <v>1</v>
      </c>
      <c r="N196" s="172" t="s">
        <v>41</v>
      </c>
      <c r="O196" s="57"/>
      <c r="P196" s="173">
        <f>O196*H196</f>
        <v>0</v>
      </c>
      <c r="Q196" s="173">
        <v>0</v>
      </c>
      <c r="R196" s="173">
        <f>Q196*H196</f>
        <v>0</v>
      </c>
      <c r="S196" s="173">
        <v>0</v>
      </c>
      <c r="T196" s="174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5" t="s">
        <v>153</v>
      </c>
      <c r="AT196" s="175" t="s">
        <v>149</v>
      </c>
      <c r="AU196" s="175" t="s">
        <v>126</v>
      </c>
      <c r="AY196" s="14" t="s">
        <v>147</v>
      </c>
      <c r="BE196" s="97">
        <f>IF(N196="základná",J196,0)</f>
        <v>0</v>
      </c>
      <c r="BF196" s="97">
        <f>IF(N196="znížená",J196,0)</f>
        <v>0</v>
      </c>
      <c r="BG196" s="97">
        <f>IF(N196="zákl. prenesená",J196,0)</f>
        <v>0</v>
      </c>
      <c r="BH196" s="97">
        <f>IF(N196="zníž. prenesená",J196,0)</f>
        <v>0</v>
      </c>
      <c r="BI196" s="97">
        <f>IF(N196="nulová",J196,0)</f>
        <v>0</v>
      </c>
      <c r="BJ196" s="14" t="s">
        <v>126</v>
      </c>
      <c r="BK196" s="176">
        <f>ROUND(I196*H196,3)</f>
        <v>0</v>
      </c>
      <c r="BL196" s="14" t="s">
        <v>153</v>
      </c>
      <c r="BM196" s="175" t="s">
        <v>370</v>
      </c>
    </row>
    <row r="197" spans="1:65" s="2" customFormat="1" ht="14.45" customHeight="1">
      <c r="A197" s="31"/>
      <c r="B197" s="132"/>
      <c r="C197" s="181" t="s">
        <v>371</v>
      </c>
      <c r="D197" s="181" t="s">
        <v>213</v>
      </c>
      <c r="E197" s="182" t="s">
        <v>372</v>
      </c>
      <c r="F197" s="183" t="s">
        <v>373</v>
      </c>
      <c r="G197" s="184" t="s">
        <v>262</v>
      </c>
      <c r="H197" s="185">
        <v>7</v>
      </c>
      <c r="I197" s="186"/>
      <c r="J197" s="185">
        <f>ROUND(I197*H197,3)</f>
        <v>0</v>
      </c>
      <c r="K197" s="187"/>
      <c r="L197" s="188"/>
      <c r="M197" s="189" t="s">
        <v>1</v>
      </c>
      <c r="N197" s="190" t="s">
        <v>41</v>
      </c>
      <c r="O197" s="57"/>
      <c r="P197" s="173">
        <f>O197*H197</f>
        <v>0</v>
      </c>
      <c r="Q197" s="173">
        <v>3.7799999999999999E-3</v>
      </c>
      <c r="R197" s="173">
        <f>Q197*H197</f>
        <v>2.6460000000000001E-2</v>
      </c>
      <c r="S197" s="173">
        <v>0</v>
      </c>
      <c r="T197" s="174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5" t="s">
        <v>180</v>
      </c>
      <c r="AT197" s="175" t="s">
        <v>213</v>
      </c>
      <c r="AU197" s="175" t="s">
        <v>126</v>
      </c>
      <c r="AY197" s="14" t="s">
        <v>147</v>
      </c>
      <c r="BE197" s="97">
        <f>IF(N197="základná",J197,0)</f>
        <v>0</v>
      </c>
      <c r="BF197" s="97">
        <f>IF(N197="znížená",J197,0)</f>
        <v>0</v>
      </c>
      <c r="BG197" s="97">
        <f>IF(N197="zákl. prenesená",J197,0)</f>
        <v>0</v>
      </c>
      <c r="BH197" s="97">
        <f>IF(N197="zníž. prenesená",J197,0)</f>
        <v>0</v>
      </c>
      <c r="BI197" s="97">
        <f>IF(N197="nulová",J197,0)</f>
        <v>0</v>
      </c>
      <c r="BJ197" s="14" t="s">
        <v>126</v>
      </c>
      <c r="BK197" s="176">
        <f>ROUND(I197*H197,3)</f>
        <v>0</v>
      </c>
      <c r="BL197" s="14" t="s">
        <v>153</v>
      </c>
      <c r="BM197" s="175" t="s">
        <v>374</v>
      </c>
    </row>
    <row r="198" spans="1:65" s="2" customFormat="1" ht="14.45" customHeight="1">
      <c r="A198" s="31"/>
      <c r="B198" s="132"/>
      <c r="C198" s="164" t="s">
        <v>375</v>
      </c>
      <c r="D198" s="164" t="s">
        <v>149</v>
      </c>
      <c r="E198" s="165" t="s">
        <v>376</v>
      </c>
      <c r="F198" s="166" t="s">
        <v>377</v>
      </c>
      <c r="G198" s="167" t="s">
        <v>262</v>
      </c>
      <c r="H198" s="168">
        <v>10.5</v>
      </c>
      <c r="I198" s="169"/>
      <c r="J198" s="168">
        <f>ROUND(I198*H198,3)</f>
        <v>0</v>
      </c>
      <c r="K198" s="170"/>
      <c r="L198" s="32"/>
      <c r="M198" s="171" t="s">
        <v>1</v>
      </c>
      <c r="N198" s="172" t="s">
        <v>41</v>
      </c>
      <c r="O198" s="57"/>
      <c r="P198" s="173">
        <f>O198*H198</f>
        <v>0</v>
      </c>
      <c r="Q198" s="173">
        <v>0</v>
      </c>
      <c r="R198" s="173">
        <f>Q198*H198</f>
        <v>0</v>
      </c>
      <c r="S198" s="173">
        <v>0</v>
      </c>
      <c r="T198" s="174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5" t="s">
        <v>153</v>
      </c>
      <c r="AT198" s="175" t="s">
        <v>149</v>
      </c>
      <c r="AU198" s="175" t="s">
        <v>126</v>
      </c>
      <c r="AY198" s="14" t="s">
        <v>147</v>
      </c>
      <c r="BE198" s="97">
        <f>IF(N198="základná",J198,0)</f>
        <v>0</v>
      </c>
      <c r="BF198" s="97">
        <f>IF(N198="znížená",J198,0)</f>
        <v>0</v>
      </c>
      <c r="BG198" s="97">
        <f>IF(N198="zákl. prenesená",J198,0)</f>
        <v>0</v>
      </c>
      <c r="BH198" s="97">
        <f>IF(N198="zníž. prenesená",J198,0)</f>
        <v>0</v>
      </c>
      <c r="BI198" s="97">
        <f>IF(N198="nulová",J198,0)</f>
        <v>0</v>
      </c>
      <c r="BJ198" s="14" t="s">
        <v>126</v>
      </c>
      <c r="BK198" s="176">
        <f>ROUND(I198*H198,3)</f>
        <v>0</v>
      </c>
      <c r="BL198" s="14" t="s">
        <v>153</v>
      </c>
      <c r="BM198" s="175" t="s">
        <v>378</v>
      </c>
    </row>
    <row r="199" spans="1:65" s="2" customFormat="1" ht="14.45" customHeight="1">
      <c r="A199" s="31"/>
      <c r="B199" s="132"/>
      <c r="C199" s="181" t="s">
        <v>379</v>
      </c>
      <c r="D199" s="181" t="s">
        <v>213</v>
      </c>
      <c r="E199" s="182" t="s">
        <v>380</v>
      </c>
      <c r="F199" s="183" t="s">
        <v>381</v>
      </c>
      <c r="G199" s="184" t="s">
        <v>262</v>
      </c>
      <c r="H199" s="185">
        <v>10.5</v>
      </c>
      <c r="I199" s="186"/>
      <c r="J199" s="185">
        <f>ROUND(I199*H199,3)</f>
        <v>0</v>
      </c>
      <c r="K199" s="187"/>
      <c r="L199" s="188"/>
      <c r="M199" s="189" t="s">
        <v>1</v>
      </c>
      <c r="N199" s="190" t="s">
        <v>41</v>
      </c>
      <c r="O199" s="57"/>
      <c r="P199" s="173">
        <f>O199*H199</f>
        <v>0</v>
      </c>
      <c r="Q199" s="173">
        <v>2E-3</v>
      </c>
      <c r="R199" s="173">
        <f>Q199*H199</f>
        <v>2.1000000000000001E-2</v>
      </c>
      <c r="S199" s="173">
        <v>0</v>
      </c>
      <c r="T199" s="174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5" t="s">
        <v>180</v>
      </c>
      <c r="AT199" s="175" t="s">
        <v>213</v>
      </c>
      <c r="AU199" s="175" t="s">
        <v>126</v>
      </c>
      <c r="AY199" s="14" t="s">
        <v>147</v>
      </c>
      <c r="BE199" s="97">
        <f>IF(N199="základná",J199,0)</f>
        <v>0</v>
      </c>
      <c r="BF199" s="97">
        <f>IF(N199="znížená",J199,0)</f>
        <v>0</v>
      </c>
      <c r="BG199" s="97">
        <f>IF(N199="zákl. prenesená",J199,0)</f>
        <v>0</v>
      </c>
      <c r="BH199" s="97">
        <f>IF(N199="zníž. prenesená",J199,0)</f>
        <v>0</v>
      </c>
      <c r="BI199" s="97">
        <f>IF(N199="nulová",J199,0)</f>
        <v>0</v>
      </c>
      <c r="BJ199" s="14" t="s">
        <v>126</v>
      </c>
      <c r="BK199" s="176">
        <f>ROUND(I199*H199,3)</f>
        <v>0</v>
      </c>
      <c r="BL199" s="14" t="s">
        <v>153</v>
      </c>
      <c r="BM199" s="175" t="s">
        <v>382</v>
      </c>
    </row>
    <row r="200" spans="1:65" s="2" customFormat="1" ht="19.5">
      <c r="A200" s="31"/>
      <c r="B200" s="32"/>
      <c r="C200" s="31"/>
      <c r="D200" s="177" t="s">
        <v>174</v>
      </c>
      <c r="E200" s="31"/>
      <c r="F200" s="178" t="s">
        <v>383</v>
      </c>
      <c r="G200" s="31"/>
      <c r="H200" s="31"/>
      <c r="I200" s="133"/>
      <c r="J200" s="31"/>
      <c r="K200" s="31"/>
      <c r="L200" s="32"/>
      <c r="M200" s="179"/>
      <c r="N200" s="180"/>
      <c r="O200" s="57"/>
      <c r="P200" s="57"/>
      <c r="Q200" s="57"/>
      <c r="R200" s="57"/>
      <c r="S200" s="57"/>
      <c r="T200" s="58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4" t="s">
        <v>174</v>
      </c>
      <c r="AU200" s="14" t="s">
        <v>126</v>
      </c>
    </row>
    <row r="201" spans="1:65" s="2" customFormat="1" ht="24.2" customHeight="1">
      <c r="A201" s="31"/>
      <c r="B201" s="132"/>
      <c r="C201" s="164" t="s">
        <v>384</v>
      </c>
      <c r="D201" s="164" t="s">
        <v>149</v>
      </c>
      <c r="E201" s="165" t="s">
        <v>385</v>
      </c>
      <c r="F201" s="166" t="s">
        <v>386</v>
      </c>
      <c r="G201" s="167" t="s">
        <v>387</v>
      </c>
      <c r="H201" s="168">
        <v>3</v>
      </c>
      <c r="I201" s="169"/>
      <c r="J201" s="168">
        <f>ROUND(I201*H201,3)</f>
        <v>0</v>
      </c>
      <c r="K201" s="170"/>
      <c r="L201" s="32"/>
      <c r="M201" s="171" t="s">
        <v>1</v>
      </c>
      <c r="N201" s="172" t="s">
        <v>41</v>
      </c>
      <c r="O201" s="57"/>
      <c r="P201" s="173">
        <f>O201*H201</f>
        <v>0</v>
      </c>
      <c r="Q201" s="173">
        <v>0.91298999999999997</v>
      </c>
      <c r="R201" s="173">
        <f>Q201*H201</f>
        <v>2.7389700000000001</v>
      </c>
      <c r="S201" s="173">
        <v>0</v>
      </c>
      <c r="T201" s="174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5" t="s">
        <v>153</v>
      </c>
      <c r="AT201" s="175" t="s">
        <v>149</v>
      </c>
      <c r="AU201" s="175" t="s">
        <v>126</v>
      </c>
      <c r="AY201" s="14" t="s">
        <v>147</v>
      </c>
      <c r="BE201" s="97">
        <f>IF(N201="základná",J201,0)</f>
        <v>0</v>
      </c>
      <c r="BF201" s="97">
        <f>IF(N201="znížená",J201,0)</f>
        <v>0</v>
      </c>
      <c r="BG201" s="97">
        <f>IF(N201="zákl. prenesená",J201,0)</f>
        <v>0</v>
      </c>
      <c r="BH201" s="97">
        <f>IF(N201="zníž. prenesená",J201,0)</f>
        <v>0</v>
      </c>
      <c r="BI201" s="97">
        <f>IF(N201="nulová",J201,0)</f>
        <v>0</v>
      </c>
      <c r="BJ201" s="14" t="s">
        <v>126</v>
      </c>
      <c r="BK201" s="176">
        <f>ROUND(I201*H201,3)</f>
        <v>0</v>
      </c>
      <c r="BL201" s="14" t="s">
        <v>153</v>
      </c>
      <c r="BM201" s="175" t="s">
        <v>388</v>
      </c>
    </row>
    <row r="202" spans="1:65" s="2" customFormat="1" ht="19.5">
      <c r="A202" s="31"/>
      <c r="B202" s="32"/>
      <c r="C202" s="31"/>
      <c r="D202" s="177" t="s">
        <v>174</v>
      </c>
      <c r="E202" s="31"/>
      <c r="F202" s="178" t="s">
        <v>389</v>
      </c>
      <c r="G202" s="31"/>
      <c r="H202" s="31"/>
      <c r="I202" s="133"/>
      <c r="J202" s="31"/>
      <c r="K202" s="31"/>
      <c r="L202" s="32"/>
      <c r="M202" s="179"/>
      <c r="N202" s="180"/>
      <c r="O202" s="57"/>
      <c r="P202" s="57"/>
      <c r="Q202" s="57"/>
      <c r="R202" s="57"/>
      <c r="S202" s="57"/>
      <c r="T202" s="58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4" t="s">
        <v>174</v>
      </c>
      <c r="AU202" s="14" t="s">
        <v>126</v>
      </c>
    </row>
    <row r="203" spans="1:65" s="2" customFormat="1" ht="14.45" customHeight="1">
      <c r="A203" s="31"/>
      <c r="B203" s="132"/>
      <c r="C203" s="181" t="s">
        <v>390</v>
      </c>
      <c r="D203" s="181" t="s">
        <v>213</v>
      </c>
      <c r="E203" s="182" t="s">
        <v>391</v>
      </c>
      <c r="F203" s="183" t="s">
        <v>392</v>
      </c>
      <c r="G203" s="184" t="s">
        <v>387</v>
      </c>
      <c r="H203" s="185">
        <v>3</v>
      </c>
      <c r="I203" s="186"/>
      <c r="J203" s="185">
        <f>ROUND(I203*H203,3)</f>
        <v>0</v>
      </c>
      <c r="K203" s="187"/>
      <c r="L203" s="188"/>
      <c r="M203" s="189" t="s">
        <v>1</v>
      </c>
      <c r="N203" s="190" t="s">
        <v>41</v>
      </c>
      <c r="O203" s="57"/>
      <c r="P203" s="173">
        <f>O203*H203</f>
        <v>0</v>
      </c>
      <c r="Q203" s="173">
        <v>6.5000000000000002E-2</v>
      </c>
      <c r="R203" s="173">
        <f>Q203*H203</f>
        <v>0.19500000000000001</v>
      </c>
      <c r="S203" s="173">
        <v>0</v>
      </c>
      <c r="T203" s="174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5" t="s">
        <v>180</v>
      </c>
      <c r="AT203" s="175" t="s">
        <v>213</v>
      </c>
      <c r="AU203" s="175" t="s">
        <v>126</v>
      </c>
      <c r="AY203" s="14" t="s">
        <v>147</v>
      </c>
      <c r="BE203" s="97">
        <f>IF(N203="základná",J203,0)</f>
        <v>0</v>
      </c>
      <c r="BF203" s="97">
        <f>IF(N203="znížená",J203,0)</f>
        <v>0</v>
      </c>
      <c r="BG203" s="97">
        <f>IF(N203="zákl. prenesená",J203,0)</f>
        <v>0</v>
      </c>
      <c r="BH203" s="97">
        <f>IF(N203="zníž. prenesená",J203,0)</f>
        <v>0</v>
      </c>
      <c r="BI203" s="97">
        <f>IF(N203="nulová",J203,0)</f>
        <v>0</v>
      </c>
      <c r="BJ203" s="14" t="s">
        <v>126</v>
      </c>
      <c r="BK203" s="176">
        <f>ROUND(I203*H203,3)</f>
        <v>0</v>
      </c>
      <c r="BL203" s="14" t="s">
        <v>153</v>
      </c>
      <c r="BM203" s="175" t="s">
        <v>393</v>
      </c>
    </row>
    <row r="204" spans="1:65" s="2" customFormat="1" ht="48.75">
      <c r="A204" s="31"/>
      <c r="B204" s="32"/>
      <c r="C204" s="31"/>
      <c r="D204" s="177" t="s">
        <v>174</v>
      </c>
      <c r="E204" s="31"/>
      <c r="F204" s="178" t="s">
        <v>394</v>
      </c>
      <c r="G204" s="31"/>
      <c r="H204" s="31"/>
      <c r="I204" s="133"/>
      <c r="J204" s="31"/>
      <c r="K204" s="31"/>
      <c r="L204" s="32"/>
      <c r="M204" s="179"/>
      <c r="N204" s="180"/>
      <c r="O204" s="57"/>
      <c r="P204" s="57"/>
      <c r="Q204" s="57"/>
      <c r="R204" s="57"/>
      <c r="S204" s="57"/>
      <c r="T204" s="58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4" t="s">
        <v>174</v>
      </c>
      <c r="AU204" s="14" t="s">
        <v>126</v>
      </c>
    </row>
    <row r="205" spans="1:65" s="2" customFormat="1" ht="14.45" customHeight="1">
      <c r="A205" s="31"/>
      <c r="B205" s="132"/>
      <c r="C205" s="164" t="s">
        <v>395</v>
      </c>
      <c r="D205" s="164" t="s">
        <v>149</v>
      </c>
      <c r="E205" s="165" t="s">
        <v>396</v>
      </c>
      <c r="F205" s="166" t="s">
        <v>397</v>
      </c>
      <c r="G205" s="167" t="s">
        <v>387</v>
      </c>
      <c r="H205" s="168">
        <v>1</v>
      </c>
      <c r="I205" s="169"/>
      <c r="J205" s="168">
        <f>ROUND(I205*H205,3)</f>
        <v>0</v>
      </c>
      <c r="K205" s="170"/>
      <c r="L205" s="32"/>
      <c r="M205" s="171" t="s">
        <v>1</v>
      </c>
      <c r="N205" s="172" t="s">
        <v>41</v>
      </c>
      <c r="O205" s="57"/>
      <c r="P205" s="173">
        <f>O205*H205</f>
        <v>0</v>
      </c>
      <c r="Q205" s="173">
        <v>3.3</v>
      </c>
      <c r="R205" s="173">
        <f>Q205*H205</f>
        <v>3.3</v>
      </c>
      <c r="S205" s="173">
        <v>0</v>
      </c>
      <c r="T205" s="174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5" t="s">
        <v>153</v>
      </c>
      <c r="AT205" s="175" t="s">
        <v>149</v>
      </c>
      <c r="AU205" s="175" t="s">
        <v>126</v>
      </c>
      <c r="AY205" s="14" t="s">
        <v>147</v>
      </c>
      <c r="BE205" s="97">
        <f>IF(N205="základná",J205,0)</f>
        <v>0</v>
      </c>
      <c r="BF205" s="97">
        <f>IF(N205="znížená",J205,0)</f>
        <v>0</v>
      </c>
      <c r="BG205" s="97">
        <f>IF(N205="zákl. prenesená",J205,0)</f>
        <v>0</v>
      </c>
      <c r="BH205" s="97">
        <f>IF(N205="zníž. prenesená",J205,0)</f>
        <v>0</v>
      </c>
      <c r="BI205" s="97">
        <f>IF(N205="nulová",J205,0)</f>
        <v>0</v>
      </c>
      <c r="BJ205" s="14" t="s">
        <v>126</v>
      </c>
      <c r="BK205" s="176">
        <f>ROUND(I205*H205,3)</f>
        <v>0</v>
      </c>
      <c r="BL205" s="14" t="s">
        <v>153</v>
      </c>
      <c r="BM205" s="175" t="s">
        <v>398</v>
      </c>
    </row>
    <row r="206" spans="1:65" s="2" customFormat="1" ht="29.25">
      <c r="A206" s="31"/>
      <c r="B206" s="32"/>
      <c r="C206" s="31"/>
      <c r="D206" s="177" t="s">
        <v>174</v>
      </c>
      <c r="E206" s="31"/>
      <c r="F206" s="178" t="s">
        <v>399</v>
      </c>
      <c r="G206" s="31"/>
      <c r="H206" s="31"/>
      <c r="I206" s="133"/>
      <c r="J206" s="31"/>
      <c r="K206" s="31"/>
      <c r="L206" s="32"/>
      <c r="M206" s="179"/>
      <c r="N206" s="180"/>
      <c r="O206" s="57"/>
      <c r="P206" s="57"/>
      <c r="Q206" s="57"/>
      <c r="R206" s="57"/>
      <c r="S206" s="57"/>
      <c r="T206" s="58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4" t="s">
        <v>174</v>
      </c>
      <c r="AU206" s="14" t="s">
        <v>126</v>
      </c>
    </row>
    <row r="207" spans="1:65" s="12" customFormat="1" ht="22.9" customHeight="1">
      <c r="B207" s="151"/>
      <c r="D207" s="152" t="s">
        <v>74</v>
      </c>
      <c r="E207" s="162" t="s">
        <v>184</v>
      </c>
      <c r="F207" s="162" t="s">
        <v>400</v>
      </c>
      <c r="I207" s="154"/>
      <c r="J207" s="163">
        <f>BK207</f>
        <v>0</v>
      </c>
      <c r="L207" s="151"/>
      <c r="M207" s="156"/>
      <c r="N207" s="157"/>
      <c r="O207" s="157"/>
      <c r="P207" s="158">
        <f>SUM(P208:P245)</f>
        <v>0</v>
      </c>
      <c r="Q207" s="157"/>
      <c r="R207" s="158">
        <f>SUM(R208:R245)</f>
        <v>44.235311130000014</v>
      </c>
      <c r="S207" s="157"/>
      <c r="T207" s="159">
        <f>SUM(T208:T245)</f>
        <v>765.06790000000012</v>
      </c>
      <c r="AR207" s="152" t="s">
        <v>83</v>
      </c>
      <c r="AT207" s="160" t="s">
        <v>74</v>
      </c>
      <c r="AU207" s="160" t="s">
        <v>83</v>
      </c>
      <c r="AY207" s="152" t="s">
        <v>147</v>
      </c>
      <c r="BK207" s="161">
        <f>SUM(BK208:BK245)</f>
        <v>0</v>
      </c>
    </row>
    <row r="208" spans="1:65" s="2" customFormat="1" ht="24.2" customHeight="1">
      <c r="A208" s="31"/>
      <c r="B208" s="132"/>
      <c r="C208" s="164" t="s">
        <v>401</v>
      </c>
      <c r="D208" s="164" t="s">
        <v>149</v>
      </c>
      <c r="E208" s="165" t="s">
        <v>402</v>
      </c>
      <c r="F208" s="166" t="s">
        <v>403</v>
      </c>
      <c r="G208" s="167" t="s">
        <v>262</v>
      </c>
      <c r="H208" s="168">
        <v>130.5</v>
      </c>
      <c r="I208" s="169"/>
      <c r="J208" s="168">
        <f>ROUND(I208*H208,3)</f>
        <v>0</v>
      </c>
      <c r="K208" s="170"/>
      <c r="L208" s="32"/>
      <c r="M208" s="171" t="s">
        <v>1</v>
      </c>
      <c r="N208" s="172" t="s">
        <v>41</v>
      </c>
      <c r="O208" s="57"/>
      <c r="P208" s="173">
        <f>O208*H208</f>
        <v>0</v>
      </c>
      <c r="Q208" s="173">
        <v>0.15814</v>
      </c>
      <c r="R208" s="173">
        <f>Q208*H208</f>
        <v>20.637270000000001</v>
      </c>
      <c r="S208" s="173">
        <v>0</v>
      </c>
      <c r="T208" s="174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5" t="s">
        <v>153</v>
      </c>
      <c r="AT208" s="175" t="s">
        <v>149</v>
      </c>
      <c r="AU208" s="175" t="s">
        <v>126</v>
      </c>
      <c r="AY208" s="14" t="s">
        <v>147</v>
      </c>
      <c r="BE208" s="97">
        <f>IF(N208="základná",J208,0)</f>
        <v>0</v>
      </c>
      <c r="BF208" s="97">
        <f>IF(N208="znížená",J208,0)</f>
        <v>0</v>
      </c>
      <c r="BG208" s="97">
        <f>IF(N208="zákl. prenesená",J208,0)</f>
        <v>0</v>
      </c>
      <c r="BH208" s="97">
        <f>IF(N208="zníž. prenesená",J208,0)</f>
        <v>0</v>
      </c>
      <c r="BI208" s="97">
        <f>IF(N208="nulová",J208,0)</f>
        <v>0</v>
      </c>
      <c r="BJ208" s="14" t="s">
        <v>126</v>
      </c>
      <c r="BK208" s="176">
        <f>ROUND(I208*H208,3)</f>
        <v>0</v>
      </c>
      <c r="BL208" s="14" t="s">
        <v>153</v>
      </c>
      <c r="BM208" s="175" t="s">
        <v>404</v>
      </c>
    </row>
    <row r="209" spans="1:65" s="2" customFormat="1" ht="19.5">
      <c r="A209" s="31"/>
      <c r="B209" s="32"/>
      <c r="C209" s="31"/>
      <c r="D209" s="177" t="s">
        <v>174</v>
      </c>
      <c r="E209" s="31"/>
      <c r="F209" s="178" t="s">
        <v>365</v>
      </c>
      <c r="G209" s="31"/>
      <c r="H209" s="31"/>
      <c r="I209" s="133"/>
      <c r="J209" s="31"/>
      <c r="K209" s="31"/>
      <c r="L209" s="32"/>
      <c r="M209" s="179"/>
      <c r="N209" s="180"/>
      <c r="O209" s="57"/>
      <c r="P209" s="57"/>
      <c r="Q209" s="57"/>
      <c r="R209" s="57"/>
      <c r="S209" s="57"/>
      <c r="T209" s="58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T209" s="14" t="s">
        <v>174</v>
      </c>
      <c r="AU209" s="14" t="s">
        <v>126</v>
      </c>
    </row>
    <row r="210" spans="1:65" s="2" customFormat="1" ht="24.2" customHeight="1">
      <c r="A210" s="31"/>
      <c r="B210" s="132"/>
      <c r="C210" s="181" t="s">
        <v>405</v>
      </c>
      <c r="D210" s="181" t="s">
        <v>213</v>
      </c>
      <c r="E210" s="182" t="s">
        <v>406</v>
      </c>
      <c r="F210" s="183" t="s">
        <v>407</v>
      </c>
      <c r="G210" s="184" t="s">
        <v>387</v>
      </c>
      <c r="H210" s="185">
        <v>131</v>
      </c>
      <c r="I210" s="186"/>
      <c r="J210" s="185">
        <f t="shared" ref="J210:J215" si="45">ROUND(I210*H210,3)</f>
        <v>0</v>
      </c>
      <c r="K210" s="187"/>
      <c r="L210" s="188"/>
      <c r="M210" s="189" t="s">
        <v>1</v>
      </c>
      <c r="N210" s="190" t="s">
        <v>41</v>
      </c>
      <c r="O210" s="57"/>
      <c r="P210" s="173">
        <f t="shared" ref="P210:P215" si="46">O210*H210</f>
        <v>0</v>
      </c>
      <c r="Q210" s="173">
        <v>8.5000000000000006E-2</v>
      </c>
      <c r="R210" s="173">
        <f t="shared" ref="R210:R215" si="47">Q210*H210</f>
        <v>11.135000000000002</v>
      </c>
      <c r="S210" s="173">
        <v>0</v>
      </c>
      <c r="T210" s="174">
        <f t="shared" ref="T210:T215" si="48"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5" t="s">
        <v>180</v>
      </c>
      <c r="AT210" s="175" t="s">
        <v>213</v>
      </c>
      <c r="AU210" s="175" t="s">
        <v>126</v>
      </c>
      <c r="AY210" s="14" t="s">
        <v>147</v>
      </c>
      <c r="BE210" s="97">
        <f t="shared" ref="BE210:BE215" si="49">IF(N210="základná",J210,0)</f>
        <v>0</v>
      </c>
      <c r="BF210" s="97">
        <f t="shared" ref="BF210:BF215" si="50">IF(N210="znížená",J210,0)</f>
        <v>0</v>
      </c>
      <c r="BG210" s="97">
        <f t="shared" ref="BG210:BG215" si="51">IF(N210="zákl. prenesená",J210,0)</f>
        <v>0</v>
      </c>
      <c r="BH210" s="97">
        <f t="shared" ref="BH210:BH215" si="52">IF(N210="zníž. prenesená",J210,0)</f>
        <v>0</v>
      </c>
      <c r="BI210" s="97">
        <f t="shared" ref="BI210:BI215" si="53">IF(N210="nulová",J210,0)</f>
        <v>0</v>
      </c>
      <c r="BJ210" s="14" t="s">
        <v>126</v>
      </c>
      <c r="BK210" s="176">
        <f t="shared" ref="BK210:BK215" si="54">ROUND(I210*H210,3)</f>
        <v>0</v>
      </c>
      <c r="BL210" s="14" t="s">
        <v>153</v>
      </c>
      <c r="BM210" s="175" t="s">
        <v>408</v>
      </c>
    </row>
    <row r="211" spans="1:65" s="2" customFormat="1" ht="24.2" customHeight="1">
      <c r="A211" s="31"/>
      <c r="B211" s="132"/>
      <c r="C211" s="164" t="s">
        <v>409</v>
      </c>
      <c r="D211" s="164" t="s">
        <v>149</v>
      </c>
      <c r="E211" s="165" t="s">
        <v>410</v>
      </c>
      <c r="F211" s="166" t="s">
        <v>411</v>
      </c>
      <c r="G211" s="167" t="s">
        <v>262</v>
      </c>
      <c r="H211" s="168">
        <v>40.5</v>
      </c>
      <c r="I211" s="169"/>
      <c r="J211" s="168">
        <f t="shared" si="45"/>
        <v>0</v>
      </c>
      <c r="K211" s="170"/>
      <c r="L211" s="32"/>
      <c r="M211" s="171" t="s">
        <v>1</v>
      </c>
      <c r="N211" s="172" t="s">
        <v>41</v>
      </c>
      <c r="O211" s="57"/>
      <c r="P211" s="173">
        <f t="shared" si="46"/>
        <v>0</v>
      </c>
      <c r="Q211" s="173">
        <v>0</v>
      </c>
      <c r="R211" s="173">
        <f t="shared" si="47"/>
        <v>0</v>
      </c>
      <c r="S211" s="173">
        <v>0</v>
      </c>
      <c r="T211" s="174">
        <f t="shared" si="4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5" t="s">
        <v>153</v>
      </c>
      <c r="AT211" s="175" t="s">
        <v>149</v>
      </c>
      <c r="AU211" s="175" t="s">
        <v>126</v>
      </c>
      <c r="AY211" s="14" t="s">
        <v>147</v>
      </c>
      <c r="BE211" s="97">
        <f t="shared" si="49"/>
        <v>0</v>
      </c>
      <c r="BF211" s="97">
        <f t="shared" si="50"/>
        <v>0</v>
      </c>
      <c r="BG211" s="97">
        <f t="shared" si="51"/>
        <v>0</v>
      </c>
      <c r="BH211" s="97">
        <f t="shared" si="52"/>
        <v>0</v>
      </c>
      <c r="BI211" s="97">
        <f t="shared" si="53"/>
        <v>0</v>
      </c>
      <c r="BJ211" s="14" t="s">
        <v>126</v>
      </c>
      <c r="BK211" s="176">
        <f t="shared" si="54"/>
        <v>0</v>
      </c>
      <c r="BL211" s="14" t="s">
        <v>153</v>
      </c>
      <c r="BM211" s="175" t="s">
        <v>412</v>
      </c>
    </row>
    <row r="212" spans="1:65" s="2" customFormat="1" ht="24.2" customHeight="1">
      <c r="A212" s="31"/>
      <c r="B212" s="132"/>
      <c r="C212" s="181" t="s">
        <v>413</v>
      </c>
      <c r="D212" s="181" t="s">
        <v>213</v>
      </c>
      <c r="E212" s="182" t="s">
        <v>414</v>
      </c>
      <c r="F212" s="183" t="s">
        <v>415</v>
      </c>
      <c r="G212" s="184" t="s">
        <v>262</v>
      </c>
      <c r="H212" s="185">
        <v>40.5</v>
      </c>
      <c r="I212" s="186"/>
      <c r="J212" s="185">
        <f t="shared" si="45"/>
        <v>0</v>
      </c>
      <c r="K212" s="187"/>
      <c r="L212" s="188"/>
      <c r="M212" s="189" t="s">
        <v>1</v>
      </c>
      <c r="N212" s="190" t="s">
        <v>41</v>
      </c>
      <c r="O212" s="57"/>
      <c r="P212" s="173">
        <f t="shared" si="46"/>
        <v>0</v>
      </c>
      <c r="Q212" s="173">
        <v>1.9800000000000002E-2</v>
      </c>
      <c r="R212" s="173">
        <f t="shared" si="47"/>
        <v>0.80190000000000006</v>
      </c>
      <c r="S212" s="173">
        <v>0</v>
      </c>
      <c r="T212" s="174">
        <f t="shared" si="4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5" t="s">
        <v>180</v>
      </c>
      <c r="AT212" s="175" t="s">
        <v>213</v>
      </c>
      <c r="AU212" s="175" t="s">
        <v>126</v>
      </c>
      <c r="AY212" s="14" t="s">
        <v>147</v>
      </c>
      <c r="BE212" s="97">
        <f t="shared" si="49"/>
        <v>0</v>
      </c>
      <c r="BF212" s="97">
        <f t="shared" si="50"/>
        <v>0</v>
      </c>
      <c r="BG212" s="97">
        <f t="shared" si="51"/>
        <v>0</v>
      </c>
      <c r="BH212" s="97">
        <f t="shared" si="52"/>
        <v>0</v>
      </c>
      <c r="BI212" s="97">
        <f t="shared" si="53"/>
        <v>0</v>
      </c>
      <c r="BJ212" s="14" t="s">
        <v>126</v>
      </c>
      <c r="BK212" s="176">
        <f t="shared" si="54"/>
        <v>0</v>
      </c>
      <c r="BL212" s="14" t="s">
        <v>153</v>
      </c>
      <c r="BM212" s="175" t="s">
        <v>416</v>
      </c>
    </row>
    <row r="213" spans="1:65" s="2" customFormat="1" ht="24.2" customHeight="1">
      <c r="A213" s="31"/>
      <c r="B213" s="132"/>
      <c r="C213" s="164" t="s">
        <v>417</v>
      </c>
      <c r="D213" s="164" t="s">
        <v>149</v>
      </c>
      <c r="E213" s="165" t="s">
        <v>418</v>
      </c>
      <c r="F213" s="166" t="s">
        <v>419</v>
      </c>
      <c r="G213" s="167" t="s">
        <v>262</v>
      </c>
      <c r="H213" s="168">
        <v>80</v>
      </c>
      <c r="I213" s="169"/>
      <c r="J213" s="168">
        <f t="shared" si="45"/>
        <v>0</v>
      </c>
      <c r="K213" s="170"/>
      <c r="L213" s="32"/>
      <c r="M213" s="171" t="s">
        <v>1</v>
      </c>
      <c r="N213" s="172" t="s">
        <v>41</v>
      </c>
      <c r="O213" s="57"/>
      <c r="P213" s="173">
        <f t="shared" si="46"/>
        <v>0</v>
      </c>
      <c r="Q213" s="173">
        <v>0</v>
      </c>
      <c r="R213" s="173">
        <f t="shared" si="47"/>
        <v>0</v>
      </c>
      <c r="S213" s="173">
        <v>0</v>
      </c>
      <c r="T213" s="174">
        <f t="shared" si="4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5" t="s">
        <v>153</v>
      </c>
      <c r="AT213" s="175" t="s">
        <v>149</v>
      </c>
      <c r="AU213" s="175" t="s">
        <v>126</v>
      </c>
      <c r="AY213" s="14" t="s">
        <v>147</v>
      </c>
      <c r="BE213" s="97">
        <f t="shared" si="49"/>
        <v>0</v>
      </c>
      <c r="BF213" s="97">
        <f t="shared" si="50"/>
        <v>0</v>
      </c>
      <c r="BG213" s="97">
        <f t="shared" si="51"/>
        <v>0</v>
      </c>
      <c r="BH213" s="97">
        <f t="shared" si="52"/>
        <v>0</v>
      </c>
      <c r="BI213" s="97">
        <f t="shared" si="53"/>
        <v>0</v>
      </c>
      <c r="BJ213" s="14" t="s">
        <v>126</v>
      </c>
      <c r="BK213" s="176">
        <f t="shared" si="54"/>
        <v>0</v>
      </c>
      <c r="BL213" s="14" t="s">
        <v>153</v>
      </c>
      <c r="BM213" s="175" t="s">
        <v>420</v>
      </c>
    </row>
    <row r="214" spans="1:65" s="2" customFormat="1" ht="24.2" customHeight="1">
      <c r="A214" s="31"/>
      <c r="B214" s="132"/>
      <c r="C214" s="181" t="s">
        <v>421</v>
      </c>
      <c r="D214" s="181" t="s">
        <v>213</v>
      </c>
      <c r="E214" s="182" t="s">
        <v>422</v>
      </c>
      <c r="F214" s="183" t="s">
        <v>423</v>
      </c>
      <c r="G214" s="184" t="s">
        <v>262</v>
      </c>
      <c r="H214" s="185">
        <v>80</v>
      </c>
      <c r="I214" s="186"/>
      <c r="J214" s="185">
        <f t="shared" si="45"/>
        <v>0</v>
      </c>
      <c r="K214" s="187"/>
      <c r="L214" s="188"/>
      <c r="M214" s="189" t="s">
        <v>1</v>
      </c>
      <c r="N214" s="190" t="s">
        <v>41</v>
      </c>
      <c r="O214" s="57"/>
      <c r="P214" s="173">
        <f t="shared" si="46"/>
        <v>0</v>
      </c>
      <c r="Q214" s="173">
        <v>2.3599999999999999E-2</v>
      </c>
      <c r="R214" s="173">
        <f t="shared" si="47"/>
        <v>1.8879999999999999</v>
      </c>
      <c r="S214" s="173">
        <v>0</v>
      </c>
      <c r="T214" s="174">
        <f t="shared" si="4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5" t="s">
        <v>180</v>
      </c>
      <c r="AT214" s="175" t="s">
        <v>213</v>
      </c>
      <c r="AU214" s="175" t="s">
        <v>126</v>
      </c>
      <c r="AY214" s="14" t="s">
        <v>147</v>
      </c>
      <c r="BE214" s="97">
        <f t="shared" si="49"/>
        <v>0</v>
      </c>
      <c r="BF214" s="97">
        <f t="shared" si="50"/>
        <v>0</v>
      </c>
      <c r="BG214" s="97">
        <f t="shared" si="51"/>
        <v>0</v>
      </c>
      <c r="BH214" s="97">
        <f t="shared" si="52"/>
        <v>0</v>
      </c>
      <c r="BI214" s="97">
        <f t="shared" si="53"/>
        <v>0</v>
      </c>
      <c r="BJ214" s="14" t="s">
        <v>126</v>
      </c>
      <c r="BK214" s="176">
        <f t="shared" si="54"/>
        <v>0</v>
      </c>
      <c r="BL214" s="14" t="s">
        <v>153</v>
      </c>
      <c r="BM214" s="175" t="s">
        <v>424</v>
      </c>
    </row>
    <row r="215" spans="1:65" s="2" customFormat="1" ht="24.2" customHeight="1">
      <c r="A215" s="31"/>
      <c r="B215" s="132"/>
      <c r="C215" s="164" t="s">
        <v>425</v>
      </c>
      <c r="D215" s="164" t="s">
        <v>149</v>
      </c>
      <c r="E215" s="165" t="s">
        <v>426</v>
      </c>
      <c r="F215" s="166" t="s">
        <v>427</v>
      </c>
      <c r="G215" s="167" t="s">
        <v>262</v>
      </c>
      <c r="H215" s="168">
        <v>19.88</v>
      </c>
      <c r="I215" s="169"/>
      <c r="J215" s="168">
        <f t="shared" si="45"/>
        <v>0</v>
      </c>
      <c r="K215" s="170"/>
      <c r="L215" s="32"/>
      <c r="M215" s="171" t="s">
        <v>1</v>
      </c>
      <c r="N215" s="172" t="s">
        <v>41</v>
      </c>
      <c r="O215" s="57"/>
      <c r="P215" s="173">
        <f t="shared" si="46"/>
        <v>0</v>
      </c>
      <c r="Q215" s="173">
        <v>0.04</v>
      </c>
      <c r="R215" s="173">
        <f t="shared" si="47"/>
        <v>0.79520000000000002</v>
      </c>
      <c r="S215" s="173">
        <v>0</v>
      </c>
      <c r="T215" s="174">
        <f t="shared" si="4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5" t="s">
        <v>212</v>
      </c>
      <c r="AT215" s="175" t="s">
        <v>149</v>
      </c>
      <c r="AU215" s="175" t="s">
        <v>126</v>
      </c>
      <c r="AY215" s="14" t="s">
        <v>147</v>
      </c>
      <c r="BE215" s="97">
        <f t="shared" si="49"/>
        <v>0</v>
      </c>
      <c r="BF215" s="97">
        <f t="shared" si="50"/>
        <v>0</v>
      </c>
      <c r="BG215" s="97">
        <f t="shared" si="51"/>
        <v>0</v>
      </c>
      <c r="BH215" s="97">
        <f t="shared" si="52"/>
        <v>0</v>
      </c>
      <c r="BI215" s="97">
        <f t="shared" si="53"/>
        <v>0</v>
      </c>
      <c r="BJ215" s="14" t="s">
        <v>126</v>
      </c>
      <c r="BK215" s="176">
        <f t="shared" si="54"/>
        <v>0</v>
      </c>
      <c r="BL215" s="14" t="s">
        <v>212</v>
      </c>
      <c r="BM215" s="175" t="s">
        <v>428</v>
      </c>
    </row>
    <row r="216" spans="1:65" s="2" customFormat="1" ht="29.25">
      <c r="A216" s="31"/>
      <c r="B216" s="32"/>
      <c r="C216" s="31"/>
      <c r="D216" s="177" t="s">
        <v>174</v>
      </c>
      <c r="E216" s="31"/>
      <c r="F216" s="178" t="s">
        <v>429</v>
      </c>
      <c r="G216" s="31"/>
      <c r="H216" s="31"/>
      <c r="I216" s="133"/>
      <c r="J216" s="31"/>
      <c r="K216" s="31"/>
      <c r="L216" s="32"/>
      <c r="M216" s="179"/>
      <c r="N216" s="180"/>
      <c r="O216" s="57"/>
      <c r="P216" s="57"/>
      <c r="Q216" s="57"/>
      <c r="R216" s="57"/>
      <c r="S216" s="57"/>
      <c r="T216" s="58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T216" s="14" t="s">
        <v>174</v>
      </c>
      <c r="AU216" s="14" t="s">
        <v>126</v>
      </c>
    </row>
    <row r="217" spans="1:65" s="2" customFormat="1" ht="14.45" customHeight="1">
      <c r="A217" s="31"/>
      <c r="B217" s="132"/>
      <c r="C217" s="164" t="s">
        <v>430</v>
      </c>
      <c r="D217" s="164" t="s">
        <v>149</v>
      </c>
      <c r="E217" s="165" t="s">
        <v>431</v>
      </c>
      <c r="F217" s="166" t="s">
        <v>432</v>
      </c>
      <c r="G217" s="167" t="s">
        <v>387</v>
      </c>
      <c r="H217" s="168">
        <v>1</v>
      </c>
      <c r="I217" s="169"/>
      <c r="J217" s="168">
        <f t="shared" ref="J217:J223" si="55">ROUND(I217*H217,3)</f>
        <v>0</v>
      </c>
      <c r="K217" s="170"/>
      <c r="L217" s="32"/>
      <c r="M217" s="171" t="s">
        <v>1</v>
      </c>
      <c r="N217" s="172" t="s">
        <v>41</v>
      </c>
      <c r="O217" s="57"/>
      <c r="P217" s="173">
        <f t="shared" ref="P217:P223" si="56">O217*H217</f>
        <v>0</v>
      </c>
      <c r="Q217" s="173">
        <v>0</v>
      </c>
      <c r="R217" s="173">
        <f t="shared" ref="R217:R223" si="57">Q217*H217</f>
        <v>0</v>
      </c>
      <c r="S217" s="173">
        <v>0</v>
      </c>
      <c r="T217" s="174">
        <f t="shared" ref="T217:T223" si="58"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5" t="s">
        <v>212</v>
      </c>
      <c r="AT217" s="175" t="s">
        <v>149</v>
      </c>
      <c r="AU217" s="175" t="s">
        <v>126</v>
      </c>
      <c r="AY217" s="14" t="s">
        <v>147</v>
      </c>
      <c r="BE217" s="97">
        <f t="shared" ref="BE217:BE223" si="59">IF(N217="základná",J217,0)</f>
        <v>0</v>
      </c>
      <c r="BF217" s="97">
        <f t="shared" ref="BF217:BF223" si="60">IF(N217="znížená",J217,0)</f>
        <v>0</v>
      </c>
      <c r="BG217" s="97">
        <f t="shared" ref="BG217:BG223" si="61">IF(N217="zákl. prenesená",J217,0)</f>
        <v>0</v>
      </c>
      <c r="BH217" s="97">
        <f t="shared" ref="BH217:BH223" si="62">IF(N217="zníž. prenesená",J217,0)</f>
        <v>0</v>
      </c>
      <c r="BI217" s="97">
        <f t="shared" ref="BI217:BI223" si="63">IF(N217="nulová",J217,0)</f>
        <v>0</v>
      </c>
      <c r="BJ217" s="14" t="s">
        <v>126</v>
      </c>
      <c r="BK217" s="176">
        <f t="shared" ref="BK217:BK223" si="64">ROUND(I217*H217,3)</f>
        <v>0</v>
      </c>
      <c r="BL217" s="14" t="s">
        <v>212</v>
      </c>
      <c r="BM217" s="175" t="s">
        <v>433</v>
      </c>
    </row>
    <row r="218" spans="1:65" s="2" customFormat="1" ht="24.2" customHeight="1">
      <c r="A218" s="31"/>
      <c r="B218" s="132"/>
      <c r="C218" s="164" t="s">
        <v>434</v>
      </c>
      <c r="D218" s="164" t="s">
        <v>149</v>
      </c>
      <c r="E218" s="165" t="s">
        <v>435</v>
      </c>
      <c r="F218" s="166" t="s">
        <v>436</v>
      </c>
      <c r="G218" s="167" t="s">
        <v>152</v>
      </c>
      <c r="H218" s="168">
        <v>2.0750000000000002</v>
      </c>
      <c r="I218" s="169"/>
      <c r="J218" s="168">
        <f t="shared" si="55"/>
        <v>0</v>
      </c>
      <c r="K218" s="170"/>
      <c r="L218" s="32"/>
      <c r="M218" s="171" t="s">
        <v>1</v>
      </c>
      <c r="N218" s="172" t="s">
        <v>41</v>
      </c>
      <c r="O218" s="57"/>
      <c r="P218" s="173">
        <f t="shared" si="56"/>
        <v>0</v>
      </c>
      <c r="Q218" s="173">
        <v>6.3000000000000003E-4</v>
      </c>
      <c r="R218" s="173">
        <f t="shared" si="57"/>
        <v>1.3072500000000003E-3</v>
      </c>
      <c r="S218" s="173">
        <v>0</v>
      </c>
      <c r="T218" s="174">
        <f t="shared" si="5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5" t="s">
        <v>153</v>
      </c>
      <c r="AT218" s="175" t="s">
        <v>149</v>
      </c>
      <c r="AU218" s="175" t="s">
        <v>126</v>
      </c>
      <c r="AY218" s="14" t="s">
        <v>147</v>
      </c>
      <c r="BE218" s="97">
        <f t="shared" si="59"/>
        <v>0</v>
      </c>
      <c r="BF218" s="97">
        <f t="shared" si="60"/>
        <v>0</v>
      </c>
      <c r="BG218" s="97">
        <f t="shared" si="61"/>
        <v>0</v>
      </c>
      <c r="BH218" s="97">
        <f t="shared" si="62"/>
        <v>0</v>
      </c>
      <c r="BI218" s="97">
        <f t="shared" si="63"/>
        <v>0</v>
      </c>
      <c r="BJ218" s="14" t="s">
        <v>126</v>
      </c>
      <c r="BK218" s="176">
        <f t="shared" si="64"/>
        <v>0</v>
      </c>
      <c r="BL218" s="14" t="s">
        <v>153</v>
      </c>
      <c r="BM218" s="175" t="s">
        <v>437</v>
      </c>
    </row>
    <row r="219" spans="1:65" s="2" customFormat="1" ht="14.45" customHeight="1">
      <c r="A219" s="31"/>
      <c r="B219" s="132"/>
      <c r="C219" s="164" t="s">
        <v>438</v>
      </c>
      <c r="D219" s="164" t="s">
        <v>149</v>
      </c>
      <c r="E219" s="165" t="s">
        <v>439</v>
      </c>
      <c r="F219" s="166" t="s">
        <v>440</v>
      </c>
      <c r="G219" s="167" t="s">
        <v>262</v>
      </c>
      <c r="H219" s="168">
        <v>22.207999999999998</v>
      </c>
      <c r="I219" s="169"/>
      <c r="J219" s="168">
        <f t="shared" si="55"/>
        <v>0</v>
      </c>
      <c r="K219" s="170"/>
      <c r="L219" s="32"/>
      <c r="M219" s="171" t="s">
        <v>1</v>
      </c>
      <c r="N219" s="172" t="s">
        <v>41</v>
      </c>
      <c r="O219" s="57"/>
      <c r="P219" s="173">
        <f t="shared" si="56"/>
        <v>0</v>
      </c>
      <c r="Q219" s="173">
        <v>1.1E-4</v>
      </c>
      <c r="R219" s="173">
        <f t="shared" si="57"/>
        <v>2.4428799999999997E-3</v>
      </c>
      <c r="S219" s="173">
        <v>0</v>
      </c>
      <c r="T219" s="174">
        <f t="shared" si="5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5" t="s">
        <v>153</v>
      </c>
      <c r="AT219" s="175" t="s">
        <v>149</v>
      </c>
      <c r="AU219" s="175" t="s">
        <v>126</v>
      </c>
      <c r="AY219" s="14" t="s">
        <v>147</v>
      </c>
      <c r="BE219" s="97">
        <f t="shared" si="59"/>
        <v>0</v>
      </c>
      <c r="BF219" s="97">
        <f t="shared" si="60"/>
        <v>0</v>
      </c>
      <c r="BG219" s="97">
        <f t="shared" si="61"/>
        <v>0</v>
      </c>
      <c r="BH219" s="97">
        <f t="shared" si="62"/>
        <v>0</v>
      </c>
      <c r="BI219" s="97">
        <f t="shared" si="63"/>
        <v>0</v>
      </c>
      <c r="BJ219" s="14" t="s">
        <v>126</v>
      </c>
      <c r="BK219" s="176">
        <f t="shared" si="64"/>
        <v>0</v>
      </c>
      <c r="BL219" s="14" t="s">
        <v>153</v>
      </c>
      <c r="BM219" s="175" t="s">
        <v>441</v>
      </c>
    </row>
    <row r="220" spans="1:65" s="2" customFormat="1" ht="24.2" customHeight="1">
      <c r="A220" s="31"/>
      <c r="B220" s="132"/>
      <c r="C220" s="164" t="s">
        <v>442</v>
      </c>
      <c r="D220" s="164" t="s">
        <v>149</v>
      </c>
      <c r="E220" s="165" t="s">
        <v>443</v>
      </c>
      <c r="F220" s="166" t="s">
        <v>444</v>
      </c>
      <c r="G220" s="167" t="s">
        <v>262</v>
      </c>
      <c r="H220" s="168">
        <v>122</v>
      </c>
      <c r="I220" s="169"/>
      <c r="J220" s="168">
        <f t="shared" si="55"/>
        <v>0</v>
      </c>
      <c r="K220" s="170"/>
      <c r="L220" s="32"/>
      <c r="M220" s="171" t="s">
        <v>1</v>
      </c>
      <c r="N220" s="172" t="s">
        <v>41</v>
      </c>
      <c r="O220" s="57"/>
      <c r="P220" s="173">
        <f t="shared" si="56"/>
        <v>0</v>
      </c>
      <c r="Q220" s="173">
        <v>1.1E-4</v>
      </c>
      <c r="R220" s="173">
        <f t="shared" si="57"/>
        <v>1.342E-2</v>
      </c>
      <c r="S220" s="173">
        <v>0</v>
      </c>
      <c r="T220" s="174">
        <f t="shared" si="5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5" t="s">
        <v>153</v>
      </c>
      <c r="AT220" s="175" t="s">
        <v>149</v>
      </c>
      <c r="AU220" s="175" t="s">
        <v>126</v>
      </c>
      <c r="AY220" s="14" t="s">
        <v>147</v>
      </c>
      <c r="BE220" s="97">
        <f t="shared" si="59"/>
        <v>0</v>
      </c>
      <c r="BF220" s="97">
        <f t="shared" si="60"/>
        <v>0</v>
      </c>
      <c r="BG220" s="97">
        <f t="shared" si="61"/>
        <v>0</v>
      </c>
      <c r="BH220" s="97">
        <f t="shared" si="62"/>
        <v>0</v>
      </c>
      <c r="BI220" s="97">
        <f t="shared" si="63"/>
        <v>0</v>
      </c>
      <c r="BJ220" s="14" t="s">
        <v>126</v>
      </c>
      <c r="BK220" s="176">
        <f t="shared" si="64"/>
        <v>0</v>
      </c>
      <c r="BL220" s="14" t="s">
        <v>153</v>
      </c>
      <c r="BM220" s="175" t="s">
        <v>445</v>
      </c>
    </row>
    <row r="221" spans="1:65" s="2" customFormat="1" ht="37.9" customHeight="1">
      <c r="A221" s="31"/>
      <c r="B221" s="132"/>
      <c r="C221" s="164" t="s">
        <v>446</v>
      </c>
      <c r="D221" s="164" t="s">
        <v>149</v>
      </c>
      <c r="E221" s="165" t="s">
        <v>447</v>
      </c>
      <c r="F221" s="166" t="s">
        <v>448</v>
      </c>
      <c r="G221" s="167" t="s">
        <v>262</v>
      </c>
      <c r="H221" s="168">
        <v>9</v>
      </c>
      <c r="I221" s="169"/>
      <c r="J221" s="168">
        <f t="shared" si="55"/>
        <v>0</v>
      </c>
      <c r="K221" s="170"/>
      <c r="L221" s="32"/>
      <c r="M221" s="171" t="s">
        <v>1</v>
      </c>
      <c r="N221" s="172" t="s">
        <v>41</v>
      </c>
      <c r="O221" s="57"/>
      <c r="P221" s="173">
        <f t="shared" si="56"/>
        <v>0</v>
      </c>
      <c r="Q221" s="173">
        <v>4.0000000000000003E-5</v>
      </c>
      <c r="R221" s="173">
        <f t="shared" si="57"/>
        <v>3.6000000000000002E-4</v>
      </c>
      <c r="S221" s="173">
        <v>0</v>
      </c>
      <c r="T221" s="174">
        <f t="shared" si="5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5" t="s">
        <v>153</v>
      </c>
      <c r="AT221" s="175" t="s">
        <v>149</v>
      </c>
      <c r="AU221" s="175" t="s">
        <v>126</v>
      </c>
      <c r="AY221" s="14" t="s">
        <v>147</v>
      </c>
      <c r="BE221" s="97">
        <f t="shared" si="59"/>
        <v>0</v>
      </c>
      <c r="BF221" s="97">
        <f t="shared" si="60"/>
        <v>0</v>
      </c>
      <c r="BG221" s="97">
        <f t="shared" si="61"/>
        <v>0</v>
      </c>
      <c r="BH221" s="97">
        <f t="shared" si="62"/>
        <v>0</v>
      </c>
      <c r="BI221" s="97">
        <f t="shared" si="63"/>
        <v>0</v>
      </c>
      <c r="BJ221" s="14" t="s">
        <v>126</v>
      </c>
      <c r="BK221" s="176">
        <f t="shared" si="64"/>
        <v>0</v>
      </c>
      <c r="BL221" s="14" t="s">
        <v>153</v>
      </c>
      <c r="BM221" s="175" t="s">
        <v>449</v>
      </c>
    </row>
    <row r="222" spans="1:65" s="2" customFormat="1" ht="24.2" customHeight="1">
      <c r="A222" s="31"/>
      <c r="B222" s="132"/>
      <c r="C222" s="164" t="s">
        <v>450</v>
      </c>
      <c r="D222" s="164" t="s">
        <v>149</v>
      </c>
      <c r="E222" s="165" t="s">
        <v>451</v>
      </c>
      <c r="F222" s="166" t="s">
        <v>452</v>
      </c>
      <c r="G222" s="167" t="s">
        <v>262</v>
      </c>
      <c r="H222" s="168">
        <v>131</v>
      </c>
      <c r="I222" s="169"/>
      <c r="J222" s="168">
        <f t="shared" si="55"/>
        <v>0</v>
      </c>
      <c r="K222" s="170"/>
      <c r="L222" s="32"/>
      <c r="M222" s="171" t="s">
        <v>1</v>
      </c>
      <c r="N222" s="172" t="s">
        <v>41</v>
      </c>
      <c r="O222" s="57"/>
      <c r="P222" s="173">
        <f t="shared" si="56"/>
        <v>0</v>
      </c>
      <c r="Q222" s="173">
        <v>0</v>
      </c>
      <c r="R222" s="173">
        <f t="shared" si="57"/>
        <v>0</v>
      </c>
      <c r="S222" s="173">
        <v>0</v>
      </c>
      <c r="T222" s="174">
        <f t="shared" si="5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5" t="s">
        <v>153</v>
      </c>
      <c r="AT222" s="175" t="s">
        <v>149</v>
      </c>
      <c r="AU222" s="175" t="s">
        <v>126</v>
      </c>
      <c r="AY222" s="14" t="s">
        <v>147</v>
      </c>
      <c r="BE222" s="97">
        <f t="shared" si="59"/>
        <v>0</v>
      </c>
      <c r="BF222" s="97">
        <f t="shared" si="60"/>
        <v>0</v>
      </c>
      <c r="BG222" s="97">
        <f t="shared" si="61"/>
        <v>0</v>
      </c>
      <c r="BH222" s="97">
        <f t="shared" si="62"/>
        <v>0</v>
      </c>
      <c r="BI222" s="97">
        <f t="shared" si="63"/>
        <v>0</v>
      </c>
      <c r="BJ222" s="14" t="s">
        <v>126</v>
      </c>
      <c r="BK222" s="176">
        <f t="shared" si="64"/>
        <v>0</v>
      </c>
      <c r="BL222" s="14" t="s">
        <v>153</v>
      </c>
      <c r="BM222" s="175" t="s">
        <v>453</v>
      </c>
    </row>
    <row r="223" spans="1:65" s="2" customFormat="1" ht="37.9" customHeight="1">
      <c r="A223" s="31"/>
      <c r="B223" s="132"/>
      <c r="C223" s="164" t="s">
        <v>454</v>
      </c>
      <c r="D223" s="164" t="s">
        <v>149</v>
      </c>
      <c r="E223" s="165" t="s">
        <v>455</v>
      </c>
      <c r="F223" s="166" t="s">
        <v>456</v>
      </c>
      <c r="G223" s="167" t="s">
        <v>157</v>
      </c>
      <c r="H223" s="168">
        <v>31.2</v>
      </c>
      <c r="I223" s="169"/>
      <c r="J223" s="168">
        <f t="shared" si="55"/>
        <v>0</v>
      </c>
      <c r="K223" s="170"/>
      <c r="L223" s="32"/>
      <c r="M223" s="171" t="s">
        <v>1</v>
      </c>
      <c r="N223" s="172" t="s">
        <v>41</v>
      </c>
      <c r="O223" s="57"/>
      <c r="P223" s="173">
        <f t="shared" si="56"/>
        <v>0</v>
      </c>
      <c r="Q223" s="173">
        <v>0</v>
      </c>
      <c r="R223" s="173">
        <f t="shared" si="57"/>
        <v>0</v>
      </c>
      <c r="S223" s="173">
        <v>2.3849999999999998</v>
      </c>
      <c r="T223" s="174">
        <f t="shared" si="58"/>
        <v>74.411999999999992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5" t="s">
        <v>153</v>
      </c>
      <c r="AT223" s="175" t="s">
        <v>149</v>
      </c>
      <c r="AU223" s="175" t="s">
        <v>126</v>
      </c>
      <c r="AY223" s="14" t="s">
        <v>147</v>
      </c>
      <c r="BE223" s="97">
        <f t="shared" si="59"/>
        <v>0</v>
      </c>
      <c r="BF223" s="97">
        <f t="shared" si="60"/>
        <v>0</v>
      </c>
      <c r="BG223" s="97">
        <f t="shared" si="61"/>
        <v>0</v>
      </c>
      <c r="BH223" s="97">
        <f t="shared" si="62"/>
        <v>0</v>
      </c>
      <c r="BI223" s="97">
        <f t="shared" si="63"/>
        <v>0</v>
      </c>
      <c r="BJ223" s="14" t="s">
        <v>126</v>
      </c>
      <c r="BK223" s="176">
        <f t="shared" si="64"/>
        <v>0</v>
      </c>
      <c r="BL223" s="14" t="s">
        <v>153</v>
      </c>
      <c r="BM223" s="175" t="s">
        <v>457</v>
      </c>
    </row>
    <row r="224" spans="1:65" s="2" customFormat="1" ht="19.5">
      <c r="A224" s="31"/>
      <c r="B224" s="32"/>
      <c r="C224" s="31"/>
      <c r="D224" s="177" t="s">
        <v>174</v>
      </c>
      <c r="E224" s="31"/>
      <c r="F224" s="178" t="s">
        <v>458</v>
      </c>
      <c r="G224" s="31"/>
      <c r="H224" s="31"/>
      <c r="I224" s="133"/>
      <c r="J224" s="31"/>
      <c r="K224" s="31"/>
      <c r="L224" s="32"/>
      <c r="M224" s="179"/>
      <c r="N224" s="180"/>
      <c r="O224" s="57"/>
      <c r="P224" s="57"/>
      <c r="Q224" s="57"/>
      <c r="R224" s="57"/>
      <c r="S224" s="57"/>
      <c r="T224" s="58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T224" s="14" t="s">
        <v>174</v>
      </c>
      <c r="AU224" s="14" t="s">
        <v>126</v>
      </c>
    </row>
    <row r="225" spans="1:65" s="2" customFormat="1" ht="24.2" customHeight="1">
      <c r="A225" s="31"/>
      <c r="B225" s="132"/>
      <c r="C225" s="164" t="s">
        <v>459</v>
      </c>
      <c r="D225" s="164" t="s">
        <v>149</v>
      </c>
      <c r="E225" s="165" t="s">
        <v>460</v>
      </c>
      <c r="F225" s="166" t="s">
        <v>461</v>
      </c>
      <c r="G225" s="167" t="s">
        <v>262</v>
      </c>
      <c r="H225" s="168">
        <v>70</v>
      </c>
      <c r="I225" s="169"/>
      <c r="J225" s="168">
        <f t="shared" ref="J225:J242" si="65">ROUND(I225*H225,3)</f>
        <v>0</v>
      </c>
      <c r="K225" s="170"/>
      <c r="L225" s="32"/>
      <c r="M225" s="171" t="s">
        <v>1</v>
      </c>
      <c r="N225" s="172" t="s">
        <v>41</v>
      </c>
      <c r="O225" s="57"/>
      <c r="P225" s="173">
        <f t="shared" ref="P225:P242" si="66">O225*H225</f>
        <v>0</v>
      </c>
      <c r="Q225" s="173">
        <v>9.0000000000000006E-5</v>
      </c>
      <c r="R225" s="173">
        <f t="shared" ref="R225:R242" si="67">Q225*H225</f>
        <v>6.3E-3</v>
      </c>
      <c r="S225" s="173">
        <v>4.2000000000000003E-2</v>
      </c>
      <c r="T225" s="174">
        <f t="shared" ref="T225:T242" si="68">S225*H225</f>
        <v>2.9400000000000004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5" t="s">
        <v>153</v>
      </c>
      <c r="AT225" s="175" t="s">
        <v>149</v>
      </c>
      <c r="AU225" s="175" t="s">
        <v>126</v>
      </c>
      <c r="AY225" s="14" t="s">
        <v>147</v>
      </c>
      <c r="BE225" s="97">
        <f t="shared" ref="BE225:BE242" si="69">IF(N225="základná",J225,0)</f>
        <v>0</v>
      </c>
      <c r="BF225" s="97">
        <f t="shared" ref="BF225:BF242" si="70">IF(N225="znížená",J225,0)</f>
        <v>0</v>
      </c>
      <c r="BG225" s="97">
        <f t="shared" ref="BG225:BG242" si="71">IF(N225="zákl. prenesená",J225,0)</f>
        <v>0</v>
      </c>
      <c r="BH225" s="97">
        <f t="shared" ref="BH225:BH242" si="72">IF(N225="zníž. prenesená",J225,0)</f>
        <v>0</v>
      </c>
      <c r="BI225" s="97">
        <f t="shared" ref="BI225:BI242" si="73">IF(N225="nulová",J225,0)</f>
        <v>0</v>
      </c>
      <c r="BJ225" s="14" t="s">
        <v>126</v>
      </c>
      <c r="BK225" s="176">
        <f t="shared" ref="BK225:BK242" si="74">ROUND(I225*H225,3)</f>
        <v>0</v>
      </c>
      <c r="BL225" s="14" t="s">
        <v>153</v>
      </c>
      <c r="BM225" s="175" t="s">
        <v>462</v>
      </c>
    </row>
    <row r="226" spans="1:65" s="2" customFormat="1" ht="14.45" customHeight="1">
      <c r="A226" s="31"/>
      <c r="B226" s="132"/>
      <c r="C226" s="164" t="s">
        <v>463</v>
      </c>
      <c r="D226" s="164" t="s">
        <v>149</v>
      </c>
      <c r="E226" s="165" t="s">
        <v>464</v>
      </c>
      <c r="F226" s="166" t="s">
        <v>465</v>
      </c>
      <c r="G226" s="167" t="s">
        <v>157</v>
      </c>
      <c r="H226" s="168">
        <v>3.3250000000000002</v>
      </c>
      <c r="I226" s="169"/>
      <c r="J226" s="168">
        <f t="shared" si="65"/>
        <v>0</v>
      </c>
      <c r="K226" s="170"/>
      <c r="L226" s="32"/>
      <c r="M226" s="171" t="s">
        <v>1</v>
      </c>
      <c r="N226" s="172" t="s">
        <v>41</v>
      </c>
      <c r="O226" s="57"/>
      <c r="P226" s="173">
        <f t="shared" si="66"/>
        <v>0</v>
      </c>
      <c r="Q226" s="173">
        <v>0</v>
      </c>
      <c r="R226" s="173">
        <f t="shared" si="67"/>
        <v>0</v>
      </c>
      <c r="S226" s="173">
        <v>2.2000000000000002</v>
      </c>
      <c r="T226" s="174">
        <f t="shared" si="68"/>
        <v>7.3150000000000013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5" t="s">
        <v>153</v>
      </c>
      <c r="AT226" s="175" t="s">
        <v>149</v>
      </c>
      <c r="AU226" s="175" t="s">
        <v>126</v>
      </c>
      <c r="AY226" s="14" t="s">
        <v>147</v>
      </c>
      <c r="BE226" s="97">
        <f t="shared" si="69"/>
        <v>0</v>
      </c>
      <c r="BF226" s="97">
        <f t="shared" si="70"/>
        <v>0</v>
      </c>
      <c r="BG226" s="97">
        <f t="shared" si="71"/>
        <v>0</v>
      </c>
      <c r="BH226" s="97">
        <f t="shared" si="72"/>
        <v>0</v>
      </c>
      <c r="BI226" s="97">
        <f t="shared" si="73"/>
        <v>0</v>
      </c>
      <c r="BJ226" s="14" t="s">
        <v>126</v>
      </c>
      <c r="BK226" s="176">
        <f t="shared" si="74"/>
        <v>0</v>
      </c>
      <c r="BL226" s="14" t="s">
        <v>153</v>
      </c>
      <c r="BM226" s="175" t="s">
        <v>466</v>
      </c>
    </row>
    <row r="227" spans="1:65" s="2" customFormat="1" ht="14.45" customHeight="1">
      <c r="A227" s="31"/>
      <c r="B227" s="132"/>
      <c r="C227" s="164" t="s">
        <v>467</v>
      </c>
      <c r="D227" s="164" t="s">
        <v>149</v>
      </c>
      <c r="E227" s="165" t="s">
        <v>468</v>
      </c>
      <c r="F227" s="166" t="s">
        <v>469</v>
      </c>
      <c r="G227" s="167" t="s">
        <v>262</v>
      </c>
      <c r="H227" s="168">
        <v>41.5</v>
      </c>
      <c r="I227" s="169"/>
      <c r="J227" s="168">
        <f t="shared" si="65"/>
        <v>0</v>
      </c>
      <c r="K227" s="170"/>
      <c r="L227" s="32"/>
      <c r="M227" s="171" t="s">
        <v>1</v>
      </c>
      <c r="N227" s="172" t="s">
        <v>41</v>
      </c>
      <c r="O227" s="57"/>
      <c r="P227" s="173">
        <f t="shared" si="66"/>
        <v>0</v>
      </c>
      <c r="Q227" s="173">
        <v>0</v>
      </c>
      <c r="R227" s="173">
        <f t="shared" si="67"/>
        <v>0</v>
      </c>
      <c r="S227" s="173">
        <v>8.9999999999999993E-3</v>
      </c>
      <c r="T227" s="174">
        <f t="shared" si="68"/>
        <v>0.3735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5" t="s">
        <v>212</v>
      </c>
      <c r="AT227" s="175" t="s">
        <v>149</v>
      </c>
      <c r="AU227" s="175" t="s">
        <v>126</v>
      </c>
      <c r="AY227" s="14" t="s">
        <v>147</v>
      </c>
      <c r="BE227" s="97">
        <f t="shared" si="69"/>
        <v>0</v>
      </c>
      <c r="BF227" s="97">
        <f t="shared" si="70"/>
        <v>0</v>
      </c>
      <c r="BG227" s="97">
        <f t="shared" si="71"/>
        <v>0</v>
      </c>
      <c r="BH227" s="97">
        <f t="shared" si="72"/>
        <v>0</v>
      </c>
      <c r="BI227" s="97">
        <f t="shared" si="73"/>
        <v>0</v>
      </c>
      <c r="BJ227" s="14" t="s">
        <v>126</v>
      </c>
      <c r="BK227" s="176">
        <f t="shared" si="74"/>
        <v>0</v>
      </c>
      <c r="BL227" s="14" t="s">
        <v>212</v>
      </c>
      <c r="BM227" s="175" t="s">
        <v>470</v>
      </c>
    </row>
    <row r="228" spans="1:65" s="2" customFormat="1" ht="24.2" customHeight="1">
      <c r="A228" s="31"/>
      <c r="B228" s="132"/>
      <c r="C228" s="164" t="s">
        <v>471</v>
      </c>
      <c r="D228" s="164" t="s">
        <v>149</v>
      </c>
      <c r="E228" s="165" t="s">
        <v>472</v>
      </c>
      <c r="F228" s="166" t="s">
        <v>473</v>
      </c>
      <c r="G228" s="167" t="s">
        <v>152</v>
      </c>
      <c r="H228" s="168">
        <v>642</v>
      </c>
      <c r="I228" s="169"/>
      <c r="J228" s="168">
        <f t="shared" si="65"/>
        <v>0</v>
      </c>
      <c r="K228" s="170"/>
      <c r="L228" s="32"/>
      <c r="M228" s="171" t="s">
        <v>1</v>
      </c>
      <c r="N228" s="172" t="s">
        <v>41</v>
      </c>
      <c r="O228" s="57"/>
      <c r="P228" s="173">
        <f t="shared" si="66"/>
        <v>0</v>
      </c>
      <c r="Q228" s="173">
        <v>0</v>
      </c>
      <c r="R228" s="173">
        <f t="shared" si="67"/>
        <v>0</v>
      </c>
      <c r="S228" s="173">
        <v>0.18099999999999999</v>
      </c>
      <c r="T228" s="174">
        <f t="shared" si="68"/>
        <v>116.202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5" t="s">
        <v>153</v>
      </c>
      <c r="AT228" s="175" t="s">
        <v>149</v>
      </c>
      <c r="AU228" s="175" t="s">
        <v>126</v>
      </c>
      <c r="AY228" s="14" t="s">
        <v>147</v>
      </c>
      <c r="BE228" s="97">
        <f t="shared" si="69"/>
        <v>0</v>
      </c>
      <c r="BF228" s="97">
        <f t="shared" si="70"/>
        <v>0</v>
      </c>
      <c r="BG228" s="97">
        <f t="shared" si="71"/>
        <v>0</v>
      </c>
      <c r="BH228" s="97">
        <f t="shared" si="72"/>
        <v>0</v>
      </c>
      <c r="BI228" s="97">
        <f t="shared" si="73"/>
        <v>0</v>
      </c>
      <c r="BJ228" s="14" t="s">
        <v>126</v>
      </c>
      <c r="BK228" s="176">
        <f t="shared" si="74"/>
        <v>0</v>
      </c>
      <c r="BL228" s="14" t="s">
        <v>153</v>
      </c>
      <c r="BM228" s="175" t="s">
        <v>474</v>
      </c>
    </row>
    <row r="229" spans="1:65" s="2" customFormat="1" ht="24.2" customHeight="1">
      <c r="A229" s="31"/>
      <c r="B229" s="132"/>
      <c r="C229" s="164" t="s">
        <v>475</v>
      </c>
      <c r="D229" s="164" t="s">
        <v>149</v>
      </c>
      <c r="E229" s="165" t="s">
        <v>476</v>
      </c>
      <c r="F229" s="166" t="s">
        <v>477</v>
      </c>
      <c r="G229" s="167" t="s">
        <v>152</v>
      </c>
      <c r="H229" s="168">
        <v>1.3</v>
      </c>
      <c r="I229" s="169"/>
      <c r="J229" s="168">
        <f t="shared" si="65"/>
        <v>0</v>
      </c>
      <c r="K229" s="170"/>
      <c r="L229" s="32"/>
      <c r="M229" s="171" t="s">
        <v>1</v>
      </c>
      <c r="N229" s="172" t="s">
        <v>41</v>
      </c>
      <c r="O229" s="57"/>
      <c r="P229" s="173">
        <f t="shared" si="66"/>
        <v>0</v>
      </c>
      <c r="Q229" s="173">
        <v>1.7000000000000001E-4</v>
      </c>
      <c r="R229" s="173">
        <f t="shared" si="67"/>
        <v>2.2100000000000003E-4</v>
      </c>
      <c r="S229" s="173">
        <v>0.50800000000000001</v>
      </c>
      <c r="T229" s="174">
        <f t="shared" si="68"/>
        <v>0.66039999999999999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5" t="s">
        <v>153</v>
      </c>
      <c r="AT229" s="175" t="s">
        <v>149</v>
      </c>
      <c r="AU229" s="175" t="s">
        <v>126</v>
      </c>
      <c r="AY229" s="14" t="s">
        <v>147</v>
      </c>
      <c r="BE229" s="97">
        <f t="shared" si="69"/>
        <v>0</v>
      </c>
      <c r="BF229" s="97">
        <f t="shared" si="70"/>
        <v>0</v>
      </c>
      <c r="BG229" s="97">
        <f t="shared" si="71"/>
        <v>0</v>
      </c>
      <c r="BH229" s="97">
        <f t="shared" si="72"/>
        <v>0</v>
      </c>
      <c r="BI229" s="97">
        <f t="shared" si="73"/>
        <v>0</v>
      </c>
      <c r="BJ229" s="14" t="s">
        <v>126</v>
      </c>
      <c r="BK229" s="176">
        <f t="shared" si="74"/>
        <v>0</v>
      </c>
      <c r="BL229" s="14" t="s">
        <v>153</v>
      </c>
      <c r="BM229" s="175" t="s">
        <v>478</v>
      </c>
    </row>
    <row r="230" spans="1:65" s="2" customFormat="1" ht="37.9" customHeight="1">
      <c r="A230" s="31"/>
      <c r="B230" s="132"/>
      <c r="C230" s="164" t="s">
        <v>479</v>
      </c>
      <c r="D230" s="164" t="s">
        <v>149</v>
      </c>
      <c r="E230" s="165" t="s">
        <v>480</v>
      </c>
      <c r="F230" s="166" t="s">
        <v>481</v>
      </c>
      <c r="G230" s="167" t="s">
        <v>152</v>
      </c>
      <c r="H230" s="168">
        <v>706.2</v>
      </c>
      <c r="I230" s="169"/>
      <c r="J230" s="168">
        <f t="shared" si="65"/>
        <v>0</v>
      </c>
      <c r="K230" s="170"/>
      <c r="L230" s="32"/>
      <c r="M230" s="171" t="s">
        <v>1</v>
      </c>
      <c r="N230" s="172" t="s">
        <v>41</v>
      </c>
      <c r="O230" s="57"/>
      <c r="P230" s="173">
        <f t="shared" si="66"/>
        <v>0</v>
      </c>
      <c r="Q230" s="173">
        <v>0</v>
      </c>
      <c r="R230" s="173">
        <f t="shared" si="67"/>
        <v>0</v>
      </c>
      <c r="S230" s="173">
        <v>0.23499999999999999</v>
      </c>
      <c r="T230" s="174">
        <f t="shared" si="68"/>
        <v>165.95699999999999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5" t="s">
        <v>153</v>
      </c>
      <c r="AT230" s="175" t="s">
        <v>149</v>
      </c>
      <c r="AU230" s="175" t="s">
        <v>126</v>
      </c>
      <c r="AY230" s="14" t="s">
        <v>147</v>
      </c>
      <c r="BE230" s="97">
        <f t="shared" si="69"/>
        <v>0</v>
      </c>
      <c r="BF230" s="97">
        <f t="shared" si="70"/>
        <v>0</v>
      </c>
      <c r="BG230" s="97">
        <f t="shared" si="71"/>
        <v>0</v>
      </c>
      <c r="BH230" s="97">
        <f t="shared" si="72"/>
        <v>0</v>
      </c>
      <c r="BI230" s="97">
        <f t="shared" si="73"/>
        <v>0</v>
      </c>
      <c r="BJ230" s="14" t="s">
        <v>126</v>
      </c>
      <c r="BK230" s="176">
        <f t="shared" si="74"/>
        <v>0</v>
      </c>
      <c r="BL230" s="14" t="s">
        <v>153</v>
      </c>
      <c r="BM230" s="175" t="s">
        <v>482</v>
      </c>
    </row>
    <row r="231" spans="1:65" s="2" customFormat="1" ht="24.2" customHeight="1">
      <c r="A231" s="31"/>
      <c r="B231" s="132"/>
      <c r="C231" s="164" t="s">
        <v>483</v>
      </c>
      <c r="D231" s="164" t="s">
        <v>149</v>
      </c>
      <c r="E231" s="165" t="s">
        <v>484</v>
      </c>
      <c r="F231" s="166" t="s">
        <v>485</v>
      </c>
      <c r="G231" s="167" t="s">
        <v>152</v>
      </c>
      <c r="H231" s="168">
        <v>706.2</v>
      </c>
      <c r="I231" s="169"/>
      <c r="J231" s="168">
        <f t="shared" si="65"/>
        <v>0</v>
      </c>
      <c r="K231" s="170"/>
      <c r="L231" s="32"/>
      <c r="M231" s="171" t="s">
        <v>1</v>
      </c>
      <c r="N231" s="172" t="s">
        <v>41</v>
      </c>
      <c r="O231" s="57"/>
      <c r="P231" s="173">
        <f t="shared" si="66"/>
        <v>0</v>
      </c>
      <c r="Q231" s="173">
        <v>0</v>
      </c>
      <c r="R231" s="173">
        <f t="shared" si="67"/>
        <v>0</v>
      </c>
      <c r="S231" s="173">
        <v>0.5</v>
      </c>
      <c r="T231" s="174">
        <f t="shared" si="68"/>
        <v>353.1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5" t="s">
        <v>153</v>
      </c>
      <c r="AT231" s="175" t="s">
        <v>149</v>
      </c>
      <c r="AU231" s="175" t="s">
        <v>126</v>
      </c>
      <c r="AY231" s="14" t="s">
        <v>147</v>
      </c>
      <c r="BE231" s="97">
        <f t="shared" si="69"/>
        <v>0</v>
      </c>
      <c r="BF231" s="97">
        <f t="shared" si="70"/>
        <v>0</v>
      </c>
      <c r="BG231" s="97">
        <f t="shared" si="71"/>
        <v>0</v>
      </c>
      <c r="BH231" s="97">
        <f t="shared" si="72"/>
        <v>0</v>
      </c>
      <c r="BI231" s="97">
        <f t="shared" si="73"/>
        <v>0</v>
      </c>
      <c r="BJ231" s="14" t="s">
        <v>126</v>
      </c>
      <c r="BK231" s="176">
        <f t="shared" si="74"/>
        <v>0</v>
      </c>
      <c r="BL231" s="14" t="s">
        <v>153</v>
      </c>
      <c r="BM231" s="175" t="s">
        <v>486</v>
      </c>
    </row>
    <row r="232" spans="1:65" s="2" customFormat="1" ht="14.45" customHeight="1">
      <c r="A232" s="31"/>
      <c r="B232" s="132"/>
      <c r="C232" s="164" t="s">
        <v>487</v>
      </c>
      <c r="D232" s="164" t="s">
        <v>149</v>
      </c>
      <c r="E232" s="165" t="s">
        <v>488</v>
      </c>
      <c r="F232" s="166" t="s">
        <v>489</v>
      </c>
      <c r="G232" s="167" t="s">
        <v>157</v>
      </c>
      <c r="H232" s="168">
        <v>24.5</v>
      </c>
      <c r="I232" s="169"/>
      <c r="J232" s="168">
        <f t="shared" si="65"/>
        <v>0</v>
      </c>
      <c r="K232" s="170"/>
      <c r="L232" s="32"/>
      <c r="M232" s="171" t="s">
        <v>1</v>
      </c>
      <c r="N232" s="172" t="s">
        <v>41</v>
      </c>
      <c r="O232" s="57"/>
      <c r="P232" s="173">
        <f t="shared" si="66"/>
        <v>0</v>
      </c>
      <c r="Q232" s="173">
        <v>0</v>
      </c>
      <c r="R232" s="173">
        <f t="shared" si="67"/>
        <v>0</v>
      </c>
      <c r="S232" s="173">
        <v>1.8</v>
      </c>
      <c r="T232" s="174">
        <f t="shared" si="68"/>
        <v>44.1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5" t="s">
        <v>153</v>
      </c>
      <c r="AT232" s="175" t="s">
        <v>149</v>
      </c>
      <c r="AU232" s="175" t="s">
        <v>126</v>
      </c>
      <c r="AY232" s="14" t="s">
        <v>147</v>
      </c>
      <c r="BE232" s="97">
        <f t="shared" si="69"/>
        <v>0</v>
      </c>
      <c r="BF232" s="97">
        <f t="shared" si="70"/>
        <v>0</v>
      </c>
      <c r="BG232" s="97">
        <f t="shared" si="71"/>
        <v>0</v>
      </c>
      <c r="BH232" s="97">
        <f t="shared" si="72"/>
        <v>0</v>
      </c>
      <c r="BI232" s="97">
        <f t="shared" si="73"/>
        <v>0</v>
      </c>
      <c r="BJ232" s="14" t="s">
        <v>126</v>
      </c>
      <c r="BK232" s="176">
        <f t="shared" si="74"/>
        <v>0</v>
      </c>
      <c r="BL232" s="14" t="s">
        <v>153</v>
      </c>
      <c r="BM232" s="175" t="s">
        <v>490</v>
      </c>
    </row>
    <row r="233" spans="1:65" s="2" customFormat="1" ht="24.2" customHeight="1">
      <c r="A233" s="31"/>
      <c r="B233" s="132"/>
      <c r="C233" s="164" t="s">
        <v>491</v>
      </c>
      <c r="D233" s="164" t="s">
        <v>149</v>
      </c>
      <c r="E233" s="165" t="s">
        <v>492</v>
      </c>
      <c r="F233" s="166" t="s">
        <v>493</v>
      </c>
      <c r="G233" s="167" t="s">
        <v>387</v>
      </c>
      <c r="H233" s="168">
        <v>2</v>
      </c>
      <c r="I233" s="169"/>
      <c r="J233" s="168">
        <f t="shared" si="65"/>
        <v>0</v>
      </c>
      <c r="K233" s="170"/>
      <c r="L233" s="32"/>
      <c r="M233" s="171" t="s">
        <v>1</v>
      </c>
      <c r="N233" s="172" t="s">
        <v>41</v>
      </c>
      <c r="O233" s="57"/>
      <c r="P233" s="173">
        <f t="shared" si="66"/>
        <v>0</v>
      </c>
      <c r="Q233" s="173">
        <v>0</v>
      </c>
      <c r="R233" s="173">
        <f t="shared" si="67"/>
        <v>0</v>
      </c>
      <c r="S233" s="173">
        <v>4.0000000000000001E-3</v>
      </c>
      <c r="T233" s="174">
        <f t="shared" si="68"/>
        <v>8.0000000000000002E-3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5" t="s">
        <v>153</v>
      </c>
      <c r="AT233" s="175" t="s">
        <v>149</v>
      </c>
      <c r="AU233" s="175" t="s">
        <v>126</v>
      </c>
      <c r="AY233" s="14" t="s">
        <v>147</v>
      </c>
      <c r="BE233" s="97">
        <f t="shared" si="69"/>
        <v>0</v>
      </c>
      <c r="BF233" s="97">
        <f t="shared" si="70"/>
        <v>0</v>
      </c>
      <c r="BG233" s="97">
        <f t="shared" si="71"/>
        <v>0</v>
      </c>
      <c r="BH233" s="97">
        <f t="shared" si="72"/>
        <v>0</v>
      </c>
      <c r="BI233" s="97">
        <f t="shared" si="73"/>
        <v>0</v>
      </c>
      <c r="BJ233" s="14" t="s">
        <v>126</v>
      </c>
      <c r="BK233" s="176">
        <f t="shared" si="74"/>
        <v>0</v>
      </c>
      <c r="BL233" s="14" t="s">
        <v>153</v>
      </c>
      <c r="BM233" s="175" t="s">
        <v>494</v>
      </c>
    </row>
    <row r="234" spans="1:65" s="2" customFormat="1" ht="24.2" customHeight="1">
      <c r="A234" s="31"/>
      <c r="B234" s="132"/>
      <c r="C234" s="164" t="s">
        <v>495</v>
      </c>
      <c r="D234" s="164" t="s">
        <v>149</v>
      </c>
      <c r="E234" s="165" t="s">
        <v>496</v>
      </c>
      <c r="F234" s="166" t="s">
        <v>497</v>
      </c>
      <c r="G234" s="167" t="s">
        <v>216</v>
      </c>
      <c r="H234" s="168">
        <v>738.49199999999996</v>
      </c>
      <c r="I234" s="169"/>
      <c r="J234" s="168">
        <f t="shared" si="65"/>
        <v>0</v>
      </c>
      <c r="K234" s="170"/>
      <c r="L234" s="32"/>
      <c r="M234" s="171" t="s">
        <v>1</v>
      </c>
      <c r="N234" s="172" t="s">
        <v>41</v>
      </c>
      <c r="O234" s="57"/>
      <c r="P234" s="173">
        <f t="shared" si="66"/>
        <v>0</v>
      </c>
      <c r="Q234" s="173">
        <v>0</v>
      </c>
      <c r="R234" s="173">
        <f t="shared" si="67"/>
        <v>0</v>
      </c>
      <c r="S234" s="173">
        <v>0</v>
      </c>
      <c r="T234" s="174">
        <f t="shared" si="6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5" t="s">
        <v>153</v>
      </c>
      <c r="AT234" s="175" t="s">
        <v>149</v>
      </c>
      <c r="AU234" s="175" t="s">
        <v>126</v>
      </c>
      <c r="AY234" s="14" t="s">
        <v>147</v>
      </c>
      <c r="BE234" s="97">
        <f t="shared" si="69"/>
        <v>0</v>
      </c>
      <c r="BF234" s="97">
        <f t="shared" si="70"/>
        <v>0</v>
      </c>
      <c r="BG234" s="97">
        <f t="shared" si="71"/>
        <v>0</v>
      </c>
      <c r="BH234" s="97">
        <f t="shared" si="72"/>
        <v>0</v>
      </c>
      <c r="BI234" s="97">
        <f t="shared" si="73"/>
        <v>0</v>
      </c>
      <c r="BJ234" s="14" t="s">
        <v>126</v>
      </c>
      <c r="BK234" s="176">
        <f t="shared" si="74"/>
        <v>0</v>
      </c>
      <c r="BL234" s="14" t="s">
        <v>153</v>
      </c>
      <c r="BM234" s="175" t="s">
        <v>498</v>
      </c>
    </row>
    <row r="235" spans="1:65" s="2" customFormat="1" ht="24.2" customHeight="1">
      <c r="A235" s="31"/>
      <c r="B235" s="132"/>
      <c r="C235" s="164" t="s">
        <v>499</v>
      </c>
      <c r="D235" s="164" t="s">
        <v>149</v>
      </c>
      <c r="E235" s="165" t="s">
        <v>500</v>
      </c>
      <c r="F235" s="166" t="s">
        <v>501</v>
      </c>
      <c r="G235" s="167" t="s">
        <v>216</v>
      </c>
      <c r="H235" s="168">
        <v>14031.348</v>
      </c>
      <c r="I235" s="169"/>
      <c r="J235" s="168">
        <f t="shared" si="65"/>
        <v>0</v>
      </c>
      <c r="K235" s="170"/>
      <c r="L235" s="32"/>
      <c r="M235" s="171" t="s">
        <v>1</v>
      </c>
      <c r="N235" s="172" t="s">
        <v>41</v>
      </c>
      <c r="O235" s="57"/>
      <c r="P235" s="173">
        <f t="shared" si="66"/>
        <v>0</v>
      </c>
      <c r="Q235" s="173">
        <v>0</v>
      </c>
      <c r="R235" s="173">
        <f t="shared" si="67"/>
        <v>0</v>
      </c>
      <c r="S235" s="173">
        <v>0</v>
      </c>
      <c r="T235" s="174">
        <f t="shared" si="6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5" t="s">
        <v>153</v>
      </c>
      <c r="AT235" s="175" t="s">
        <v>149</v>
      </c>
      <c r="AU235" s="175" t="s">
        <v>126</v>
      </c>
      <c r="AY235" s="14" t="s">
        <v>147</v>
      </c>
      <c r="BE235" s="97">
        <f t="shared" si="69"/>
        <v>0</v>
      </c>
      <c r="BF235" s="97">
        <f t="shared" si="70"/>
        <v>0</v>
      </c>
      <c r="BG235" s="97">
        <f t="shared" si="71"/>
        <v>0</v>
      </c>
      <c r="BH235" s="97">
        <f t="shared" si="72"/>
        <v>0</v>
      </c>
      <c r="BI235" s="97">
        <f t="shared" si="73"/>
        <v>0</v>
      </c>
      <c r="BJ235" s="14" t="s">
        <v>126</v>
      </c>
      <c r="BK235" s="176">
        <f t="shared" si="74"/>
        <v>0</v>
      </c>
      <c r="BL235" s="14" t="s">
        <v>153</v>
      </c>
      <c r="BM235" s="175" t="s">
        <v>502</v>
      </c>
    </row>
    <row r="236" spans="1:65" s="2" customFormat="1" ht="24.2" customHeight="1">
      <c r="A236" s="31"/>
      <c r="B236" s="132"/>
      <c r="C236" s="164" t="s">
        <v>503</v>
      </c>
      <c r="D236" s="164" t="s">
        <v>149</v>
      </c>
      <c r="E236" s="165" t="s">
        <v>504</v>
      </c>
      <c r="F236" s="166" t="s">
        <v>505</v>
      </c>
      <c r="G236" s="167" t="s">
        <v>216</v>
      </c>
      <c r="H236" s="168">
        <v>3.3220000000000001</v>
      </c>
      <c r="I236" s="169"/>
      <c r="J236" s="168">
        <f t="shared" si="65"/>
        <v>0</v>
      </c>
      <c r="K236" s="170"/>
      <c r="L236" s="32"/>
      <c r="M236" s="171" t="s">
        <v>1</v>
      </c>
      <c r="N236" s="172" t="s">
        <v>41</v>
      </c>
      <c r="O236" s="57"/>
      <c r="P236" s="173">
        <f t="shared" si="66"/>
        <v>0</v>
      </c>
      <c r="Q236" s="173">
        <v>0</v>
      </c>
      <c r="R236" s="173">
        <f t="shared" si="67"/>
        <v>0</v>
      </c>
      <c r="S236" s="173">
        <v>0</v>
      </c>
      <c r="T236" s="174">
        <f t="shared" si="6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5" t="s">
        <v>153</v>
      </c>
      <c r="AT236" s="175" t="s">
        <v>149</v>
      </c>
      <c r="AU236" s="175" t="s">
        <v>126</v>
      </c>
      <c r="AY236" s="14" t="s">
        <v>147</v>
      </c>
      <c r="BE236" s="97">
        <f t="shared" si="69"/>
        <v>0</v>
      </c>
      <c r="BF236" s="97">
        <f t="shared" si="70"/>
        <v>0</v>
      </c>
      <c r="BG236" s="97">
        <f t="shared" si="71"/>
        <v>0</v>
      </c>
      <c r="BH236" s="97">
        <f t="shared" si="72"/>
        <v>0</v>
      </c>
      <c r="BI236" s="97">
        <f t="shared" si="73"/>
        <v>0</v>
      </c>
      <c r="BJ236" s="14" t="s">
        <v>126</v>
      </c>
      <c r="BK236" s="176">
        <f t="shared" si="74"/>
        <v>0</v>
      </c>
      <c r="BL236" s="14" t="s">
        <v>153</v>
      </c>
      <c r="BM236" s="175" t="s">
        <v>506</v>
      </c>
    </row>
    <row r="237" spans="1:65" s="2" customFormat="1" ht="24.2" customHeight="1">
      <c r="A237" s="31"/>
      <c r="B237" s="132"/>
      <c r="C237" s="164" t="s">
        <v>507</v>
      </c>
      <c r="D237" s="164" t="s">
        <v>149</v>
      </c>
      <c r="E237" s="165" t="s">
        <v>508</v>
      </c>
      <c r="F237" s="166" t="s">
        <v>509</v>
      </c>
      <c r="G237" s="167" t="s">
        <v>216</v>
      </c>
      <c r="H237" s="168">
        <v>9.9659999999999993</v>
      </c>
      <c r="I237" s="169"/>
      <c r="J237" s="168">
        <f t="shared" si="65"/>
        <v>0</v>
      </c>
      <c r="K237" s="170"/>
      <c r="L237" s="32"/>
      <c r="M237" s="171" t="s">
        <v>1</v>
      </c>
      <c r="N237" s="172" t="s">
        <v>41</v>
      </c>
      <c r="O237" s="57"/>
      <c r="P237" s="173">
        <f t="shared" si="66"/>
        <v>0</v>
      </c>
      <c r="Q237" s="173">
        <v>0</v>
      </c>
      <c r="R237" s="173">
        <f t="shared" si="67"/>
        <v>0</v>
      </c>
      <c r="S237" s="173">
        <v>0</v>
      </c>
      <c r="T237" s="174">
        <f t="shared" si="6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5" t="s">
        <v>153</v>
      </c>
      <c r="AT237" s="175" t="s">
        <v>149</v>
      </c>
      <c r="AU237" s="175" t="s">
        <v>126</v>
      </c>
      <c r="AY237" s="14" t="s">
        <v>147</v>
      </c>
      <c r="BE237" s="97">
        <f t="shared" si="69"/>
        <v>0</v>
      </c>
      <c r="BF237" s="97">
        <f t="shared" si="70"/>
        <v>0</v>
      </c>
      <c r="BG237" s="97">
        <f t="shared" si="71"/>
        <v>0</v>
      </c>
      <c r="BH237" s="97">
        <f t="shared" si="72"/>
        <v>0</v>
      </c>
      <c r="BI237" s="97">
        <f t="shared" si="73"/>
        <v>0</v>
      </c>
      <c r="BJ237" s="14" t="s">
        <v>126</v>
      </c>
      <c r="BK237" s="176">
        <f t="shared" si="74"/>
        <v>0</v>
      </c>
      <c r="BL237" s="14" t="s">
        <v>153</v>
      </c>
      <c r="BM237" s="175" t="s">
        <v>510</v>
      </c>
    </row>
    <row r="238" spans="1:65" s="2" customFormat="1" ht="24.2" customHeight="1">
      <c r="A238" s="31"/>
      <c r="B238" s="132"/>
      <c r="C238" s="164" t="s">
        <v>511</v>
      </c>
      <c r="D238" s="164" t="s">
        <v>149</v>
      </c>
      <c r="E238" s="165" t="s">
        <v>512</v>
      </c>
      <c r="F238" s="166" t="s">
        <v>513</v>
      </c>
      <c r="G238" s="167" t="s">
        <v>216</v>
      </c>
      <c r="H238" s="168">
        <v>7.3150000000000004</v>
      </c>
      <c r="I238" s="169"/>
      <c r="J238" s="168">
        <f t="shared" si="65"/>
        <v>0</v>
      </c>
      <c r="K238" s="170"/>
      <c r="L238" s="32"/>
      <c r="M238" s="171" t="s">
        <v>1</v>
      </c>
      <c r="N238" s="172" t="s">
        <v>41</v>
      </c>
      <c r="O238" s="57"/>
      <c r="P238" s="173">
        <f t="shared" si="66"/>
        <v>0</v>
      </c>
      <c r="Q238" s="173">
        <v>0</v>
      </c>
      <c r="R238" s="173">
        <f t="shared" si="67"/>
        <v>0</v>
      </c>
      <c r="S238" s="173">
        <v>0</v>
      </c>
      <c r="T238" s="174">
        <f t="shared" si="6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5" t="s">
        <v>153</v>
      </c>
      <c r="AT238" s="175" t="s">
        <v>149</v>
      </c>
      <c r="AU238" s="175" t="s">
        <v>126</v>
      </c>
      <c r="AY238" s="14" t="s">
        <v>147</v>
      </c>
      <c r="BE238" s="97">
        <f t="shared" si="69"/>
        <v>0</v>
      </c>
      <c r="BF238" s="97">
        <f t="shared" si="70"/>
        <v>0</v>
      </c>
      <c r="BG238" s="97">
        <f t="shared" si="71"/>
        <v>0</v>
      </c>
      <c r="BH238" s="97">
        <f t="shared" si="72"/>
        <v>0</v>
      </c>
      <c r="BI238" s="97">
        <f t="shared" si="73"/>
        <v>0</v>
      </c>
      <c r="BJ238" s="14" t="s">
        <v>126</v>
      </c>
      <c r="BK238" s="176">
        <f t="shared" si="74"/>
        <v>0</v>
      </c>
      <c r="BL238" s="14" t="s">
        <v>153</v>
      </c>
      <c r="BM238" s="175" t="s">
        <v>514</v>
      </c>
    </row>
    <row r="239" spans="1:65" s="2" customFormat="1" ht="24.2" customHeight="1">
      <c r="A239" s="31"/>
      <c r="B239" s="132"/>
      <c r="C239" s="164" t="s">
        <v>515</v>
      </c>
      <c r="D239" s="164" t="s">
        <v>149</v>
      </c>
      <c r="E239" s="165" t="s">
        <v>516</v>
      </c>
      <c r="F239" s="166" t="s">
        <v>517</v>
      </c>
      <c r="G239" s="167" t="s">
        <v>216</v>
      </c>
      <c r="H239" s="168">
        <v>469.96199999999999</v>
      </c>
      <c r="I239" s="169"/>
      <c r="J239" s="168">
        <f t="shared" si="65"/>
        <v>0</v>
      </c>
      <c r="K239" s="170"/>
      <c r="L239" s="32"/>
      <c r="M239" s="171" t="s">
        <v>1</v>
      </c>
      <c r="N239" s="172" t="s">
        <v>41</v>
      </c>
      <c r="O239" s="57"/>
      <c r="P239" s="173">
        <f t="shared" si="66"/>
        <v>0</v>
      </c>
      <c r="Q239" s="173">
        <v>0</v>
      </c>
      <c r="R239" s="173">
        <f t="shared" si="67"/>
        <v>0</v>
      </c>
      <c r="S239" s="173">
        <v>0</v>
      </c>
      <c r="T239" s="174">
        <f t="shared" si="6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5" t="s">
        <v>153</v>
      </c>
      <c r="AT239" s="175" t="s">
        <v>149</v>
      </c>
      <c r="AU239" s="175" t="s">
        <v>126</v>
      </c>
      <c r="AY239" s="14" t="s">
        <v>147</v>
      </c>
      <c r="BE239" s="97">
        <f t="shared" si="69"/>
        <v>0</v>
      </c>
      <c r="BF239" s="97">
        <f t="shared" si="70"/>
        <v>0</v>
      </c>
      <c r="BG239" s="97">
        <f t="shared" si="71"/>
        <v>0</v>
      </c>
      <c r="BH239" s="97">
        <f t="shared" si="72"/>
        <v>0</v>
      </c>
      <c r="BI239" s="97">
        <f t="shared" si="73"/>
        <v>0</v>
      </c>
      <c r="BJ239" s="14" t="s">
        <v>126</v>
      </c>
      <c r="BK239" s="176">
        <f t="shared" si="74"/>
        <v>0</v>
      </c>
      <c r="BL239" s="14" t="s">
        <v>153</v>
      </c>
      <c r="BM239" s="175" t="s">
        <v>518</v>
      </c>
    </row>
    <row r="240" spans="1:65" s="2" customFormat="1" ht="24.2" customHeight="1">
      <c r="A240" s="31"/>
      <c r="B240" s="132"/>
      <c r="C240" s="164" t="s">
        <v>519</v>
      </c>
      <c r="D240" s="164" t="s">
        <v>149</v>
      </c>
      <c r="E240" s="165" t="s">
        <v>520</v>
      </c>
      <c r="F240" s="166" t="s">
        <v>521</v>
      </c>
      <c r="G240" s="167" t="s">
        <v>216</v>
      </c>
      <c r="H240" s="168">
        <v>3.3220000000000001</v>
      </c>
      <c r="I240" s="169"/>
      <c r="J240" s="168">
        <f t="shared" si="65"/>
        <v>0</v>
      </c>
      <c r="K240" s="170"/>
      <c r="L240" s="32"/>
      <c r="M240" s="171" t="s">
        <v>1</v>
      </c>
      <c r="N240" s="172" t="s">
        <v>41</v>
      </c>
      <c r="O240" s="57"/>
      <c r="P240" s="173">
        <f t="shared" si="66"/>
        <v>0</v>
      </c>
      <c r="Q240" s="173">
        <v>0</v>
      </c>
      <c r="R240" s="173">
        <f t="shared" si="67"/>
        <v>0</v>
      </c>
      <c r="S240" s="173">
        <v>0</v>
      </c>
      <c r="T240" s="174">
        <f t="shared" si="6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5" t="s">
        <v>153</v>
      </c>
      <c r="AT240" s="175" t="s">
        <v>149</v>
      </c>
      <c r="AU240" s="175" t="s">
        <v>126</v>
      </c>
      <c r="AY240" s="14" t="s">
        <v>147</v>
      </c>
      <c r="BE240" s="97">
        <f t="shared" si="69"/>
        <v>0</v>
      </c>
      <c r="BF240" s="97">
        <f t="shared" si="70"/>
        <v>0</v>
      </c>
      <c r="BG240" s="97">
        <f t="shared" si="71"/>
        <v>0</v>
      </c>
      <c r="BH240" s="97">
        <f t="shared" si="72"/>
        <v>0</v>
      </c>
      <c r="BI240" s="97">
        <f t="shared" si="73"/>
        <v>0</v>
      </c>
      <c r="BJ240" s="14" t="s">
        <v>126</v>
      </c>
      <c r="BK240" s="176">
        <f t="shared" si="74"/>
        <v>0</v>
      </c>
      <c r="BL240" s="14" t="s">
        <v>153</v>
      </c>
      <c r="BM240" s="175" t="s">
        <v>522</v>
      </c>
    </row>
    <row r="241" spans="1:65" s="2" customFormat="1" ht="24.2" customHeight="1">
      <c r="A241" s="31"/>
      <c r="B241" s="132"/>
      <c r="C241" s="164" t="s">
        <v>523</v>
      </c>
      <c r="D241" s="164" t="s">
        <v>149</v>
      </c>
      <c r="E241" s="165" t="s">
        <v>524</v>
      </c>
      <c r="F241" s="166" t="s">
        <v>525</v>
      </c>
      <c r="G241" s="167" t="s">
        <v>216</v>
      </c>
      <c r="H241" s="168">
        <v>825.50800000000004</v>
      </c>
      <c r="I241" s="169"/>
      <c r="J241" s="168">
        <f t="shared" si="65"/>
        <v>0</v>
      </c>
      <c r="K241" s="170"/>
      <c r="L241" s="32"/>
      <c r="M241" s="171" t="s">
        <v>1</v>
      </c>
      <c r="N241" s="172" t="s">
        <v>41</v>
      </c>
      <c r="O241" s="57"/>
      <c r="P241" s="173">
        <f t="shared" si="66"/>
        <v>0</v>
      </c>
      <c r="Q241" s="173">
        <v>0</v>
      </c>
      <c r="R241" s="173">
        <f t="shared" si="67"/>
        <v>0</v>
      </c>
      <c r="S241" s="173">
        <v>0</v>
      </c>
      <c r="T241" s="174">
        <f t="shared" si="6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5" t="s">
        <v>153</v>
      </c>
      <c r="AT241" s="175" t="s">
        <v>149</v>
      </c>
      <c r="AU241" s="175" t="s">
        <v>126</v>
      </c>
      <c r="AY241" s="14" t="s">
        <v>147</v>
      </c>
      <c r="BE241" s="97">
        <f t="shared" si="69"/>
        <v>0</v>
      </c>
      <c r="BF241" s="97">
        <f t="shared" si="70"/>
        <v>0</v>
      </c>
      <c r="BG241" s="97">
        <f t="shared" si="71"/>
        <v>0</v>
      </c>
      <c r="BH241" s="97">
        <f t="shared" si="72"/>
        <v>0</v>
      </c>
      <c r="BI241" s="97">
        <f t="shared" si="73"/>
        <v>0</v>
      </c>
      <c r="BJ241" s="14" t="s">
        <v>126</v>
      </c>
      <c r="BK241" s="176">
        <f t="shared" si="74"/>
        <v>0</v>
      </c>
      <c r="BL241" s="14" t="s">
        <v>153</v>
      </c>
      <c r="BM241" s="175" t="s">
        <v>526</v>
      </c>
    </row>
    <row r="242" spans="1:65" s="2" customFormat="1" ht="24.2" customHeight="1">
      <c r="A242" s="31"/>
      <c r="B242" s="132"/>
      <c r="C242" s="164" t="s">
        <v>527</v>
      </c>
      <c r="D242" s="164" t="s">
        <v>149</v>
      </c>
      <c r="E242" s="165" t="s">
        <v>528</v>
      </c>
      <c r="F242" s="166" t="s">
        <v>529</v>
      </c>
      <c r="G242" s="167" t="s">
        <v>387</v>
      </c>
      <c r="H242" s="168">
        <v>33</v>
      </c>
      <c r="I242" s="169"/>
      <c r="J242" s="168">
        <f t="shared" si="65"/>
        <v>0</v>
      </c>
      <c r="K242" s="170"/>
      <c r="L242" s="32"/>
      <c r="M242" s="171" t="s">
        <v>1</v>
      </c>
      <c r="N242" s="172" t="s">
        <v>41</v>
      </c>
      <c r="O242" s="57"/>
      <c r="P242" s="173">
        <f t="shared" si="66"/>
        <v>0</v>
      </c>
      <c r="Q242" s="173">
        <v>0.05</v>
      </c>
      <c r="R242" s="173">
        <f t="shared" si="67"/>
        <v>1.6500000000000001</v>
      </c>
      <c r="S242" s="173">
        <v>0</v>
      </c>
      <c r="T242" s="174">
        <f t="shared" si="6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5" t="s">
        <v>153</v>
      </c>
      <c r="AT242" s="175" t="s">
        <v>149</v>
      </c>
      <c r="AU242" s="175" t="s">
        <v>126</v>
      </c>
      <c r="AY242" s="14" t="s">
        <v>147</v>
      </c>
      <c r="BE242" s="97">
        <f t="shared" si="69"/>
        <v>0</v>
      </c>
      <c r="BF242" s="97">
        <f t="shared" si="70"/>
        <v>0</v>
      </c>
      <c r="BG242" s="97">
        <f t="shared" si="71"/>
        <v>0</v>
      </c>
      <c r="BH242" s="97">
        <f t="shared" si="72"/>
        <v>0</v>
      </c>
      <c r="BI242" s="97">
        <f t="shared" si="73"/>
        <v>0</v>
      </c>
      <c r="BJ242" s="14" t="s">
        <v>126</v>
      </c>
      <c r="BK242" s="176">
        <f t="shared" si="74"/>
        <v>0</v>
      </c>
      <c r="BL242" s="14" t="s">
        <v>153</v>
      </c>
      <c r="BM242" s="175" t="s">
        <v>530</v>
      </c>
    </row>
    <row r="243" spans="1:65" s="2" customFormat="1" ht="29.25">
      <c r="A243" s="31"/>
      <c r="B243" s="32"/>
      <c r="C243" s="31"/>
      <c r="D243" s="177" t="s">
        <v>174</v>
      </c>
      <c r="E243" s="31"/>
      <c r="F243" s="178" t="s">
        <v>531</v>
      </c>
      <c r="G243" s="31"/>
      <c r="H243" s="31"/>
      <c r="I243" s="133"/>
      <c r="J243" s="31"/>
      <c r="K243" s="31"/>
      <c r="L243" s="32"/>
      <c r="M243" s="179"/>
      <c r="N243" s="180"/>
      <c r="O243" s="57"/>
      <c r="P243" s="57"/>
      <c r="Q243" s="57"/>
      <c r="R243" s="57"/>
      <c r="S243" s="57"/>
      <c r="T243" s="58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T243" s="14" t="s">
        <v>174</v>
      </c>
      <c r="AU243" s="14" t="s">
        <v>126</v>
      </c>
    </row>
    <row r="244" spans="1:65" s="2" customFormat="1" ht="24.2" customHeight="1">
      <c r="A244" s="31"/>
      <c r="B244" s="132"/>
      <c r="C244" s="164" t="s">
        <v>532</v>
      </c>
      <c r="D244" s="164" t="s">
        <v>149</v>
      </c>
      <c r="E244" s="165" t="s">
        <v>533</v>
      </c>
      <c r="F244" s="166" t="s">
        <v>534</v>
      </c>
      <c r="G244" s="167" t="s">
        <v>387</v>
      </c>
      <c r="H244" s="168">
        <v>33</v>
      </c>
      <c r="I244" s="169"/>
      <c r="J244" s="168">
        <f>ROUND(I244*H244,3)</f>
        <v>0</v>
      </c>
      <c r="K244" s="170"/>
      <c r="L244" s="32"/>
      <c r="M244" s="171" t="s">
        <v>1</v>
      </c>
      <c r="N244" s="172" t="s">
        <v>41</v>
      </c>
      <c r="O244" s="57"/>
      <c r="P244" s="173">
        <f>O244*H244</f>
        <v>0</v>
      </c>
      <c r="Q244" s="173">
        <v>0.22133</v>
      </c>
      <c r="R244" s="173">
        <f>Q244*H244</f>
        <v>7.30389</v>
      </c>
      <c r="S244" s="173">
        <v>0</v>
      </c>
      <c r="T244" s="174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5" t="s">
        <v>153</v>
      </c>
      <c r="AT244" s="175" t="s">
        <v>149</v>
      </c>
      <c r="AU244" s="175" t="s">
        <v>126</v>
      </c>
      <c r="AY244" s="14" t="s">
        <v>147</v>
      </c>
      <c r="BE244" s="97">
        <f>IF(N244="základná",J244,0)</f>
        <v>0</v>
      </c>
      <c r="BF244" s="97">
        <f>IF(N244="znížená",J244,0)</f>
        <v>0</v>
      </c>
      <c r="BG244" s="97">
        <f>IF(N244="zákl. prenesená",J244,0)</f>
        <v>0</v>
      </c>
      <c r="BH244" s="97">
        <f>IF(N244="zníž. prenesená",J244,0)</f>
        <v>0</v>
      </c>
      <c r="BI244" s="97">
        <f>IF(N244="nulová",J244,0)</f>
        <v>0</v>
      </c>
      <c r="BJ244" s="14" t="s">
        <v>126</v>
      </c>
      <c r="BK244" s="176">
        <f>ROUND(I244*H244,3)</f>
        <v>0</v>
      </c>
      <c r="BL244" s="14" t="s">
        <v>153</v>
      </c>
      <c r="BM244" s="175" t="s">
        <v>535</v>
      </c>
    </row>
    <row r="245" spans="1:65" s="2" customFormat="1" ht="37.9" customHeight="1">
      <c r="A245" s="31"/>
      <c r="B245" s="132"/>
      <c r="C245" s="164" t="s">
        <v>536</v>
      </c>
      <c r="D245" s="164" t="s">
        <v>149</v>
      </c>
      <c r="E245" s="165" t="s">
        <v>537</v>
      </c>
      <c r="F245" s="166" t="s">
        <v>538</v>
      </c>
      <c r="G245" s="167" t="s">
        <v>387</v>
      </c>
      <c r="H245" s="168">
        <v>33</v>
      </c>
      <c r="I245" s="169"/>
      <c r="J245" s="168">
        <f>ROUND(I245*H245,3)</f>
        <v>0</v>
      </c>
      <c r="K245" s="170"/>
      <c r="L245" s="32"/>
      <c r="M245" s="171" t="s">
        <v>1</v>
      </c>
      <c r="N245" s="172" t="s">
        <v>41</v>
      </c>
      <c r="O245" s="57"/>
      <c r="P245" s="173">
        <f>O245*H245</f>
        <v>0</v>
      </c>
      <c r="Q245" s="173">
        <v>0</v>
      </c>
      <c r="R245" s="173">
        <f>Q245*H245</f>
        <v>0</v>
      </c>
      <c r="S245" s="173">
        <v>0</v>
      </c>
      <c r="T245" s="174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5" t="s">
        <v>153</v>
      </c>
      <c r="AT245" s="175" t="s">
        <v>149</v>
      </c>
      <c r="AU245" s="175" t="s">
        <v>126</v>
      </c>
      <c r="AY245" s="14" t="s">
        <v>147</v>
      </c>
      <c r="BE245" s="97">
        <f>IF(N245="základná",J245,0)</f>
        <v>0</v>
      </c>
      <c r="BF245" s="97">
        <f>IF(N245="znížená",J245,0)</f>
        <v>0</v>
      </c>
      <c r="BG245" s="97">
        <f>IF(N245="zákl. prenesená",J245,0)</f>
        <v>0</v>
      </c>
      <c r="BH245" s="97">
        <f>IF(N245="zníž. prenesená",J245,0)</f>
        <v>0</v>
      </c>
      <c r="BI245" s="97">
        <f>IF(N245="nulová",J245,0)</f>
        <v>0</v>
      </c>
      <c r="BJ245" s="14" t="s">
        <v>126</v>
      </c>
      <c r="BK245" s="176">
        <f>ROUND(I245*H245,3)</f>
        <v>0</v>
      </c>
      <c r="BL245" s="14" t="s">
        <v>153</v>
      </c>
      <c r="BM245" s="175" t="s">
        <v>539</v>
      </c>
    </row>
    <row r="246" spans="1:65" s="12" customFormat="1" ht="22.9" customHeight="1">
      <c r="B246" s="151"/>
      <c r="D246" s="152" t="s">
        <v>74</v>
      </c>
      <c r="E246" s="162" t="s">
        <v>540</v>
      </c>
      <c r="F246" s="162" t="s">
        <v>541</v>
      </c>
      <c r="I246" s="154"/>
      <c r="J246" s="163">
        <f>BK246</f>
        <v>0</v>
      </c>
      <c r="L246" s="151"/>
      <c r="M246" s="156"/>
      <c r="N246" s="157"/>
      <c r="O246" s="157"/>
      <c r="P246" s="158">
        <f>P247</f>
        <v>0</v>
      </c>
      <c r="Q246" s="157"/>
      <c r="R246" s="158">
        <f>R247</f>
        <v>0</v>
      </c>
      <c r="S246" s="157"/>
      <c r="T246" s="159">
        <f>T247</f>
        <v>0</v>
      </c>
      <c r="AR246" s="152" t="s">
        <v>83</v>
      </c>
      <c r="AT246" s="160" t="s">
        <v>74</v>
      </c>
      <c r="AU246" s="160" t="s">
        <v>83</v>
      </c>
      <c r="AY246" s="152" t="s">
        <v>147</v>
      </c>
      <c r="BK246" s="161">
        <f>BK247</f>
        <v>0</v>
      </c>
    </row>
    <row r="247" spans="1:65" s="2" customFormat="1" ht="24.2" customHeight="1">
      <c r="A247" s="31"/>
      <c r="B247" s="132"/>
      <c r="C247" s="164" t="s">
        <v>542</v>
      </c>
      <c r="D247" s="164" t="s">
        <v>149</v>
      </c>
      <c r="E247" s="165" t="s">
        <v>543</v>
      </c>
      <c r="F247" s="166" t="s">
        <v>544</v>
      </c>
      <c r="G247" s="167" t="s">
        <v>216</v>
      </c>
      <c r="H247" s="168">
        <v>1742.5119999999999</v>
      </c>
      <c r="I247" s="169"/>
      <c r="J247" s="168">
        <f>ROUND(I247*H247,3)</f>
        <v>0</v>
      </c>
      <c r="K247" s="170"/>
      <c r="L247" s="32"/>
      <c r="M247" s="191" t="s">
        <v>1</v>
      </c>
      <c r="N247" s="192" t="s">
        <v>41</v>
      </c>
      <c r="O247" s="193"/>
      <c r="P247" s="194">
        <f>O247*H247</f>
        <v>0</v>
      </c>
      <c r="Q247" s="194">
        <v>0</v>
      </c>
      <c r="R247" s="194">
        <f>Q247*H247</f>
        <v>0</v>
      </c>
      <c r="S247" s="194">
        <v>0</v>
      </c>
      <c r="T247" s="195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5" t="s">
        <v>153</v>
      </c>
      <c r="AT247" s="175" t="s">
        <v>149</v>
      </c>
      <c r="AU247" s="175" t="s">
        <v>126</v>
      </c>
      <c r="AY247" s="14" t="s">
        <v>147</v>
      </c>
      <c r="BE247" s="97">
        <f>IF(N247="základná",J247,0)</f>
        <v>0</v>
      </c>
      <c r="BF247" s="97">
        <f>IF(N247="znížená",J247,0)</f>
        <v>0</v>
      </c>
      <c r="BG247" s="97">
        <f>IF(N247="zákl. prenesená",J247,0)</f>
        <v>0</v>
      </c>
      <c r="BH247" s="97">
        <f>IF(N247="zníž. prenesená",J247,0)</f>
        <v>0</v>
      </c>
      <c r="BI247" s="97">
        <f>IF(N247="nulová",J247,0)</f>
        <v>0</v>
      </c>
      <c r="BJ247" s="14" t="s">
        <v>126</v>
      </c>
      <c r="BK247" s="176">
        <f>ROUND(I247*H247,3)</f>
        <v>0</v>
      </c>
      <c r="BL247" s="14" t="s">
        <v>153</v>
      </c>
      <c r="BM247" s="175" t="s">
        <v>545</v>
      </c>
    </row>
    <row r="248" spans="1:65" s="2" customFormat="1" ht="6.95" customHeight="1">
      <c r="A248" s="31"/>
      <c r="B248" s="46"/>
      <c r="C248" s="47"/>
      <c r="D248" s="47"/>
      <c r="E248" s="47"/>
      <c r="F248" s="47"/>
      <c r="G248" s="47"/>
      <c r="H248" s="47"/>
      <c r="I248" s="47"/>
      <c r="J248" s="47"/>
      <c r="K248" s="47"/>
      <c r="L248" s="32"/>
      <c r="M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</row>
  </sheetData>
  <autoFilter ref="C133:K247" xr:uid="{00000000-0009-0000-0000-000001000000}"/>
  <mergeCells count="14">
    <mergeCell ref="D112:F112"/>
    <mergeCell ref="E124:H124"/>
    <mergeCell ref="E126:H126"/>
    <mergeCell ref="L2:V2"/>
    <mergeCell ref="E87:H87"/>
    <mergeCell ref="D108:F108"/>
    <mergeCell ref="D109:F109"/>
    <mergeCell ref="D110:F110"/>
    <mergeCell ref="D111:F11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39"/>
  <sheetViews>
    <sheetView showGridLines="0" zoomScale="70" zoomScaleNormal="70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105</v>
      </c>
      <c r="L4" s="17"/>
      <c r="M4" s="10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3.25" customHeight="1">
      <c r="B7" s="17"/>
      <c r="E7" s="247" t="str">
        <f>'Rekapitulácia stavby'!K6</f>
        <v>Sanácia bodovej závady na ceste III/2410 Špania dolina v km 3,770 - 3,900</v>
      </c>
      <c r="F7" s="248"/>
      <c r="G7" s="248"/>
      <c r="H7" s="248"/>
      <c r="L7" s="17"/>
    </row>
    <row r="8" spans="1:46" s="2" customFormat="1" ht="12" customHeight="1">
      <c r="A8" s="31"/>
      <c r="B8" s="32"/>
      <c r="C8" s="31"/>
      <c r="D8" s="24" t="s">
        <v>106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37" t="s">
        <v>546</v>
      </c>
      <c r="F9" s="249"/>
      <c r="G9" s="249"/>
      <c r="H9" s="249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4" t="s">
        <v>16</v>
      </c>
      <c r="E11" s="31"/>
      <c r="F11" s="22" t="s">
        <v>1</v>
      </c>
      <c r="G11" s="31"/>
      <c r="H11" s="31"/>
      <c r="I11" s="24" t="s">
        <v>17</v>
      </c>
      <c r="J11" s="22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4" t="s">
        <v>18</v>
      </c>
      <c r="E12" s="31"/>
      <c r="F12" s="22" t="s">
        <v>19</v>
      </c>
      <c r="G12" s="31"/>
      <c r="H12" s="31"/>
      <c r="I12" s="24" t="s">
        <v>20</v>
      </c>
      <c r="J12" s="54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4" t="s">
        <v>21</v>
      </c>
      <c r="E14" s="31"/>
      <c r="F14" s="31"/>
      <c r="G14" s="31"/>
      <c r="H14" s="31"/>
      <c r="I14" s="24" t="s">
        <v>22</v>
      </c>
      <c r="J14" s="22" t="str">
        <f>IF('Rekapitulácia stavby'!AN10="","",'Rekapitulácia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2" t="str">
        <f>IF('Rekapitulácia stavby'!E11="","",'Rekapitulácia stavby'!E11)</f>
        <v>Banskobystrický samosprávny kraj</v>
      </c>
      <c r="F15" s="31"/>
      <c r="G15" s="31"/>
      <c r="H15" s="31"/>
      <c r="I15" s="24" t="s">
        <v>23</v>
      </c>
      <c r="J15" s="22" t="str">
        <f>IF('Rekapitulácia stavby'!AN11="","",'Rekapitulácia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4" t="s">
        <v>24</v>
      </c>
      <c r="E17" s="31"/>
      <c r="F17" s="31"/>
      <c r="G17" s="31"/>
      <c r="H17" s="31"/>
      <c r="I17" s="24" t="s">
        <v>22</v>
      </c>
      <c r="J17" s="25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14"/>
      <c r="G18" s="214"/>
      <c r="H18" s="214"/>
      <c r="I18" s="24" t="s">
        <v>23</v>
      </c>
      <c r="J18" s="25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4" t="s">
        <v>26</v>
      </c>
      <c r="E20" s="31"/>
      <c r="F20" s="31"/>
      <c r="G20" s="31"/>
      <c r="H20" s="31"/>
      <c r="I20" s="24" t="s">
        <v>22</v>
      </c>
      <c r="J20" s="22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2" t="s">
        <v>27</v>
      </c>
      <c r="F21" s="31"/>
      <c r="G21" s="31"/>
      <c r="H21" s="31"/>
      <c r="I21" s="24" t="s">
        <v>23</v>
      </c>
      <c r="J21" s="22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4" t="s">
        <v>30</v>
      </c>
      <c r="E23" s="31"/>
      <c r="F23" s="31"/>
      <c r="G23" s="31"/>
      <c r="H23" s="31"/>
      <c r="I23" s="24" t="s">
        <v>22</v>
      </c>
      <c r="J23" s="22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2" t="s">
        <v>31</v>
      </c>
      <c r="F24" s="31"/>
      <c r="G24" s="31"/>
      <c r="H24" s="31"/>
      <c r="I24" s="24" t="s">
        <v>23</v>
      </c>
      <c r="J24" s="22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4" t="s">
        <v>32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05"/>
      <c r="B27" s="106"/>
      <c r="C27" s="105"/>
      <c r="D27" s="105"/>
      <c r="E27" s="218" t="s">
        <v>1</v>
      </c>
      <c r="F27" s="218"/>
      <c r="G27" s="218"/>
      <c r="H27" s="218"/>
      <c r="I27" s="105"/>
      <c r="J27" s="105"/>
      <c r="K27" s="105"/>
      <c r="L27" s="107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2" t="s">
        <v>108</v>
      </c>
      <c r="E30" s="31"/>
      <c r="F30" s="31"/>
      <c r="G30" s="31"/>
      <c r="H30" s="31"/>
      <c r="I30" s="31"/>
      <c r="J30" s="30">
        <f>J96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109</v>
      </c>
      <c r="E31" s="31"/>
      <c r="F31" s="31"/>
      <c r="G31" s="31"/>
      <c r="H31" s="31"/>
      <c r="I31" s="31"/>
      <c r="J31" s="30">
        <f>J112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8" t="s">
        <v>35</v>
      </c>
      <c r="E32" s="31"/>
      <c r="F32" s="31"/>
      <c r="G32" s="31"/>
      <c r="H32" s="31"/>
      <c r="I32" s="31"/>
      <c r="J32" s="70">
        <f>ROUND(J30 + J31,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9" t="s">
        <v>39</v>
      </c>
      <c r="E35" s="24" t="s">
        <v>40</v>
      </c>
      <c r="F35" s="110">
        <f>ROUND((SUM(BE112:BE119) + SUM(BE139:BE238)),  2)</f>
        <v>0</v>
      </c>
      <c r="G35" s="31"/>
      <c r="H35" s="31"/>
      <c r="I35" s="111">
        <v>0.2</v>
      </c>
      <c r="J35" s="110">
        <f>ROUND(((SUM(BE112:BE119) + SUM(BE139:BE238))*I35),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24" t="s">
        <v>41</v>
      </c>
      <c r="F36" s="110">
        <f>ROUND((SUM(BF112:BF119) + SUM(BF139:BF238)),  2)</f>
        <v>0</v>
      </c>
      <c r="G36" s="31"/>
      <c r="H36" s="31"/>
      <c r="I36" s="111">
        <v>0.2</v>
      </c>
      <c r="J36" s="110">
        <f>ROUND(((SUM(BF112:BF119) + SUM(BF139:BF238))*I36),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4" t="s">
        <v>42</v>
      </c>
      <c r="F37" s="110">
        <f>ROUND((SUM(BG112:BG119) + SUM(BG139:BG238)),  2)</f>
        <v>0</v>
      </c>
      <c r="G37" s="31"/>
      <c r="H37" s="31"/>
      <c r="I37" s="111">
        <v>0.2</v>
      </c>
      <c r="J37" s="110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4" t="s">
        <v>43</v>
      </c>
      <c r="F38" s="110">
        <f>ROUND((SUM(BH112:BH119) + SUM(BH139:BH238)),  2)</f>
        <v>0</v>
      </c>
      <c r="G38" s="31"/>
      <c r="H38" s="31"/>
      <c r="I38" s="111">
        <v>0.2</v>
      </c>
      <c r="J38" s="110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4" t="s">
        <v>44</v>
      </c>
      <c r="F39" s="110">
        <f>ROUND((SUM(BI112:BI119) + SUM(BI139:BI238)),  2)</f>
        <v>0</v>
      </c>
      <c r="G39" s="31"/>
      <c r="H39" s="31"/>
      <c r="I39" s="111">
        <v>0</v>
      </c>
      <c r="J39" s="110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2"/>
      <c r="D41" s="112" t="s">
        <v>45</v>
      </c>
      <c r="E41" s="59"/>
      <c r="F41" s="59"/>
      <c r="G41" s="113" t="s">
        <v>46</v>
      </c>
      <c r="H41" s="114" t="s">
        <v>47</v>
      </c>
      <c r="I41" s="59"/>
      <c r="J41" s="115">
        <f>SUM(J32:J39)</f>
        <v>0</v>
      </c>
      <c r="K41" s="116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2"/>
      <c r="C61" s="31"/>
      <c r="D61" s="44" t="s">
        <v>50</v>
      </c>
      <c r="E61" s="34"/>
      <c r="F61" s="117" t="s">
        <v>51</v>
      </c>
      <c r="G61" s="44" t="s">
        <v>50</v>
      </c>
      <c r="H61" s="34"/>
      <c r="I61" s="34"/>
      <c r="J61" s="118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2"/>
      <c r="C76" s="31"/>
      <c r="D76" s="44" t="s">
        <v>50</v>
      </c>
      <c r="E76" s="34"/>
      <c r="F76" s="117" t="s">
        <v>51</v>
      </c>
      <c r="G76" s="44" t="s">
        <v>50</v>
      </c>
      <c r="H76" s="34"/>
      <c r="I76" s="34"/>
      <c r="J76" s="118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18" t="s">
        <v>110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4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3.25" customHeight="1">
      <c r="A85" s="31"/>
      <c r="B85" s="32"/>
      <c r="C85" s="31"/>
      <c r="D85" s="31"/>
      <c r="E85" s="247" t="str">
        <f>E7</f>
        <v>Sanácia bodovej závady na ceste III/2410 Špania dolina v km 3,770 - 3,900</v>
      </c>
      <c r="F85" s="248"/>
      <c r="G85" s="248"/>
      <c r="H85" s="24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4" t="s">
        <v>106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37" t="str">
        <f>E9</f>
        <v>SO 201 - SO 201 Oporný múr</v>
      </c>
      <c r="F87" s="249"/>
      <c r="G87" s="249"/>
      <c r="H87" s="249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4" t="s">
        <v>18</v>
      </c>
      <c r="D89" s="31"/>
      <c r="E89" s="31"/>
      <c r="F89" s="22" t="str">
        <f>F12</f>
        <v>Špania Dolina</v>
      </c>
      <c r="G89" s="31"/>
      <c r="H89" s="31"/>
      <c r="I89" s="24" t="s">
        <v>20</v>
      </c>
      <c r="J89" s="54" t="str">
        <f>IF(J12="","",J12)</f>
        <v/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4" t="s">
        <v>21</v>
      </c>
      <c r="D91" s="31"/>
      <c r="E91" s="31"/>
      <c r="F91" s="22" t="str">
        <f>E15</f>
        <v>Banskobystrický samosprávny kraj</v>
      </c>
      <c r="G91" s="31"/>
      <c r="H91" s="31"/>
      <c r="I91" s="24" t="s">
        <v>26</v>
      </c>
      <c r="J91" s="27" t="str">
        <f>E21</f>
        <v xml:space="preserve">Basler &amp; Hofmann Slovakia s.r.o.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customHeight="1">
      <c r="A92" s="31"/>
      <c r="B92" s="32"/>
      <c r="C92" s="24" t="s">
        <v>24</v>
      </c>
      <c r="D92" s="31"/>
      <c r="E92" s="31"/>
      <c r="F92" s="22" t="str">
        <f>IF(E18="","",E18)</f>
        <v>Vyplň údaj</v>
      </c>
      <c r="G92" s="31"/>
      <c r="H92" s="31"/>
      <c r="I92" s="24" t="s">
        <v>30</v>
      </c>
      <c r="J92" s="27" t="str">
        <f>E24</f>
        <v>Bc. Magdaléna Mikulášová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9" t="s">
        <v>111</v>
      </c>
      <c r="D94" s="102"/>
      <c r="E94" s="102"/>
      <c r="F94" s="102"/>
      <c r="G94" s="102"/>
      <c r="H94" s="102"/>
      <c r="I94" s="102"/>
      <c r="J94" s="120" t="s">
        <v>112</v>
      </c>
      <c r="K94" s="102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1" t="s">
        <v>113</v>
      </c>
      <c r="D96" s="31"/>
      <c r="E96" s="31"/>
      <c r="F96" s="31"/>
      <c r="G96" s="31"/>
      <c r="H96" s="31"/>
      <c r="I96" s="31"/>
      <c r="J96" s="70">
        <f>J139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114</v>
      </c>
    </row>
    <row r="97" spans="1:31" s="9" customFormat="1" ht="24.95" customHeight="1">
      <c r="B97" s="122"/>
      <c r="D97" s="123" t="s">
        <v>115</v>
      </c>
      <c r="E97" s="124"/>
      <c r="F97" s="124"/>
      <c r="G97" s="124"/>
      <c r="H97" s="124"/>
      <c r="I97" s="124"/>
      <c r="J97" s="125">
        <f>J140</f>
        <v>0</v>
      </c>
      <c r="L97" s="122"/>
    </row>
    <row r="98" spans="1:31" s="10" customFormat="1" ht="19.899999999999999" customHeight="1">
      <c r="B98" s="126"/>
      <c r="D98" s="127" t="s">
        <v>116</v>
      </c>
      <c r="E98" s="128"/>
      <c r="F98" s="128"/>
      <c r="G98" s="128"/>
      <c r="H98" s="128"/>
      <c r="I98" s="128"/>
      <c r="J98" s="129">
        <f>J141</f>
        <v>0</v>
      </c>
      <c r="L98" s="126"/>
    </row>
    <row r="99" spans="1:31" s="10" customFormat="1" ht="19.899999999999999" customHeight="1">
      <c r="B99" s="126"/>
      <c r="D99" s="127" t="s">
        <v>117</v>
      </c>
      <c r="E99" s="128"/>
      <c r="F99" s="128"/>
      <c r="G99" s="128"/>
      <c r="H99" s="128"/>
      <c r="I99" s="128"/>
      <c r="J99" s="129">
        <f>J162</f>
        <v>0</v>
      </c>
      <c r="L99" s="126"/>
    </row>
    <row r="100" spans="1:31" s="10" customFormat="1" ht="19.899999999999999" customHeight="1">
      <c r="B100" s="126"/>
      <c r="D100" s="127" t="s">
        <v>118</v>
      </c>
      <c r="E100" s="128"/>
      <c r="F100" s="128"/>
      <c r="G100" s="128"/>
      <c r="H100" s="128"/>
      <c r="I100" s="128"/>
      <c r="J100" s="129">
        <f>J192</f>
        <v>0</v>
      </c>
      <c r="L100" s="126"/>
    </row>
    <row r="101" spans="1:31" s="10" customFormat="1" ht="19.899999999999999" customHeight="1">
      <c r="B101" s="126"/>
      <c r="D101" s="127" t="s">
        <v>120</v>
      </c>
      <c r="E101" s="128"/>
      <c r="F101" s="128"/>
      <c r="G101" s="128"/>
      <c r="H101" s="128"/>
      <c r="I101" s="128"/>
      <c r="J101" s="129">
        <f>J203</f>
        <v>0</v>
      </c>
      <c r="L101" s="126"/>
    </row>
    <row r="102" spans="1:31" s="10" customFormat="1" ht="19.899999999999999" customHeight="1">
      <c r="B102" s="126"/>
      <c r="D102" s="127" t="s">
        <v>121</v>
      </c>
      <c r="E102" s="128"/>
      <c r="F102" s="128"/>
      <c r="G102" s="128"/>
      <c r="H102" s="128"/>
      <c r="I102" s="128"/>
      <c r="J102" s="129">
        <f>J208</f>
        <v>0</v>
      </c>
      <c r="L102" s="126"/>
    </row>
    <row r="103" spans="1:31" s="10" customFormat="1" ht="19.899999999999999" customHeight="1">
      <c r="B103" s="126"/>
      <c r="D103" s="127" t="s">
        <v>122</v>
      </c>
      <c r="E103" s="128"/>
      <c r="F103" s="128"/>
      <c r="G103" s="128"/>
      <c r="H103" s="128"/>
      <c r="I103" s="128"/>
      <c r="J103" s="129">
        <f>J216</f>
        <v>0</v>
      </c>
      <c r="L103" s="126"/>
    </row>
    <row r="104" spans="1:31" s="9" customFormat="1" ht="24.95" customHeight="1">
      <c r="B104" s="122"/>
      <c r="D104" s="123" t="s">
        <v>547</v>
      </c>
      <c r="E104" s="124"/>
      <c r="F104" s="124"/>
      <c r="G104" s="124"/>
      <c r="H104" s="124"/>
      <c r="I104" s="124"/>
      <c r="J104" s="125">
        <f>J218</f>
        <v>0</v>
      </c>
      <c r="L104" s="122"/>
    </row>
    <row r="105" spans="1:31" s="10" customFormat="1" ht="19.899999999999999" customHeight="1">
      <c r="B105" s="126"/>
      <c r="D105" s="127" t="s">
        <v>548</v>
      </c>
      <c r="E105" s="128"/>
      <c r="F105" s="128"/>
      <c r="G105" s="128"/>
      <c r="H105" s="128"/>
      <c r="I105" s="128"/>
      <c r="J105" s="129">
        <f>J219</f>
        <v>0</v>
      </c>
      <c r="L105" s="126"/>
    </row>
    <row r="106" spans="1:31" s="10" customFormat="1" ht="19.899999999999999" customHeight="1">
      <c r="B106" s="126"/>
      <c r="D106" s="127" t="s">
        <v>549</v>
      </c>
      <c r="E106" s="128"/>
      <c r="F106" s="128"/>
      <c r="G106" s="128"/>
      <c r="H106" s="128"/>
      <c r="I106" s="128"/>
      <c r="J106" s="129">
        <f>J228</f>
        <v>0</v>
      </c>
      <c r="L106" s="126"/>
    </row>
    <row r="107" spans="1:31" s="9" customFormat="1" ht="24.95" customHeight="1">
      <c r="B107" s="122"/>
      <c r="D107" s="123" t="s">
        <v>550</v>
      </c>
      <c r="E107" s="124"/>
      <c r="F107" s="124"/>
      <c r="G107" s="124"/>
      <c r="H107" s="124"/>
      <c r="I107" s="124"/>
      <c r="J107" s="125">
        <f>J233</f>
        <v>0</v>
      </c>
      <c r="L107" s="122"/>
    </row>
    <row r="108" spans="1:31" s="10" customFormat="1" ht="19.899999999999999" customHeight="1">
      <c r="B108" s="126"/>
      <c r="D108" s="127" t="s">
        <v>551</v>
      </c>
      <c r="E108" s="128"/>
      <c r="F108" s="128"/>
      <c r="G108" s="128"/>
      <c r="H108" s="128"/>
      <c r="I108" s="128"/>
      <c r="J108" s="129">
        <f>J234</f>
        <v>0</v>
      </c>
      <c r="L108" s="126"/>
    </row>
    <row r="109" spans="1:31" s="9" customFormat="1" ht="24.95" customHeight="1">
      <c r="B109" s="122"/>
      <c r="D109" s="123" t="s">
        <v>552</v>
      </c>
      <c r="E109" s="124"/>
      <c r="F109" s="124"/>
      <c r="G109" s="124"/>
      <c r="H109" s="124"/>
      <c r="I109" s="124"/>
      <c r="J109" s="125">
        <f>J236</f>
        <v>0</v>
      </c>
      <c r="L109" s="122"/>
    </row>
    <row r="110" spans="1:31" s="2" customFormat="1" ht="21.7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9.25" customHeight="1">
      <c r="A112" s="31"/>
      <c r="B112" s="32"/>
      <c r="C112" s="121" t="s">
        <v>123</v>
      </c>
      <c r="D112" s="31"/>
      <c r="E112" s="31"/>
      <c r="F112" s="31"/>
      <c r="G112" s="31"/>
      <c r="H112" s="31"/>
      <c r="I112" s="31"/>
      <c r="J112" s="130">
        <f>ROUND(J113 + J114 + J115 + J116 + J117 + J118,2)</f>
        <v>0</v>
      </c>
      <c r="K112" s="31"/>
      <c r="L112" s="41"/>
      <c r="N112" s="131" t="s">
        <v>39</v>
      </c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8" customHeight="1">
      <c r="A113" s="31"/>
      <c r="B113" s="132"/>
      <c r="C113" s="133"/>
      <c r="D113" s="223" t="s">
        <v>124</v>
      </c>
      <c r="E113" s="246"/>
      <c r="F113" s="246"/>
      <c r="G113" s="133"/>
      <c r="H113" s="133"/>
      <c r="I113" s="133"/>
      <c r="J113" s="93">
        <v>0</v>
      </c>
      <c r="K113" s="133"/>
      <c r="L113" s="135"/>
      <c r="M113" s="136"/>
      <c r="N113" s="137" t="s">
        <v>41</v>
      </c>
      <c r="O113" s="136"/>
      <c r="P113" s="136"/>
      <c r="Q113" s="136"/>
      <c r="R113" s="136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8" t="s">
        <v>125</v>
      </c>
      <c r="AZ113" s="136"/>
      <c r="BA113" s="136"/>
      <c r="BB113" s="136"/>
      <c r="BC113" s="136"/>
      <c r="BD113" s="136"/>
      <c r="BE113" s="139">
        <f t="shared" ref="BE113:BE118" si="0">IF(N113="základná",J113,0)</f>
        <v>0</v>
      </c>
      <c r="BF113" s="139">
        <f t="shared" ref="BF113:BF118" si="1">IF(N113="znížená",J113,0)</f>
        <v>0</v>
      </c>
      <c r="BG113" s="139">
        <f t="shared" ref="BG113:BG118" si="2">IF(N113="zákl. prenesená",J113,0)</f>
        <v>0</v>
      </c>
      <c r="BH113" s="139">
        <f t="shared" ref="BH113:BH118" si="3">IF(N113="zníž. prenesená",J113,0)</f>
        <v>0</v>
      </c>
      <c r="BI113" s="139">
        <f t="shared" ref="BI113:BI118" si="4">IF(N113="nulová",J113,0)</f>
        <v>0</v>
      </c>
      <c r="BJ113" s="138" t="s">
        <v>126</v>
      </c>
      <c r="BK113" s="136"/>
      <c r="BL113" s="136"/>
      <c r="BM113" s="136"/>
    </row>
    <row r="114" spans="1:65" s="2" customFormat="1" ht="18" hidden="1" customHeight="1">
      <c r="A114" s="31"/>
      <c r="B114" s="132"/>
      <c r="C114" s="133"/>
      <c r="D114" s="223" t="s">
        <v>127</v>
      </c>
      <c r="E114" s="246"/>
      <c r="F114" s="246"/>
      <c r="G114" s="133"/>
      <c r="H114" s="133"/>
      <c r="I114" s="133"/>
      <c r="J114" s="93">
        <v>0</v>
      </c>
      <c r="K114" s="133"/>
      <c r="L114" s="135"/>
      <c r="M114" s="136"/>
      <c r="N114" s="137" t="s">
        <v>41</v>
      </c>
      <c r="O114" s="136"/>
      <c r="P114" s="136"/>
      <c r="Q114" s="136"/>
      <c r="R114" s="136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8" t="s">
        <v>125</v>
      </c>
      <c r="AZ114" s="136"/>
      <c r="BA114" s="136"/>
      <c r="BB114" s="136"/>
      <c r="BC114" s="136"/>
      <c r="BD114" s="136"/>
      <c r="BE114" s="139">
        <f t="shared" si="0"/>
        <v>0</v>
      </c>
      <c r="BF114" s="139">
        <f t="shared" si="1"/>
        <v>0</v>
      </c>
      <c r="BG114" s="139">
        <f t="shared" si="2"/>
        <v>0</v>
      </c>
      <c r="BH114" s="139">
        <f t="shared" si="3"/>
        <v>0</v>
      </c>
      <c r="BI114" s="139">
        <f t="shared" si="4"/>
        <v>0</v>
      </c>
      <c r="BJ114" s="138" t="s">
        <v>126</v>
      </c>
      <c r="BK114" s="136"/>
      <c r="BL114" s="136"/>
      <c r="BM114" s="136"/>
    </row>
    <row r="115" spans="1:65" s="2" customFormat="1" ht="18" hidden="1" customHeight="1">
      <c r="A115" s="31"/>
      <c r="B115" s="132"/>
      <c r="C115" s="133"/>
      <c r="D115" s="223" t="s">
        <v>128</v>
      </c>
      <c r="E115" s="246"/>
      <c r="F115" s="246"/>
      <c r="G115" s="133"/>
      <c r="H115" s="133"/>
      <c r="I115" s="133"/>
      <c r="J115" s="93">
        <v>0</v>
      </c>
      <c r="K115" s="133"/>
      <c r="L115" s="135"/>
      <c r="M115" s="136"/>
      <c r="N115" s="137" t="s">
        <v>41</v>
      </c>
      <c r="O115" s="136"/>
      <c r="P115" s="136"/>
      <c r="Q115" s="136"/>
      <c r="R115" s="136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8" t="s">
        <v>125</v>
      </c>
      <c r="AZ115" s="136"/>
      <c r="BA115" s="136"/>
      <c r="BB115" s="136"/>
      <c r="BC115" s="136"/>
      <c r="BD115" s="136"/>
      <c r="BE115" s="139">
        <f t="shared" si="0"/>
        <v>0</v>
      </c>
      <c r="BF115" s="139">
        <f t="shared" si="1"/>
        <v>0</v>
      </c>
      <c r="BG115" s="139">
        <f t="shared" si="2"/>
        <v>0</v>
      </c>
      <c r="BH115" s="139">
        <f t="shared" si="3"/>
        <v>0</v>
      </c>
      <c r="BI115" s="139">
        <f t="shared" si="4"/>
        <v>0</v>
      </c>
      <c r="BJ115" s="138" t="s">
        <v>126</v>
      </c>
      <c r="BK115" s="136"/>
      <c r="BL115" s="136"/>
      <c r="BM115" s="136"/>
    </row>
    <row r="116" spans="1:65" s="2" customFormat="1" ht="18" hidden="1" customHeight="1">
      <c r="A116" s="31"/>
      <c r="B116" s="132"/>
      <c r="C116" s="133"/>
      <c r="D116" s="223" t="s">
        <v>129</v>
      </c>
      <c r="E116" s="246"/>
      <c r="F116" s="246"/>
      <c r="G116" s="133"/>
      <c r="H116" s="133"/>
      <c r="I116" s="133"/>
      <c r="J116" s="93">
        <v>0</v>
      </c>
      <c r="K116" s="133"/>
      <c r="L116" s="135"/>
      <c r="M116" s="136"/>
      <c r="N116" s="137" t="s">
        <v>41</v>
      </c>
      <c r="O116" s="136"/>
      <c r="P116" s="136"/>
      <c r="Q116" s="136"/>
      <c r="R116" s="136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8" t="s">
        <v>125</v>
      </c>
      <c r="AZ116" s="136"/>
      <c r="BA116" s="136"/>
      <c r="BB116" s="136"/>
      <c r="BC116" s="136"/>
      <c r="BD116" s="136"/>
      <c r="BE116" s="139">
        <f t="shared" si="0"/>
        <v>0</v>
      </c>
      <c r="BF116" s="139">
        <f t="shared" si="1"/>
        <v>0</v>
      </c>
      <c r="BG116" s="139">
        <f t="shared" si="2"/>
        <v>0</v>
      </c>
      <c r="BH116" s="139">
        <f t="shared" si="3"/>
        <v>0</v>
      </c>
      <c r="BI116" s="139">
        <f t="shared" si="4"/>
        <v>0</v>
      </c>
      <c r="BJ116" s="138" t="s">
        <v>126</v>
      </c>
      <c r="BK116" s="136"/>
      <c r="BL116" s="136"/>
      <c r="BM116" s="136"/>
    </row>
    <row r="117" spans="1:65" s="2" customFormat="1" ht="18" hidden="1" customHeight="1">
      <c r="A117" s="31"/>
      <c r="B117" s="132"/>
      <c r="C117" s="133"/>
      <c r="D117" s="223" t="s">
        <v>130</v>
      </c>
      <c r="E117" s="246"/>
      <c r="F117" s="246"/>
      <c r="G117" s="133"/>
      <c r="H117" s="133"/>
      <c r="I117" s="133"/>
      <c r="J117" s="93">
        <v>0</v>
      </c>
      <c r="K117" s="133"/>
      <c r="L117" s="135"/>
      <c r="M117" s="136"/>
      <c r="N117" s="137" t="s">
        <v>41</v>
      </c>
      <c r="O117" s="136"/>
      <c r="P117" s="136"/>
      <c r="Q117" s="136"/>
      <c r="R117" s="136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8" t="s">
        <v>125</v>
      </c>
      <c r="AZ117" s="136"/>
      <c r="BA117" s="136"/>
      <c r="BB117" s="136"/>
      <c r="BC117" s="136"/>
      <c r="BD117" s="136"/>
      <c r="BE117" s="139">
        <f t="shared" si="0"/>
        <v>0</v>
      </c>
      <c r="BF117" s="139">
        <f t="shared" si="1"/>
        <v>0</v>
      </c>
      <c r="BG117" s="139">
        <f t="shared" si="2"/>
        <v>0</v>
      </c>
      <c r="BH117" s="139">
        <f t="shared" si="3"/>
        <v>0</v>
      </c>
      <c r="BI117" s="139">
        <f t="shared" si="4"/>
        <v>0</v>
      </c>
      <c r="BJ117" s="138" t="s">
        <v>126</v>
      </c>
      <c r="BK117" s="136"/>
      <c r="BL117" s="136"/>
      <c r="BM117" s="136"/>
    </row>
    <row r="118" spans="1:65" s="2" customFormat="1" ht="18" hidden="1" customHeight="1">
      <c r="A118" s="31"/>
      <c r="B118" s="132"/>
      <c r="C118" s="133"/>
      <c r="D118" s="134" t="s">
        <v>131</v>
      </c>
      <c r="E118" s="133"/>
      <c r="F118" s="133"/>
      <c r="G118" s="133"/>
      <c r="H118" s="133"/>
      <c r="I118" s="133"/>
      <c r="J118" s="93">
        <f>ROUND(J30*T118,2)</f>
        <v>0</v>
      </c>
      <c r="K118" s="133"/>
      <c r="L118" s="135"/>
      <c r="M118" s="136"/>
      <c r="N118" s="137" t="s">
        <v>41</v>
      </c>
      <c r="O118" s="136"/>
      <c r="P118" s="136"/>
      <c r="Q118" s="136"/>
      <c r="R118" s="136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8" t="s">
        <v>132</v>
      </c>
      <c r="AZ118" s="136"/>
      <c r="BA118" s="136"/>
      <c r="BB118" s="136"/>
      <c r="BC118" s="136"/>
      <c r="BD118" s="136"/>
      <c r="BE118" s="139">
        <f t="shared" si="0"/>
        <v>0</v>
      </c>
      <c r="BF118" s="139">
        <f t="shared" si="1"/>
        <v>0</v>
      </c>
      <c r="BG118" s="139">
        <f t="shared" si="2"/>
        <v>0</v>
      </c>
      <c r="BH118" s="139">
        <f t="shared" si="3"/>
        <v>0</v>
      </c>
      <c r="BI118" s="139">
        <f t="shared" si="4"/>
        <v>0</v>
      </c>
      <c r="BJ118" s="138" t="s">
        <v>126</v>
      </c>
      <c r="BK118" s="136"/>
      <c r="BL118" s="136"/>
      <c r="BM118" s="136"/>
    </row>
    <row r="119" spans="1:65" s="2" customForma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29.25" customHeight="1">
      <c r="A120" s="31"/>
      <c r="B120" s="32"/>
      <c r="C120" s="101" t="s">
        <v>104</v>
      </c>
      <c r="D120" s="102"/>
      <c r="E120" s="102"/>
      <c r="F120" s="102"/>
      <c r="G120" s="102"/>
      <c r="H120" s="102"/>
      <c r="I120" s="102"/>
      <c r="J120" s="103">
        <f>ROUND(J96+J112,2)</f>
        <v>0</v>
      </c>
      <c r="K120" s="102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6.95" customHeight="1">
      <c r="A121" s="31"/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5" spans="1:65" s="2" customFormat="1" ht="6.95" customHeight="1">
      <c r="A125" s="31"/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24.95" customHeight="1">
      <c r="A126" s="31"/>
      <c r="B126" s="32"/>
      <c r="C126" s="18" t="s">
        <v>133</v>
      </c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6.9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12" customHeight="1">
      <c r="A128" s="31"/>
      <c r="B128" s="32"/>
      <c r="C128" s="24" t="s">
        <v>14</v>
      </c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23.25" customHeight="1">
      <c r="A129" s="31"/>
      <c r="B129" s="32"/>
      <c r="C129" s="31"/>
      <c r="D129" s="31"/>
      <c r="E129" s="247" t="str">
        <f>E7</f>
        <v>Sanácia bodovej závady na ceste III/2410 Špania dolina v km 3,770 - 3,900</v>
      </c>
      <c r="F129" s="248"/>
      <c r="G129" s="248"/>
      <c r="H129" s="248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4" t="s">
        <v>106</v>
      </c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6.5" customHeight="1">
      <c r="A131" s="31"/>
      <c r="B131" s="32"/>
      <c r="C131" s="31"/>
      <c r="D131" s="31"/>
      <c r="E131" s="237" t="str">
        <f>E9</f>
        <v>SO 201 - SO 201 Oporný múr</v>
      </c>
      <c r="F131" s="249"/>
      <c r="G131" s="249"/>
      <c r="H131" s="249"/>
      <c r="I131" s="31"/>
      <c r="J131" s="31"/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6.9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2" customHeight="1">
      <c r="A133" s="31"/>
      <c r="B133" s="32"/>
      <c r="C133" s="24" t="s">
        <v>18</v>
      </c>
      <c r="D133" s="31"/>
      <c r="E133" s="31"/>
      <c r="F133" s="22" t="str">
        <f>F12</f>
        <v>Špania Dolina</v>
      </c>
      <c r="G133" s="31"/>
      <c r="H133" s="31"/>
      <c r="I133" s="24" t="s">
        <v>20</v>
      </c>
      <c r="J133" s="54" t="str">
        <f>IF(J12="","",J12)</f>
        <v/>
      </c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6.95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25.7" customHeight="1">
      <c r="A135" s="31"/>
      <c r="B135" s="32"/>
      <c r="C135" s="24" t="s">
        <v>21</v>
      </c>
      <c r="D135" s="31"/>
      <c r="E135" s="31"/>
      <c r="F135" s="22" t="str">
        <f>E15</f>
        <v>Banskobystrický samosprávny kraj</v>
      </c>
      <c r="G135" s="31"/>
      <c r="H135" s="31"/>
      <c r="I135" s="24" t="s">
        <v>26</v>
      </c>
      <c r="J135" s="27" t="str">
        <f>E21</f>
        <v xml:space="preserve">Basler &amp; Hofmann Slovakia s.r.o. </v>
      </c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25.7" customHeight="1">
      <c r="A136" s="31"/>
      <c r="B136" s="32"/>
      <c r="C136" s="24" t="s">
        <v>24</v>
      </c>
      <c r="D136" s="31"/>
      <c r="E136" s="31"/>
      <c r="F136" s="22" t="str">
        <f>IF(E18="","",E18)</f>
        <v>Vyplň údaj</v>
      </c>
      <c r="G136" s="31"/>
      <c r="H136" s="31"/>
      <c r="I136" s="24" t="s">
        <v>30</v>
      </c>
      <c r="J136" s="27" t="str">
        <f>E24</f>
        <v>Bc. Magdaléna Mikulášová</v>
      </c>
      <c r="K136" s="31"/>
      <c r="L136" s="4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2" customFormat="1" ht="10.3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5" s="11" customFormat="1" ht="29.25" customHeight="1">
      <c r="A138" s="140"/>
      <c r="B138" s="141"/>
      <c r="C138" s="142" t="s">
        <v>134</v>
      </c>
      <c r="D138" s="143" t="s">
        <v>60</v>
      </c>
      <c r="E138" s="143" t="s">
        <v>56</v>
      </c>
      <c r="F138" s="143" t="s">
        <v>57</v>
      </c>
      <c r="G138" s="143" t="s">
        <v>135</v>
      </c>
      <c r="H138" s="143" t="s">
        <v>136</v>
      </c>
      <c r="I138" s="143" t="s">
        <v>137</v>
      </c>
      <c r="J138" s="144" t="s">
        <v>112</v>
      </c>
      <c r="K138" s="145" t="s">
        <v>138</v>
      </c>
      <c r="L138" s="146"/>
      <c r="M138" s="61" t="s">
        <v>1</v>
      </c>
      <c r="N138" s="62" t="s">
        <v>39</v>
      </c>
      <c r="O138" s="62" t="s">
        <v>139</v>
      </c>
      <c r="P138" s="62" t="s">
        <v>140</v>
      </c>
      <c r="Q138" s="62" t="s">
        <v>141</v>
      </c>
      <c r="R138" s="62" t="s">
        <v>142</v>
      </c>
      <c r="S138" s="62" t="s">
        <v>143</v>
      </c>
      <c r="T138" s="63" t="s">
        <v>144</v>
      </c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</row>
    <row r="139" spans="1:65" s="2" customFormat="1" ht="22.9" customHeight="1">
      <c r="A139" s="31"/>
      <c r="B139" s="32"/>
      <c r="C139" s="68" t="s">
        <v>108</v>
      </c>
      <c r="D139" s="31"/>
      <c r="E139" s="31"/>
      <c r="F139" s="31"/>
      <c r="G139" s="31"/>
      <c r="H139" s="31"/>
      <c r="I139" s="31"/>
      <c r="J139" s="147">
        <f>BK139</f>
        <v>0</v>
      </c>
      <c r="K139" s="31"/>
      <c r="L139" s="32"/>
      <c r="M139" s="64"/>
      <c r="N139" s="55"/>
      <c r="O139" s="65"/>
      <c r="P139" s="148">
        <f>P140+P218+P233+P236</f>
        <v>0</v>
      </c>
      <c r="Q139" s="65"/>
      <c r="R139" s="148">
        <f>R140+R218+R233+R236</f>
        <v>1552.41645466</v>
      </c>
      <c r="S139" s="65"/>
      <c r="T139" s="149">
        <f>T140+T218+T233+T236</f>
        <v>322.69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4" t="s">
        <v>74</v>
      </c>
      <c r="AU139" s="14" t="s">
        <v>114</v>
      </c>
      <c r="BK139" s="150">
        <f>BK140+BK218+BK233+BK236</f>
        <v>0</v>
      </c>
    </row>
    <row r="140" spans="1:65" s="12" customFormat="1" ht="25.9" customHeight="1">
      <c r="B140" s="151"/>
      <c r="D140" s="152" t="s">
        <v>74</v>
      </c>
      <c r="E140" s="153" t="s">
        <v>145</v>
      </c>
      <c r="F140" s="153" t="s">
        <v>146</v>
      </c>
      <c r="I140" s="154"/>
      <c r="J140" s="155">
        <f>BK140</f>
        <v>0</v>
      </c>
      <c r="L140" s="151"/>
      <c r="M140" s="156"/>
      <c r="N140" s="157"/>
      <c r="O140" s="157"/>
      <c r="P140" s="158">
        <f>P141+P162+P192+P203+P208+P216</f>
        <v>0</v>
      </c>
      <c r="Q140" s="157"/>
      <c r="R140" s="158">
        <f>R141+R162+R192+R203+R208+R216</f>
        <v>1551.6924306599999</v>
      </c>
      <c r="S140" s="157"/>
      <c r="T140" s="159">
        <f>T141+T162+T192+T203+T208+T216</f>
        <v>322.69</v>
      </c>
      <c r="AR140" s="152" t="s">
        <v>83</v>
      </c>
      <c r="AT140" s="160" t="s">
        <v>74</v>
      </c>
      <c r="AU140" s="160" t="s">
        <v>75</v>
      </c>
      <c r="AY140" s="152" t="s">
        <v>147</v>
      </c>
      <c r="BK140" s="161">
        <f>BK141+BK162+BK192+BK203+BK208+BK216</f>
        <v>0</v>
      </c>
    </row>
    <row r="141" spans="1:65" s="12" customFormat="1" ht="22.9" customHeight="1">
      <c r="B141" s="151"/>
      <c r="D141" s="152" t="s">
        <v>74</v>
      </c>
      <c r="E141" s="162" t="s">
        <v>83</v>
      </c>
      <c r="F141" s="162" t="s">
        <v>148</v>
      </c>
      <c r="I141" s="154"/>
      <c r="J141" s="163">
        <f>BK141</f>
        <v>0</v>
      </c>
      <c r="L141" s="151"/>
      <c r="M141" s="156"/>
      <c r="N141" s="157"/>
      <c r="O141" s="157"/>
      <c r="P141" s="158">
        <f>SUM(P142:P161)</f>
        <v>0</v>
      </c>
      <c r="Q141" s="157"/>
      <c r="R141" s="158">
        <f>SUM(R142:R161)</f>
        <v>575.37488200000007</v>
      </c>
      <c r="S141" s="157"/>
      <c r="T141" s="159">
        <f>SUM(T142:T161)</f>
        <v>0</v>
      </c>
      <c r="AR141" s="152" t="s">
        <v>83</v>
      </c>
      <c r="AT141" s="160" t="s">
        <v>74</v>
      </c>
      <c r="AU141" s="160" t="s">
        <v>83</v>
      </c>
      <c r="AY141" s="152" t="s">
        <v>147</v>
      </c>
      <c r="BK141" s="161">
        <f>SUM(BK142:BK161)</f>
        <v>0</v>
      </c>
    </row>
    <row r="142" spans="1:65" s="2" customFormat="1" ht="24.2" customHeight="1">
      <c r="A142" s="31"/>
      <c r="B142" s="132"/>
      <c r="C142" s="164" t="s">
        <v>83</v>
      </c>
      <c r="D142" s="164" t="s">
        <v>149</v>
      </c>
      <c r="E142" s="165" t="s">
        <v>553</v>
      </c>
      <c r="F142" s="166" t="s">
        <v>554</v>
      </c>
      <c r="G142" s="167" t="s">
        <v>387</v>
      </c>
      <c r="H142" s="168">
        <v>12</v>
      </c>
      <c r="I142" s="169"/>
      <c r="J142" s="168">
        <f>ROUND(I142*H142,3)</f>
        <v>0</v>
      </c>
      <c r="K142" s="170"/>
      <c r="L142" s="32"/>
      <c r="M142" s="171" t="s">
        <v>1</v>
      </c>
      <c r="N142" s="172" t="s">
        <v>41</v>
      </c>
      <c r="O142" s="57"/>
      <c r="P142" s="173">
        <f>O142*H142</f>
        <v>0</v>
      </c>
      <c r="Q142" s="173">
        <v>0</v>
      </c>
      <c r="R142" s="173">
        <f>Q142*H142</f>
        <v>0</v>
      </c>
      <c r="S142" s="173">
        <v>0</v>
      </c>
      <c r="T142" s="174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5" t="s">
        <v>153</v>
      </c>
      <c r="AT142" s="175" t="s">
        <v>149</v>
      </c>
      <c r="AU142" s="175" t="s">
        <v>126</v>
      </c>
      <c r="AY142" s="14" t="s">
        <v>147</v>
      </c>
      <c r="BE142" s="97">
        <f>IF(N142="základná",J142,0)</f>
        <v>0</v>
      </c>
      <c r="BF142" s="97">
        <f>IF(N142="znížená",J142,0)</f>
        <v>0</v>
      </c>
      <c r="BG142" s="97">
        <f>IF(N142="zákl. prenesená",J142,0)</f>
        <v>0</v>
      </c>
      <c r="BH142" s="97">
        <f>IF(N142="zníž. prenesená",J142,0)</f>
        <v>0</v>
      </c>
      <c r="BI142" s="97">
        <f>IF(N142="nulová",J142,0)</f>
        <v>0</v>
      </c>
      <c r="BJ142" s="14" t="s">
        <v>126</v>
      </c>
      <c r="BK142" s="176">
        <f>ROUND(I142*H142,3)</f>
        <v>0</v>
      </c>
      <c r="BL142" s="14" t="s">
        <v>153</v>
      </c>
      <c r="BM142" s="175" t="s">
        <v>555</v>
      </c>
    </row>
    <row r="143" spans="1:65" s="2" customFormat="1" ht="24.2" customHeight="1">
      <c r="A143" s="31"/>
      <c r="B143" s="132"/>
      <c r="C143" s="164" t="s">
        <v>126</v>
      </c>
      <c r="D143" s="164" t="s">
        <v>149</v>
      </c>
      <c r="E143" s="165" t="s">
        <v>556</v>
      </c>
      <c r="F143" s="166" t="s">
        <v>557</v>
      </c>
      <c r="G143" s="167" t="s">
        <v>387</v>
      </c>
      <c r="H143" s="168">
        <v>12</v>
      </c>
      <c r="I143" s="169"/>
      <c r="J143" s="168">
        <f>ROUND(I143*H143,3)</f>
        <v>0</v>
      </c>
      <c r="K143" s="170"/>
      <c r="L143" s="32"/>
      <c r="M143" s="171" t="s">
        <v>1</v>
      </c>
      <c r="N143" s="172" t="s">
        <v>41</v>
      </c>
      <c r="O143" s="57"/>
      <c r="P143" s="173">
        <f>O143*H143</f>
        <v>0</v>
      </c>
      <c r="Q143" s="173">
        <v>1.0000000000000001E-5</v>
      </c>
      <c r="R143" s="173">
        <f>Q143*H143</f>
        <v>1.2000000000000002E-4</v>
      </c>
      <c r="S143" s="173">
        <v>0</v>
      </c>
      <c r="T143" s="174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5" t="s">
        <v>153</v>
      </c>
      <c r="AT143" s="175" t="s">
        <v>149</v>
      </c>
      <c r="AU143" s="175" t="s">
        <v>126</v>
      </c>
      <c r="AY143" s="14" t="s">
        <v>147</v>
      </c>
      <c r="BE143" s="97">
        <f>IF(N143="základná",J143,0)</f>
        <v>0</v>
      </c>
      <c r="BF143" s="97">
        <f>IF(N143="znížená",J143,0)</f>
        <v>0</v>
      </c>
      <c r="BG143" s="97">
        <f>IF(N143="zákl. prenesená",J143,0)</f>
        <v>0</v>
      </c>
      <c r="BH143" s="97">
        <f>IF(N143="zníž. prenesená",J143,0)</f>
        <v>0</v>
      </c>
      <c r="BI143" s="97">
        <f>IF(N143="nulová",J143,0)</f>
        <v>0</v>
      </c>
      <c r="BJ143" s="14" t="s">
        <v>126</v>
      </c>
      <c r="BK143" s="176">
        <f>ROUND(I143*H143,3)</f>
        <v>0</v>
      </c>
      <c r="BL143" s="14" t="s">
        <v>153</v>
      </c>
      <c r="BM143" s="175" t="s">
        <v>558</v>
      </c>
    </row>
    <row r="144" spans="1:65" s="2" customFormat="1" ht="24.2" customHeight="1">
      <c r="A144" s="31"/>
      <c r="B144" s="132"/>
      <c r="C144" s="164" t="s">
        <v>159</v>
      </c>
      <c r="D144" s="164" t="s">
        <v>149</v>
      </c>
      <c r="E144" s="165" t="s">
        <v>559</v>
      </c>
      <c r="F144" s="166" t="s">
        <v>560</v>
      </c>
      <c r="G144" s="167" t="s">
        <v>387</v>
      </c>
      <c r="H144" s="168">
        <v>12</v>
      </c>
      <c r="I144" s="169"/>
      <c r="J144" s="168">
        <f>ROUND(I144*H144,3)</f>
        <v>0</v>
      </c>
      <c r="K144" s="170"/>
      <c r="L144" s="32"/>
      <c r="M144" s="171" t="s">
        <v>1</v>
      </c>
      <c r="N144" s="172" t="s">
        <v>41</v>
      </c>
      <c r="O144" s="57"/>
      <c r="P144" s="173">
        <f>O144*H144</f>
        <v>0</v>
      </c>
      <c r="Q144" s="173">
        <v>0</v>
      </c>
      <c r="R144" s="173">
        <f>Q144*H144</f>
        <v>0</v>
      </c>
      <c r="S144" s="173">
        <v>0</v>
      </c>
      <c r="T144" s="174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5" t="s">
        <v>153</v>
      </c>
      <c r="AT144" s="175" t="s">
        <v>149</v>
      </c>
      <c r="AU144" s="175" t="s">
        <v>126</v>
      </c>
      <c r="AY144" s="14" t="s">
        <v>147</v>
      </c>
      <c r="BE144" s="97">
        <f>IF(N144="základná",J144,0)</f>
        <v>0</v>
      </c>
      <c r="BF144" s="97">
        <f>IF(N144="znížená",J144,0)</f>
        <v>0</v>
      </c>
      <c r="BG144" s="97">
        <f>IF(N144="zákl. prenesená",J144,0)</f>
        <v>0</v>
      </c>
      <c r="BH144" s="97">
        <f>IF(N144="zníž. prenesená",J144,0)</f>
        <v>0</v>
      </c>
      <c r="BI144" s="97">
        <f>IF(N144="nulová",J144,0)</f>
        <v>0</v>
      </c>
      <c r="BJ144" s="14" t="s">
        <v>126</v>
      </c>
      <c r="BK144" s="176">
        <f>ROUND(I144*H144,3)</f>
        <v>0</v>
      </c>
      <c r="BL144" s="14" t="s">
        <v>153</v>
      </c>
      <c r="BM144" s="175" t="s">
        <v>561</v>
      </c>
    </row>
    <row r="145" spans="1:65" s="2" customFormat="1" ht="19.5">
      <c r="A145" s="31"/>
      <c r="B145" s="32"/>
      <c r="C145" s="31"/>
      <c r="D145" s="177" t="s">
        <v>174</v>
      </c>
      <c r="E145" s="31"/>
      <c r="F145" s="178" t="s">
        <v>562</v>
      </c>
      <c r="G145" s="31"/>
      <c r="H145" s="31"/>
      <c r="I145" s="133"/>
      <c r="J145" s="31"/>
      <c r="K145" s="31"/>
      <c r="L145" s="32"/>
      <c r="M145" s="179"/>
      <c r="N145" s="180"/>
      <c r="O145" s="57"/>
      <c r="P145" s="57"/>
      <c r="Q145" s="57"/>
      <c r="R145" s="57"/>
      <c r="S145" s="57"/>
      <c r="T145" s="58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174</v>
      </c>
      <c r="AU145" s="14" t="s">
        <v>126</v>
      </c>
    </row>
    <row r="146" spans="1:65" s="2" customFormat="1" ht="14.45" customHeight="1">
      <c r="A146" s="31"/>
      <c r="B146" s="132"/>
      <c r="C146" s="164" t="s">
        <v>153</v>
      </c>
      <c r="D146" s="164" t="s">
        <v>149</v>
      </c>
      <c r="E146" s="165" t="s">
        <v>563</v>
      </c>
      <c r="F146" s="166" t="s">
        <v>564</v>
      </c>
      <c r="G146" s="167" t="s">
        <v>387</v>
      </c>
      <c r="H146" s="168">
        <v>12</v>
      </c>
      <c r="I146" s="169"/>
      <c r="J146" s="168">
        <f t="shared" ref="J146:J161" si="5">ROUND(I146*H146,3)</f>
        <v>0</v>
      </c>
      <c r="K146" s="170"/>
      <c r="L146" s="32"/>
      <c r="M146" s="171" t="s">
        <v>1</v>
      </c>
      <c r="N146" s="172" t="s">
        <v>41</v>
      </c>
      <c r="O146" s="57"/>
      <c r="P146" s="173">
        <f t="shared" ref="P146:P161" si="6">O146*H146</f>
        <v>0</v>
      </c>
      <c r="Q146" s="173">
        <v>0</v>
      </c>
      <c r="R146" s="173">
        <f t="shared" ref="R146:R161" si="7">Q146*H146</f>
        <v>0</v>
      </c>
      <c r="S146" s="173">
        <v>0</v>
      </c>
      <c r="T146" s="174">
        <f t="shared" ref="T146:T161" si="8"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5" t="s">
        <v>153</v>
      </c>
      <c r="AT146" s="175" t="s">
        <v>149</v>
      </c>
      <c r="AU146" s="175" t="s">
        <v>126</v>
      </c>
      <c r="AY146" s="14" t="s">
        <v>147</v>
      </c>
      <c r="BE146" s="97">
        <f t="shared" ref="BE146:BE161" si="9">IF(N146="základná",J146,0)</f>
        <v>0</v>
      </c>
      <c r="BF146" s="97">
        <f t="shared" ref="BF146:BF161" si="10">IF(N146="znížená",J146,0)</f>
        <v>0</v>
      </c>
      <c r="BG146" s="97">
        <f t="shared" ref="BG146:BG161" si="11">IF(N146="zákl. prenesená",J146,0)</f>
        <v>0</v>
      </c>
      <c r="BH146" s="97">
        <f t="shared" ref="BH146:BH161" si="12">IF(N146="zníž. prenesená",J146,0)</f>
        <v>0</v>
      </c>
      <c r="BI146" s="97">
        <f t="shared" ref="BI146:BI161" si="13">IF(N146="nulová",J146,0)</f>
        <v>0</v>
      </c>
      <c r="BJ146" s="14" t="s">
        <v>126</v>
      </c>
      <c r="BK146" s="176">
        <f t="shared" ref="BK146:BK161" si="14">ROUND(I146*H146,3)</f>
        <v>0</v>
      </c>
      <c r="BL146" s="14" t="s">
        <v>153</v>
      </c>
      <c r="BM146" s="175" t="s">
        <v>565</v>
      </c>
    </row>
    <row r="147" spans="1:65" s="2" customFormat="1" ht="24.2" customHeight="1">
      <c r="A147" s="31"/>
      <c r="B147" s="132"/>
      <c r="C147" s="164" t="s">
        <v>166</v>
      </c>
      <c r="D147" s="164" t="s">
        <v>149</v>
      </c>
      <c r="E147" s="165" t="s">
        <v>566</v>
      </c>
      <c r="F147" s="166" t="s">
        <v>567</v>
      </c>
      <c r="G147" s="167" t="s">
        <v>157</v>
      </c>
      <c r="H147" s="168">
        <v>908.8</v>
      </c>
      <c r="I147" s="169"/>
      <c r="J147" s="168">
        <f t="shared" si="5"/>
        <v>0</v>
      </c>
      <c r="K147" s="170"/>
      <c r="L147" s="32"/>
      <c r="M147" s="171" t="s">
        <v>1</v>
      </c>
      <c r="N147" s="172" t="s">
        <v>41</v>
      </c>
      <c r="O147" s="57"/>
      <c r="P147" s="173">
        <f t="shared" si="6"/>
        <v>0</v>
      </c>
      <c r="Q147" s="173">
        <v>0</v>
      </c>
      <c r="R147" s="173">
        <f t="shared" si="7"/>
        <v>0</v>
      </c>
      <c r="S147" s="173">
        <v>0</v>
      </c>
      <c r="T147" s="174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5" t="s">
        <v>153</v>
      </c>
      <c r="AT147" s="175" t="s">
        <v>149</v>
      </c>
      <c r="AU147" s="175" t="s">
        <v>126</v>
      </c>
      <c r="AY147" s="14" t="s">
        <v>147</v>
      </c>
      <c r="BE147" s="97">
        <f t="shared" si="9"/>
        <v>0</v>
      </c>
      <c r="BF147" s="97">
        <f t="shared" si="10"/>
        <v>0</v>
      </c>
      <c r="BG147" s="97">
        <f t="shared" si="11"/>
        <v>0</v>
      </c>
      <c r="BH147" s="97">
        <f t="shared" si="12"/>
        <v>0</v>
      </c>
      <c r="BI147" s="97">
        <f t="shared" si="13"/>
        <v>0</v>
      </c>
      <c r="BJ147" s="14" t="s">
        <v>126</v>
      </c>
      <c r="BK147" s="176">
        <f t="shared" si="14"/>
        <v>0</v>
      </c>
      <c r="BL147" s="14" t="s">
        <v>153</v>
      </c>
      <c r="BM147" s="175" t="s">
        <v>568</v>
      </c>
    </row>
    <row r="148" spans="1:65" s="2" customFormat="1" ht="37.9" customHeight="1">
      <c r="A148" s="31"/>
      <c r="B148" s="132"/>
      <c r="C148" s="164" t="s">
        <v>170</v>
      </c>
      <c r="D148" s="164" t="s">
        <v>149</v>
      </c>
      <c r="E148" s="165" t="s">
        <v>569</v>
      </c>
      <c r="F148" s="166" t="s">
        <v>570</v>
      </c>
      <c r="G148" s="167" t="s">
        <v>157</v>
      </c>
      <c r="H148" s="168">
        <v>908.8</v>
      </c>
      <c r="I148" s="169"/>
      <c r="J148" s="168">
        <f t="shared" si="5"/>
        <v>0</v>
      </c>
      <c r="K148" s="170"/>
      <c r="L148" s="32"/>
      <c r="M148" s="171" t="s">
        <v>1</v>
      </c>
      <c r="N148" s="172" t="s">
        <v>41</v>
      </c>
      <c r="O148" s="57"/>
      <c r="P148" s="173">
        <f t="shared" si="6"/>
        <v>0</v>
      </c>
      <c r="Q148" s="173">
        <v>0</v>
      </c>
      <c r="R148" s="173">
        <f t="shared" si="7"/>
        <v>0</v>
      </c>
      <c r="S148" s="173">
        <v>0</v>
      </c>
      <c r="T148" s="174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5" t="s">
        <v>153</v>
      </c>
      <c r="AT148" s="175" t="s">
        <v>149</v>
      </c>
      <c r="AU148" s="175" t="s">
        <v>126</v>
      </c>
      <c r="AY148" s="14" t="s">
        <v>147</v>
      </c>
      <c r="BE148" s="97">
        <f t="shared" si="9"/>
        <v>0</v>
      </c>
      <c r="BF148" s="97">
        <f t="shared" si="10"/>
        <v>0</v>
      </c>
      <c r="BG148" s="97">
        <f t="shared" si="11"/>
        <v>0</v>
      </c>
      <c r="BH148" s="97">
        <f t="shared" si="12"/>
        <v>0</v>
      </c>
      <c r="BI148" s="97">
        <f t="shared" si="13"/>
        <v>0</v>
      </c>
      <c r="BJ148" s="14" t="s">
        <v>126</v>
      </c>
      <c r="BK148" s="176">
        <f t="shared" si="14"/>
        <v>0</v>
      </c>
      <c r="BL148" s="14" t="s">
        <v>153</v>
      </c>
      <c r="BM148" s="175" t="s">
        <v>571</v>
      </c>
    </row>
    <row r="149" spans="1:65" s="2" customFormat="1" ht="37.9" customHeight="1">
      <c r="A149" s="31"/>
      <c r="B149" s="132"/>
      <c r="C149" s="164" t="s">
        <v>176</v>
      </c>
      <c r="D149" s="164" t="s">
        <v>149</v>
      </c>
      <c r="E149" s="165" t="s">
        <v>572</v>
      </c>
      <c r="F149" s="166" t="s">
        <v>573</v>
      </c>
      <c r="G149" s="167" t="s">
        <v>157</v>
      </c>
      <c r="H149" s="168">
        <v>15449.6</v>
      </c>
      <c r="I149" s="169"/>
      <c r="J149" s="168">
        <f t="shared" si="5"/>
        <v>0</v>
      </c>
      <c r="K149" s="170"/>
      <c r="L149" s="32"/>
      <c r="M149" s="171" t="s">
        <v>1</v>
      </c>
      <c r="N149" s="172" t="s">
        <v>41</v>
      </c>
      <c r="O149" s="57"/>
      <c r="P149" s="173">
        <f t="shared" si="6"/>
        <v>0</v>
      </c>
      <c r="Q149" s="173">
        <v>0</v>
      </c>
      <c r="R149" s="173">
        <f t="shared" si="7"/>
        <v>0</v>
      </c>
      <c r="S149" s="173">
        <v>0</v>
      </c>
      <c r="T149" s="174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5" t="s">
        <v>153</v>
      </c>
      <c r="AT149" s="175" t="s">
        <v>149</v>
      </c>
      <c r="AU149" s="175" t="s">
        <v>126</v>
      </c>
      <c r="AY149" s="14" t="s">
        <v>147</v>
      </c>
      <c r="BE149" s="97">
        <f t="shared" si="9"/>
        <v>0</v>
      </c>
      <c r="BF149" s="97">
        <f t="shared" si="10"/>
        <v>0</v>
      </c>
      <c r="BG149" s="97">
        <f t="shared" si="11"/>
        <v>0</v>
      </c>
      <c r="BH149" s="97">
        <f t="shared" si="12"/>
        <v>0</v>
      </c>
      <c r="BI149" s="97">
        <f t="shared" si="13"/>
        <v>0</v>
      </c>
      <c r="BJ149" s="14" t="s">
        <v>126</v>
      </c>
      <c r="BK149" s="176">
        <f t="shared" si="14"/>
        <v>0</v>
      </c>
      <c r="BL149" s="14" t="s">
        <v>153</v>
      </c>
      <c r="BM149" s="175" t="s">
        <v>574</v>
      </c>
    </row>
    <row r="150" spans="1:65" s="2" customFormat="1" ht="14.45" customHeight="1">
      <c r="A150" s="31"/>
      <c r="B150" s="132"/>
      <c r="C150" s="164" t="s">
        <v>180</v>
      </c>
      <c r="D150" s="164" t="s">
        <v>149</v>
      </c>
      <c r="E150" s="165" t="s">
        <v>205</v>
      </c>
      <c r="F150" s="166" t="s">
        <v>206</v>
      </c>
      <c r="G150" s="167" t="s">
        <v>157</v>
      </c>
      <c r="H150" s="168">
        <v>908.8</v>
      </c>
      <c r="I150" s="169"/>
      <c r="J150" s="168">
        <f t="shared" si="5"/>
        <v>0</v>
      </c>
      <c r="K150" s="170"/>
      <c r="L150" s="32"/>
      <c r="M150" s="171" t="s">
        <v>1</v>
      </c>
      <c r="N150" s="172" t="s">
        <v>41</v>
      </c>
      <c r="O150" s="57"/>
      <c r="P150" s="173">
        <f t="shared" si="6"/>
        <v>0</v>
      </c>
      <c r="Q150" s="173">
        <v>0</v>
      </c>
      <c r="R150" s="173">
        <f t="shared" si="7"/>
        <v>0</v>
      </c>
      <c r="S150" s="173">
        <v>0</v>
      </c>
      <c r="T150" s="174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5" t="s">
        <v>153</v>
      </c>
      <c r="AT150" s="175" t="s">
        <v>149</v>
      </c>
      <c r="AU150" s="175" t="s">
        <v>126</v>
      </c>
      <c r="AY150" s="14" t="s">
        <v>147</v>
      </c>
      <c r="BE150" s="97">
        <f t="shared" si="9"/>
        <v>0</v>
      </c>
      <c r="BF150" s="97">
        <f t="shared" si="10"/>
        <v>0</v>
      </c>
      <c r="BG150" s="97">
        <f t="shared" si="11"/>
        <v>0</v>
      </c>
      <c r="BH150" s="97">
        <f t="shared" si="12"/>
        <v>0</v>
      </c>
      <c r="BI150" s="97">
        <f t="shared" si="13"/>
        <v>0</v>
      </c>
      <c r="BJ150" s="14" t="s">
        <v>126</v>
      </c>
      <c r="BK150" s="176">
        <f t="shared" si="14"/>
        <v>0</v>
      </c>
      <c r="BL150" s="14" t="s">
        <v>153</v>
      </c>
      <c r="BM150" s="175" t="s">
        <v>575</v>
      </c>
    </row>
    <row r="151" spans="1:65" s="2" customFormat="1" ht="24.2" customHeight="1">
      <c r="A151" s="31"/>
      <c r="B151" s="132"/>
      <c r="C151" s="164" t="s">
        <v>184</v>
      </c>
      <c r="D151" s="164" t="s">
        <v>149</v>
      </c>
      <c r="E151" s="165" t="s">
        <v>524</v>
      </c>
      <c r="F151" s="166" t="s">
        <v>525</v>
      </c>
      <c r="G151" s="167" t="s">
        <v>216</v>
      </c>
      <c r="H151" s="168">
        <v>1635.84</v>
      </c>
      <c r="I151" s="169"/>
      <c r="J151" s="168">
        <f t="shared" si="5"/>
        <v>0</v>
      </c>
      <c r="K151" s="170"/>
      <c r="L151" s="32"/>
      <c r="M151" s="171" t="s">
        <v>1</v>
      </c>
      <c r="N151" s="172" t="s">
        <v>41</v>
      </c>
      <c r="O151" s="57"/>
      <c r="P151" s="173">
        <f t="shared" si="6"/>
        <v>0</v>
      </c>
      <c r="Q151" s="173">
        <v>0</v>
      </c>
      <c r="R151" s="173">
        <f t="shared" si="7"/>
        <v>0</v>
      </c>
      <c r="S151" s="173">
        <v>0</v>
      </c>
      <c r="T151" s="174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5" t="s">
        <v>153</v>
      </c>
      <c r="AT151" s="175" t="s">
        <v>149</v>
      </c>
      <c r="AU151" s="175" t="s">
        <v>126</v>
      </c>
      <c r="AY151" s="14" t="s">
        <v>147</v>
      </c>
      <c r="BE151" s="97">
        <f t="shared" si="9"/>
        <v>0</v>
      </c>
      <c r="BF151" s="97">
        <f t="shared" si="10"/>
        <v>0</v>
      </c>
      <c r="BG151" s="97">
        <f t="shared" si="11"/>
        <v>0</v>
      </c>
      <c r="BH151" s="97">
        <f t="shared" si="12"/>
        <v>0</v>
      </c>
      <c r="BI151" s="97">
        <f t="shared" si="13"/>
        <v>0</v>
      </c>
      <c r="BJ151" s="14" t="s">
        <v>126</v>
      </c>
      <c r="BK151" s="176">
        <f t="shared" si="14"/>
        <v>0</v>
      </c>
      <c r="BL151" s="14" t="s">
        <v>153</v>
      </c>
      <c r="BM151" s="175" t="s">
        <v>576</v>
      </c>
    </row>
    <row r="152" spans="1:65" s="2" customFormat="1" ht="24.2" customHeight="1">
      <c r="A152" s="31"/>
      <c r="B152" s="132"/>
      <c r="C152" s="164" t="s">
        <v>188</v>
      </c>
      <c r="D152" s="164" t="s">
        <v>149</v>
      </c>
      <c r="E152" s="165" t="s">
        <v>577</v>
      </c>
      <c r="F152" s="166" t="s">
        <v>578</v>
      </c>
      <c r="G152" s="167" t="s">
        <v>157</v>
      </c>
      <c r="H152" s="168">
        <v>289.8</v>
      </c>
      <c r="I152" s="169"/>
      <c r="J152" s="168">
        <f t="shared" si="5"/>
        <v>0</v>
      </c>
      <c r="K152" s="170"/>
      <c r="L152" s="32"/>
      <c r="M152" s="171" t="s">
        <v>1</v>
      </c>
      <c r="N152" s="172" t="s">
        <v>41</v>
      </c>
      <c r="O152" s="57"/>
      <c r="P152" s="173">
        <f t="shared" si="6"/>
        <v>0</v>
      </c>
      <c r="Q152" s="173">
        <v>0</v>
      </c>
      <c r="R152" s="173">
        <f t="shared" si="7"/>
        <v>0</v>
      </c>
      <c r="S152" s="173">
        <v>0</v>
      </c>
      <c r="T152" s="174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5" t="s">
        <v>153</v>
      </c>
      <c r="AT152" s="175" t="s">
        <v>149</v>
      </c>
      <c r="AU152" s="175" t="s">
        <v>126</v>
      </c>
      <c r="AY152" s="14" t="s">
        <v>147</v>
      </c>
      <c r="BE152" s="97">
        <f t="shared" si="9"/>
        <v>0</v>
      </c>
      <c r="BF152" s="97">
        <f t="shared" si="10"/>
        <v>0</v>
      </c>
      <c r="BG152" s="97">
        <f t="shared" si="11"/>
        <v>0</v>
      </c>
      <c r="BH152" s="97">
        <f t="shared" si="12"/>
        <v>0</v>
      </c>
      <c r="BI152" s="97">
        <f t="shared" si="13"/>
        <v>0</v>
      </c>
      <c r="BJ152" s="14" t="s">
        <v>126</v>
      </c>
      <c r="BK152" s="176">
        <f t="shared" si="14"/>
        <v>0</v>
      </c>
      <c r="BL152" s="14" t="s">
        <v>153</v>
      </c>
      <c r="BM152" s="175" t="s">
        <v>579</v>
      </c>
    </row>
    <row r="153" spans="1:65" s="2" customFormat="1" ht="14.45" customHeight="1">
      <c r="A153" s="31"/>
      <c r="B153" s="132"/>
      <c r="C153" s="181" t="s">
        <v>192</v>
      </c>
      <c r="D153" s="181" t="s">
        <v>213</v>
      </c>
      <c r="E153" s="182" t="s">
        <v>223</v>
      </c>
      <c r="F153" s="183" t="s">
        <v>224</v>
      </c>
      <c r="G153" s="184" t="s">
        <v>216</v>
      </c>
      <c r="H153" s="185">
        <v>521.64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41</v>
      </c>
      <c r="O153" s="57"/>
      <c r="P153" s="173">
        <f t="shared" si="6"/>
        <v>0</v>
      </c>
      <c r="Q153" s="173">
        <v>1</v>
      </c>
      <c r="R153" s="173">
        <f t="shared" si="7"/>
        <v>521.64</v>
      </c>
      <c r="S153" s="173">
        <v>0</v>
      </c>
      <c r="T153" s="174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5" t="s">
        <v>180</v>
      </c>
      <c r="AT153" s="175" t="s">
        <v>213</v>
      </c>
      <c r="AU153" s="175" t="s">
        <v>126</v>
      </c>
      <c r="AY153" s="14" t="s">
        <v>147</v>
      </c>
      <c r="BE153" s="97">
        <f t="shared" si="9"/>
        <v>0</v>
      </c>
      <c r="BF153" s="97">
        <f t="shared" si="10"/>
        <v>0</v>
      </c>
      <c r="BG153" s="97">
        <f t="shared" si="11"/>
        <v>0</v>
      </c>
      <c r="BH153" s="97">
        <f t="shared" si="12"/>
        <v>0</v>
      </c>
      <c r="BI153" s="97">
        <f t="shared" si="13"/>
        <v>0</v>
      </c>
      <c r="BJ153" s="14" t="s">
        <v>126</v>
      </c>
      <c r="BK153" s="176">
        <f t="shared" si="14"/>
        <v>0</v>
      </c>
      <c r="BL153" s="14" t="s">
        <v>153</v>
      </c>
      <c r="BM153" s="175" t="s">
        <v>580</v>
      </c>
    </row>
    <row r="154" spans="1:65" s="2" customFormat="1" ht="24.2" customHeight="1">
      <c r="A154" s="31"/>
      <c r="B154" s="132"/>
      <c r="C154" s="164" t="s">
        <v>196</v>
      </c>
      <c r="D154" s="164" t="s">
        <v>149</v>
      </c>
      <c r="E154" s="165" t="s">
        <v>581</v>
      </c>
      <c r="F154" s="166" t="s">
        <v>582</v>
      </c>
      <c r="G154" s="167" t="s">
        <v>157</v>
      </c>
      <c r="H154" s="168">
        <v>6.3</v>
      </c>
      <c r="I154" s="169"/>
      <c r="J154" s="168">
        <f t="shared" si="5"/>
        <v>0</v>
      </c>
      <c r="K154" s="170"/>
      <c r="L154" s="32"/>
      <c r="M154" s="171" t="s">
        <v>1</v>
      </c>
      <c r="N154" s="172" t="s">
        <v>41</v>
      </c>
      <c r="O154" s="57"/>
      <c r="P154" s="173">
        <f t="shared" si="6"/>
        <v>0</v>
      </c>
      <c r="Q154" s="173">
        <v>0</v>
      </c>
      <c r="R154" s="173">
        <f t="shared" si="7"/>
        <v>0</v>
      </c>
      <c r="S154" s="173">
        <v>0</v>
      </c>
      <c r="T154" s="174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5" t="s">
        <v>153</v>
      </c>
      <c r="AT154" s="175" t="s">
        <v>149</v>
      </c>
      <c r="AU154" s="175" t="s">
        <v>126</v>
      </c>
      <c r="AY154" s="14" t="s">
        <v>147</v>
      </c>
      <c r="BE154" s="97">
        <f t="shared" si="9"/>
        <v>0</v>
      </c>
      <c r="BF154" s="97">
        <f t="shared" si="10"/>
        <v>0</v>
      </c>
      <c r="BG154" s="97">
        <f t="shared" si="11"/>
        <v>0</v>
      </c>
      <c r="BH154" s="97">
        <f t="shared" si="12"/>
        <v>0</v>
      </c>
      <c r="BI154" s="97">
        <f t="shared" si="13"/>
        <v>0</v>
      </c>
      <c r="BJ154" s="14" t="s">
        <v>126</v>
      </c>
      <c r="BK154" s="176">
        <f t="shared" si="14"/>
        <v>0</v>
      </c>
      <c r="BL154" s="14" t="s">
        <v>153</v>
      </c>
      <c r="BM154" s="175" t="s">
        <v>583</v>
      </c>
    </row>
    <row r="155" spans="1:65" s="2" customFormat="1" ht="14.45" customHeight="1">
      <c r="A155" s="31"/>
      <c r="B155" s="132"/>
      <c r="C155" s="181" t="s">
        <v>200</v>
      </c>
      <c r="D155" s="181" t="s">
        <v>213</v>
      </c>
      <c r="E155" s="182" t="s">
        <v>584</v>
      </c>
      <c r="F155" s="183" t="s">
        <v>585</v>
      </c>
      <c r="G155" s="184" t="s">
        <v>216</v>
      </c>
      <c r="H155" s="185">
        <v>11.34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41</v>
      </c>
      <c r="O155" s="57"/>
      <c r="P155" s="173">
        <f t="shared" si="6"/>
        <v>0</v>
      </c>
      <c r="Q155" s="173">
        <v>1</v>
      </c>
      <c r="R155" s="173">
        <f t="shared" si="7"/>
        <v>11.34</v>
      </c>
      <c r="S155" s="173">
        <v>0</v>
      </c>
      <c r="T155" s="174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5" t="s">
        <v>180</v>
      </c>
      <c r="AT155" s="175" t="s">
        <v>213</v>
      </c>
      <c r="AU155" s="175" t="s">
        <v>126</v>
      </c>
      <c r="AY155" s="14" t="s">
        <v>147</v>
      </c>
      <c r="BE155" s="97">
        <f t="shared" si="9"/>
        <v>0</v>
      </c>
      <c r="BF155" s="97">
        <f t="shared" si="10"/>
        <v>0</v>
      </c>
      <c r="BG155" s="97">
        <f t="shared" si="11"/>
        <v>0</v>
      </c>
      <c r="BH155" s="97">
        <f t="shared" si="12"/>
        <v>0</v>
      </c>
      <c r="BI155" s="97">
        <f t="shared" si="13"/>
        <v>0</v>
      </c>
      <c r="BJ155" s="14" t="s">
        <v>126</v>
      </c>
      <c r="BK155" s="176">
        <f t="shared" si="14"/>
        <v>0</v>
      </c>
      <c r="BL155" s="14" t="s">
        <v>153</v>
      </c>
      <c r="BM155" s="175" t="s">
        <v>586</v>
      </c>
    </row>
    <row r="156" spans="1:65" s="2" customFormat="1" ht="14.45" customHeight="1">
      <c r="A156" s="31"/>
      <c r="B156" s="132"/>
      <c r="C156" s="164" t="s">
        <v>204</v>
      </c>
      <c r="D156" s="164" t="s">
        <v>149</v>
      </c>
      <c r="E156" s="165" t="s">
        <v>587</v>
      </c>
      <c r="F156" s="166" t="s">
        <v>588</v>
      </c>
      <c r="G156" s="167" t="s">
        <v>157</v>
      </c>
      <c r="H156" s="168">
        <v>4.4000000000000004</v>
      </c>
      <c r="I156" s="169"/>
      <c r="J156" s="168">
        <f t="shared" si="5"/>
        <v>0</v>
      </c>
      <c r="K156" s="170"/>
      <c r="L156" s="32"/>
      <c r="M156" s="171" t="s">
        <v>1</v>
      </c>
      <c r="N156" s="172" t="s">
        <v>41</v>
      </c>
      <c r="O156" s="57"/>
      <c r="P156" s="173">
        <f t="shared" si="6"/>
        <v>0</v>
      </c>
      <c r="Q156" s="173">
        <v>0</v>
      </c>
      <c r="R156" s="173">
        <f t="shared" si="7"/>
        <v>0</v>
      </c>
      <c r="S156" s="173">
        <v>0</v>
      </c>
      <c r="T156" s="174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5" t="s">
        <v>153</v>
      </c>
      <c r="AT156" s="175" t="s">
        <v>149</v>
      </c>
      <c r="AU156" s="175" t="s">
        <v>126</v>
      </c>
      <c r="AY156" s="14" t="s">
        <v>147</v>
      </c>
      <c r="BE156" s="97">
        <f t="shared" si="9"/>
        <v>0</v>
      </c>
      <c r="BF156" s="97">
        <f t="shared" si="10"/>
        <v>0</v>
      </c>
      <c r="BG156" s="97">
        <f t="shared" si="11"/>
        <v>0</v>
      </c>
      <c r="BH156" s="97">
        <f t="shared" si="12"/>
        <v>0</v>
      </c>
      <c r="BI156" s="97">
        <f t="shared" si="13"/>
        <v>0</v>
      </c>
      <c r="BJ156" s="14" t="s">
        <v>126</v>
      </c>
      <c r="BK156" s="176">
        <f t="shared" si="14"/>
        <v>0</v>
      </c>
      <c r="BL156" s="14" t="s">
        <v>153</v>
      </c>
      <c r="BM156" s="175" t="s">
        <v>589</v>
      </c>
    </row>
    <row r="157" spans="1:65" s="2" customFormat="1" ht="14.45" customHeight="1">
      <c r="A157" s="31"/>
      <c r="B157" s="132"/>
      <c r="C157" s="181" t="s">
        <v>208</v>
      </c>
      <c r="D157" s="181" t="s">
        <v>213</v>
      </c>
      <c r="E157" s="182" t="s">
        <v>590</v>
      </c>
      <c r="F157" s="183" t="s">
        <v>591</v>
      </c>
      <c r="G157" s="184" t="s">
        <v>216</v>
      </c>
      <c r="H157" s="185">
        <v>9.8740000000000006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41</v>
      </c>
      <c r="O157" s="57"/>
      <c r="P157" s="173">
        <f t="shared" si="6"/>
        <v>0</v>
      </c>
      <c r="Q157" s="173">
        <v>1</v>
      </c>
      <c r="R157" s="173">
        <f t="shared" si="7"/>
        <v>9.8740000000000006</v>
      </c>
      <c r="S157" s="173">
        <v>0</v>
      </c>
      <c r="T157" s="174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5" t="s">
        <v>180</v>
      </c>
      <c r="AT157" s="175" t="s">
        <v>213</v>
      </c>
      <c r="AU157" s="175" t="s">
        <v>126</v>
      </c>
      <c r="AY157" s="14" t="s">
        <v>147</v>
      </c>
      <c r="BE157" s="97">
        <f t="shared" si="9"/>
        <v>0</v>
      </c>
      <c r="BF157" s="97">
        <f t="shared" si="10"/>
        <v>0</v>
      </c>
      <c r="BG157" s="97">
        <f t="shared" si="11"/>
        <v>0</v>
      </c>
      <c r="BH157" s="97">
        <f t="shared" si="12"/>
        <v>0</v>
      </c>
      <c r="BI157" s="97">
        <f t="shared" si="13"/>
        <v>0</v>
      </c>
      <c r="BJ157" s="14" t="s">
        <v>126</v>
      </c>
      <c r="BK157" s="176">
        <f t="shared" si="14"/>
        <v>0</v>
      </c>
      <c r="BL157" s="14" t="s">
        <v>153</v>
      </c>
      <c r="BM157" s="175" t="s">
        <v>592</v>
      </c>
    </row>
    <row r="158" spans="1:65" s="2" customFormat="1" ht="24.2" customHeight="1">
      <c r="A158" s="31"/>
      <c r="B158" s="132"/>
      <c r="C158" s="164" t="s">
        <v>212</v>
      </c>
      <c r="D158" s="164" t="s">
        <v>149</v>
      </c>
      <c r="E158" s="165" t="s">
        <v>593</v>
      </c>
      <c r="F158" s="166" t="s">
        <v>594</v>
      </c>
      <c r="G158" s="167" t="s">
        <v>152</v>
      </c>
      <c r="H158" s="168">
        <v>180</v>
      </c>
      <c r="I158" s="169"/>
      <c r="J158" s="168">
        <f t="shared" si="5"/>
        <v>0</v>
      </c>
      <c r="K158" s="170"/>
      <c r="L158" s="32"/>
      <c r="M158" s="171" t="s">
        <v>1</v>
      </c>
      <c r="N158" s="172" t="s">
        <v>41</v>
      </c>
      <c r="O158" s="57"/>
      <c r="P158" s="173">
        <f t="shared" si="6"/>
        <v>0</v>
      </c>
      <c r="Q158" s="173">
        <v>0</v>
      </c>
      <c r="R158" s="173">
        <f t="shared" si="7"/>
        <v>0</v>
      </c>
      <c r="S158" s="173">
        <v>0</v>
      </c>
      <c r="T158" s="174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5" t="s">
        <v>153</v>
      </c>
      <c r="AT158" s="175" t="s">
        <v>149</v>
      </c>
      <c r="AU158" s="175" t="s">
        <v>126</v>
      </c>
      <c r="AY158" s="14" t="s">
        <v>147</v>
      </c>
      <c r="BE158" s="97">
        <f t="shared" si="9"/>
        <v>0</v>
      </c>
      <c r="BF158" s="97">
        <f t="shared" si="10"/>
        <v>0</v>
      </c>
      <c r="BG158" s="97">
        <f t="shared" si="11"/>
        <v>0</v>
      </c>
      <c r="BH158" s="97">
        <f t="shared" si="12"/>
        <v>0</v>
      </c>
      <c r="BI158" s="97">
        <f t="shared" si="13"/>
        <v>0</v>
      </c>
      <c r="BJ158" s="14" t="s">
        <v>126</v>
      </c>
      <c r="BK158" s="176">
        <f t="shared" si="14"/>
        <v>0</v>
      </c>
      <c r="BL158" s="14" t="s">
        <v>153</v>
      </c>
      <c r="BM158" s="175" t="s">
        <v>595</v>
      </c>
    </row>
    <row r="159" spans="1:65" s="2" customFormat="1" ht="14.45" customHeight="1">
      <c r="A159" s="31"/>
      <c r="B159" s="132"/>
      <c r="C159" s="181" t="s">
        <v>218</v>
      </c>
      <c r="D159" s="181" t="s">
        <v>213</v>
      </c>
      <c r="E159" s="182" t="s">
        <v>230</v>
      </c>
      <c r="F159" s="183" t="s">
        <v>231</v>
      </c>
      <c r="G159" s="184" t="s">
        <v>216</v>
      </c>
      <c r="H159" s="185">
        <v>32.4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41</v>
      </c>
      <c r="O159" s="57"/>
      <c r="P159" s="173">
        <f t="shared" si="6"/>
        <v>0</v>
      </c>
      <c r="Q159" s="173">
        <v>1</v>
      </c>
      <c r="R159" s="173">
        <f t="shared" si="7"/>
        <v>32.4</v>
      </c>
      <c r="S159" s="173">
        <v>0</v>
      </c>
      <c r="T159" s="174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5" t="s">
        <v>180</v>
      </c>
      <c r="AT159" s="175" t="s">
        <v>213</v>
      </c>
      <c r="AU159" s="175" t="s">
        <v>126</v>
      </c>
      <c r="AY159" s="14" t="s">
        <v>147</v>
      </c>
      <c r="BE159" s="97">
        <f t="shared" si="9"/>
        <v>0</v>
      </c>
      <c r="BF159" s="97">
        <f t="shared" si="10"/>
        <v>0</v>
      </c>
      <c r="BG159" s="97">
        <f t="shared" si="11"/>
        <v>0</v>
      </c>
      <c r="BH159" s="97">
        <f t="shared" si="12"/>
        <v>0</v>
      </c>
      <c r="BI159" s="97">
        <f t="shared" si="13"/>
        <v>0</v>
      </c>
      <c r="BJ159" s="14" t="s">
        <v>126</v>
      </c>
      <c r="BK159" s="176">
        <f t="shared" si="14"/>
        <v>0</v>
      </c>
      <c r="BL159" s="14" t="s">
        <v>153</v>
      </c>
      <c r="BM159" s="175" t="s">
        <v>596</v>
      </c>
    </row>
    <row r="160" spans="1:65" s="2" customFormat="1" ht="14.45" customHeight="1">
      <c r="A160" s="31"/>
      <c r="B160" s="132"/>
      <c r="C160" s="164" t="s">
        <v>222</v>
      </c>
      <c r="D160" s="164" t="s">
        <v>149</v>
      </c>
      <c r="E160" s="165" t="s">
        <v>234</v>
      </c>
      <c r="F160" s="166" t="s">
        <v>235</v>
      </c>
      <c r="G160" s="167" t="s">
        <v>152</v>
      </c>
      <c r="H160" s="168">
        <v>180</v>
      </c>
      <c r="I160" s="169"/>
      <c r="J160" s="168">
        <f t="shared" si="5"/>
        <v>0</v>
      </c>
      <c r="K160" s="170"/>
      <c r="L160" s="32"/>
      <c r="M160" s="171" t="s">
        <v>1</v>
      </c>
      <c r="N160" s="172" t="s">
        <v>41</v>
      </c>
      <c r="O160" s="57"/>
      <c r="P160" s="173">
        <f t="shared" si="6"/>
        <v>0</v>
      </c>
      <c r="Q160" s="173">
        <v>6.4000000000000005E-4</v>
      </c>
      <c r="R160" s="173">
        <f t="shared" si="7"/>
        <v>0.11520000000000001</v>
      </c>
      <c r="S160" s="173">
        <v>0</v>
      </c>
      <c r="T160" s="174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5" t="s">
        <v>153</v>
      </c>
      <c r="AT160" s="175" t="s">
        <v>149</v>
      </c>
      <c r="AU160" s="175" t="s">
        <v>126</v>
      </c>
      <c r="AY160" s="14" t="s">
        <v>147</v>
      </c>
      <c r="BE160" s="97">
        <f t="shared" si="9"/>
        <v>0</v>
      </c>
      <c r="BF160" s="97">
        <f t="shared" si="10"/>
        <v>0</v>
      </c>
      <c r="BG160" s="97">
        <f t="shared" si="11"/>
        <v>0</v>
      </c>
      <c r="BH160" s="97">
        <f t="shared" si="12"/>
        <v>0</v>
      </c>
      <c r="BI160" s="97">
        <f t="shared" si="13"/>
        <v>0</v>
      </c>
      <c r="BJ160" s="14" t="s">
        <v>126</v>
      </c>
      <c r="BK160" s="176">
        <f t="shared" si="14"/>
        <v>0</v>
      </c>
      <c r="BL160" s="14" t="s">
        <v>153</v>
      </c>
      <c r="BM160" s="175" t="s">
        <v>597</v>
      </c>
    </row>
    <row r="161" spans="1:65" s="2" customFormat="1" ht="14.45" customHeight="1">
      <c r="A161" s="31"/>
      <c r="B161" s="132"/>
      <c r="C161" s="181" t="s">
        <v>226</v>
      </c>
      <c r="D161" s="181" t="s">
        <v>213</v>
      </c>
      <c r="E161" s="182" t="s">
        <v>238</v>
      </c>
      <c r="F161" s="183" t="s">
        <v>239</v>
      </c>
      <c r="G161" s="184" t="s">
        <v>240</v>
      </c>
      <c r="H161" s="185">
        <v>5.5620000000000003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41</v>
      </c>
      <c r="O161" s="57"/>
      <c r="P161" s="173">
        <f t="shared" si="6"/>
        <v>0</v>
      </c>
      <c r="Q161" s="173">
        <v>1E-3</v>
      </c>
      <c r="R161" s="173">
        <f t="shared" si="7"/>
        <v>5.5620000000000001E-3</v>
      </c>
      <c r="S161" s="173">
        <v>0</v>
      </c>
      <c r="T161" s="174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5" t="s">
        <v>180</v>
      </c>
      <c r="AT161" s="175" t="s">
        <v>213</v>
      </c>
      <c r="AU161" s="175" t="s">
        <v>126</v>
      </c>
      <c r="AY161" s="14" t="s">
        <v>147</v>
      </c>
      <c r="BE161" s="97">
        <f t="shared" si="9"/>
        <v>0</v>
      </c>
      <c r="BF161" s="97">
        <f t="shared" si="10"/>
        <v>0</v>
      </c>
      <c r="BG161" s="97">
        <f t="shared" si="11"/>
        <v>0</v>
      </c>
      <c r="BH161" s="97">
        <f t="shared" si="12"/>
        <v>0</v>
      </c>
      <c r="BI161" s="97">
        <f t="shared" si="13"/>
        <v>0</v>
      </c>
      <c r="BJ161" s="14" t="s">
        <v>126</v>
      </c>
      <c r="BK161" s="176">
        <f t="shared" si="14"/>
        <v>0</v>
      </c>
      <c r="BL161" s="14" t="s">
        <v>153</v>
      </c>
      <c r="BM161" s="175" t="s">
        <v>598</v>
      </c>
    </row>
    <row r="162" spans="1:65" s="12" customFormat="1" ht="22.9" customHeight="1">
      <c r="B162" s="151"/>
      <c r="D162" s="152" t="s">
        <v>74</v>
      </c>
      <c r="E162" s="162" t="s">
        <v>126</v>
      </c>
      <c r="F162" s="162" t="s">
        <v>246</v>
      </c>
      <c r="I162" s="154"/>
      <c r="J162" s="163">
        <f>BK162</f>
        <v>0</v>
      </c>
      <c r="L162" s="151"/>
      <c r="M162" s="156"/>
      <c r="N162" s="157"/>
      <c r="O162" s="157"/>
      <c r="P162" s="158">
        <f>SUM(P163:P191)</f>
        <v>0</v>
      </c>
      <c r="Q162" s="157"/>
      <c r="R162" s="158">
        <f>SUM(R163:R191)</f>
        <v>490.09328198000009</v>
      </c>
      <c r="S162" s="157"/>
      <c r="T162" s="159">
        <f>SUM(T163:T191)</f>
        <v>0</v>
      </c>
      <c r="AR162" s="152" t="s">
        <v>83</v>
      </c>
      <c r="AT162" s="160" t="s">
        <v>74</v>
      </c>
      <c r="AU162" s="160" t="s">
        <v>83</v>
      </c>
      <c r="AY162" s="152" t="s">
        <v>147</v>
      </c>
      <c r="BK162" s="161">
        <f>SUM(BK163:BK191)</f>
        <v>0</v>
      </c>
    </row>
    <row r="163" spans="1:65" s="2" customFormat="1" ht="24.2" customHeight="1">
      <c r="A163" s="31"/>
      <c r="B163" s="132"/>
      <c r="C163" s="164" t="s">
        <v>7</v>
      </c>
      <c r="D163" s="164" t="s">
        <v>149</v>
      </c>
      <c r="E163" s="165" t="s">
        <v>599</v>
      </c>
      <c r="F163" s="166" t="s">
        <v>600</v>
      </c>
      <c r="G163" s="167" t="s">
        <v>152</v>
      </c>
      <c r="H163" s="168">
        <v>244</v>
      </c>
      <c r="I163" s="169"/>
      <c r="J163" s="168">
        <f t="shared" ref="J163:J172" si="15">ROUND(I163*H163,3)</f>
        <v>0</v>
      </c>
      <c r="K163" s="170"/>
      <c r="L163" s="32"/>
      <c r="M163" s="171" t="s">
        <v>1</v>
      </c>
      <c r="N163" s="172" t="s">
        <v>41</v>
      </c>
      <c r="O163" s="57"/>
      <c r="P163" s="173">
        <f t="shared" ref="P163:P172" si="16">O163*H163</f>
        <v>0</v>
      </c>
      <c r="Q163" s="173">
        <v>0.21042</v>
      </c>
      <c r="R163" s="173">
        <f t="shared" ref="R163:R172" si="17">Q163*H163</f>
        <v>51.342480000000002</v>
      </c>
      <c r="S163" s="173">
        <v>0</v>
      </c>
      <c r="T163" s="174">
        <f t="shared" ref="T163:T172" si="18"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5" t="s">
        <v>153</v>
      </c>
      <c r="AT163" s="175" t="s">
        <v>149</v>
      </c>
      <c r="AU163" s="175" t="s">
        <v>126</v>
      </c>
      <c r="AY163" s="14" t="s">
        <v>147</v>
      </c>
      <c r="BE163" s="97">
        <f t="shared" ref="BE163:BE172" si="19">IF(N163="základná",J163,0)</f>
        <v>0</v>
      </c>
      <c r="BF163" s="97">
        <f t="shared" ref="BF163:BF172" si="20">IF(N163="znížená",J163,0)</f>
        <v>0</v>
      </c>
      <c r="BG163" s="97">
        <f t="shared" ref="BG163:BG172" si="21">IF(N163="zákl. prenesená",J163,0)</f>
        <v>0</v>
      </c>
      <c r="BH163" s="97">
        <f t="shared" ref="BH163:BH172" si="22">IF(N163="zníž. prenesená",J163,0)</f>
        <v>0</v>
      </c>
      <c r="BI163" s="97">
        <f t="shared" ref="BI163:BI172" si="23">IF(N163="nulová",J163,0)</f>
        <v>0</v>
      </c>
      <c r="BJ163" s="14" t="s">
        <v>126</v>
      </c>
      <c r="BK163" s="176">
        <f t="shared" ref="BK163:BK172" si="24">ROUND(I163*H163,3)</f>
        <v>0</v>
      </c>
      <c r="BL163" s="14" t="s">
        <v>153</v>
      </c>
      <c r="BM163" s="175" t="s">
        <v>601</v>
      </c>
    </row>
    <row r="164" spans="1:65" s="2" customFormat="1" ht="14.45" customHeight="1">
      <c r="A164" s="31"/>
      <c r="B164" s="132"/>
      <c r="C164" s="164" t="s">
        <v>233</v>
      </c>
      <c r="D164" s="164" t="s">
        <v>149</v>
      </c>
      <c r="E164" s="165" t="s">
        <v>602</v>
      </c>
      <c r="F164" s="166" t="s">
        <v>603</v>
      </c>
      <c r="G164" s="167" t="s">
        <v>152</v>
      </c>
      <c r="H164" s="168">
        <v>72</v>
      </c>
      <c r="I164" s="169"/>
      <c r="J164" s="168">
        <f t="shared" si="15"/>
        <v>0</v>
      </c>
      <c r="K164" s="170"/>
      <c r="L164" s="32"/>
      <c r="M164" s="171" t="s">
        <v>1</v>
      </c>
      <c r="N164" s="172" t="s">
        <v>41</v>
      </c>
      <c r="O164" s="57"/>
      <c r="P164" s="173">
        <f t="shared" si="16"/>
        <v>0</v>
      </c>
      <c r="Q164" s="173">
        <v>0.41883999999999999</v>
      </c>
      <c r="R164" s="173">
        <f t="shared" si="17"/>
        <v>30.156479999999998</v>
      </c>
      <c r="S164" s="173">
        <v>0</v>
      </c>
      <c r="T164" s="174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5" t="s">
        <v>153</v>
      </c>
      <c r="AT164" s="175" t="s">
        <v>149</v>
      </c>
      <c r="AU164" s="175" t="s">
        <v>126</v>
      </c>
      <c r="AY164" s="14" t="s">
        <v>147</v>
      </c>
      <c r="BE164" s="97">
        <f t="shared" si="19"/>
        <v>0</v>
      </c>
      <c r="BF164" s="97">
        <f t="shared" si="20"/>
        <v>0</v>
      </c>
      <c r="BG164" s="97">
        <f t="shared" si="21"/>
        <v>0</v>
      </c>
      <c r="BH164" s="97">
        <f t="shared" si="22"/>
        <v>0</v>
      </c>
      <c r="BI164" s="97">
        <f t="shared" si="23"/>
        <v>0</v>
      </c>
      <c r="BJ164" s="14" t="s">
        <v>126</v>
      </c>
      <c r="BK164" s="176">
        <f t="shared" si="24"/>
        <v>0</v>
      </c>
      <c r="BL164" s="14" t="s">
        <v>153</v>
      </c>
      <c r="BM164" s="175" t="s">
        <v>604</v>
      </c>
    </row>
    <row r="165" spans="1:65" s="2" customFormat="1" ht="24.2" customHeight="1">
      <c r="A165" s="31"/>
      <c r="B165" s="132"/>
      <c r="C165" s="164" t="s">
        <v>237</v>
      </c>
      <c r="D165" s="164" t="s">
        <v>149</v>
      </c>
      <c r="E165" s="165" t="s">
        <v>281</v>
      </c>
      <c r="F165" s="166" t="s">
        <v>282</v>
      </c>
      <c r="G165" s="167" t="s">
        <v>216</v>
      </c>
      <c r="H165" s="168">
        <v>1.038</v>
      </c>
      <c r="I165" s="169"/>
      <c r="J165" s="168">
        <f t="shared" si="15"/>
        <v>0</v>
      </c>
      <c r="K165" s="170"/>
      <c r="L165" s="32"/>
      <c r="M165" s="171" t="s">
        <v>1</v>
      </c>
      <c r="N165" s="172" t="s">
        <v>41</v>
      </c>
      <c r="O165" s="57"/>
      <c r="P165" s="173">
        <f t="shared" si="16"/>
        <v>0</v>
      </c>
      <c r="Q165" s="173">
        <v>1.0343100000000001</v>
      </c>
      <c r="R165" s="173">
        <f t="shared" si="17"/>
        <v>1.0736137800000001</v>
      </c>
      <c r="S165" s="173">
        <v>0</v>
      </c>
      <c r="T165" s="174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5" t="s">
        <v>153</v>
      </c>
      <c r="AT165" s="175" t="s">
        <v>149</v>
      </c>
      <c r="AU165" s="175" t="s">
        <v>126</v>
      </c>
      <c r="AY165" s="14" t="s">
        <v>147</v>
      </c>
      <c r="BE165" s="97">
        <f t="shared" si="19"/>
        <v>0</v>
      </c>
      <c r="BF165" s="97">
        <f t="shared" si="20"/>
        <v>0</v>
      </c>
      <c r="BG165" s="97">
        <f t="shared" si="21"/>
        <v>0</v>
      </c>
      <c r="BH165" s="97">
        <f t="shared" si="22"/>
        <v>0</v>
      </c>
      <c r="BI165" s="97">
        <f t="shared" si="23"/>
        <v>0</v>
      </c>
      <c r="BJ165" s="14" t="s">
        <v>126</v>
      </c>
      <c r="BK165" s="176">
        <f t="shared" si="24"/>
        <v>0</v>
      </c>
      <c r="BL165" s="14" t="s">
        <v>153</v>
      </c>
      <c r="BM165" s="175" t="s">
        <v>605</v>
      </c>
    </row>
    <row r="166" spans="1:65" s="2" customFormat="1" ht="24.2" customHeight="1">
      <c r="A166" s="31"/>
      <c r="B166" s="132"/>
      <c r="C166" s="164" t="s">
        <v>242</v>
      </c>
      <c r="D166" s="164" t="s">
        <v>149</v>
      </c>
      <c r="E166" s="165" t="s">
        <v>606</v>
      </c>
      <c r="F166" s="166" t="s">
        <v>607</v>
      </c>
      <c r="G166" s="167" t="s">
        <v>262</v>
      </c>
      <c r="H166" s="168">
        <v>864.73</v>
      </c>
      <c r="I166" s="169"/>
      <c r="J166" s="168">
        <f t="shared" si="15"/>
        <v>0</v>
      </c>
      <c r="K166" s="170"/>
      <c r="L166" s="32"/>
      <c r="M166" s="171" t="s">
        <v>1</v>
      </c>
      <c r="N166" s="172" t="s">
        <v>41</v>
      </c>
      <c r="O166" s="57"/>
      <c r="P166" s="173">
        <f t="shared" si="16"/>
        <v>0</v>
      </c>
      <c r="Q166" s="173">
        <v>9.5E-4</v>
      </c>
      <c r="R166" s="173">
        <f t="shared" si="17"/>
        <v>0.82149349999999999</v>
      </c>
      <c r="S166" s="173">
        <v>0</v>
      </c>
      <c r="T166" s="174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5" t="s">
        <v>153</v>
      </c>
      <c r="AT166" s="175" t="s">
        <v>149</v>
      </c>
      <c r="AU166" s="175" t="s">
        <v>126</v>
      </c>
      <c r="AY166" s="14" t="s">
        <v>147</v>
      </c>
      <c r="BE166" s="97">
        <f t="shared" si="19"/>
        <v>0</v>
      </c>
      <c r="BF166" s="97">
        <f t="shared" si="20"/>
        <v>0</v>
      </c>
      <c r="BG166" s="97">
        <f t="shared" si="21"/>
        <v>0</v>
      </c>
      <c r="BH166" s="97">
        <f t="shared" si="22"/>
        <v>0</v>
      </c>
      <c r="BI166" s="97">
        <f t="shared" si="23"/>
        <v>0</v>
      </c>
      <c r="BJ166" s="14" t="s">
        <v>126</v>
      </c>
      <c r="BK166" s="176">
        <f t="shared" si="24"/>
        <v>0</v>
      </c>
      <c r="BL166" s="14" t="s">
        <v>153</v>
      </c>
      <c r="BM166" s="175" t="s">
        <v>608</v>
      </c>
    </row>
    <row r="167" spans="1:65" s="2" customFormat="1" ht="24.2" customHeight="1">
      <c r="A167" s="31"/>
      <c r="B167" s="132"/>
      <c r="C167" s="164" t="s">
        <v>247</v>
      </c>
      <c r="D167" s="164" t="s">
        <v>149</v>
      </c>
      <c r="E167" s="165" t="s">
        <v>609</v>
      </c>
      <c r="F167" s="166" t="s">
        <v>610</v>
      </c>
      <c r="G167" s="167" t="s">
        <v>262</v>
      </c>
      <c r="H167" s="168">
        <v>357.85</v>
      </c>
      <c r="I167" s="169"/>
      <c r="J167" s="168">
        <f t="shared" si="15"/>
        <v>0</v>
      </c>
      <c r="K167" s="170"/>
      <c r="L167" s="32"/>
      <c r="M167" s="171" t="s">
        <v>1</v>
      </c>
      <c r="N167" s="172" t="s">
        <v>41</v>
      </c>
      <c r="O167" s="57"/>
      <c r="P167" s="173">
        <f t="shared" si="16"/>
        <v>0</v>
      </c>
      <c r="Q167" s="173">
        <v>2.7999999999999998E-4</v>
      </c>
      <c r="R167" s="173">
        <f t="shared" si="17"/>
        <v>0.100198</v>
      </c>
      <c r="S167" s="173">
        <v>0</v>
      </c>
      <c r="T167" s="174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5" t="s">
        <v>153</v>
      </c>
      <c r="AT167" s="175" t="s">
        <v>149</v>
      </c>
      <c r="AU167" s="175" t="s">
        <v>126</v>
      </c>
      <c r="AY167" s="14" t="s">
        <v>147</v>
      </c>
      <c r="BE167" s="97">
        <f t="shared" si="19"/>
        <v>0</v>
      </c>
      <c r="BF167" s="97">
        <f t="shared" si="20"/>
        <v>0</v>
      </c>
      <c r="BG167" s="97">
        <f t="shared" si="21"/>
        <v>0</v>
      </c>
      <c r="BH167" s="97">
        <f t="shared" si="22"/>
        <v>0</v>
      </c>
      <c r="BI167" s="97">
        <f t="shared" si="23"/>
        <v>0</v>
      </c>
      <c r="BJ167" s="14" t="s">
        <v>126</v>
      </c>
      <c r="BK167" s="176">
        <f t="shared" si="24"/>
        <v>0</v>
      </c>
      <c r="BL167" s="14" t="s">
        <v>153</v>
      </c>
      <c r="BM167" s="175" t="s">
        <v>611</v>
      </c>
    </row>
    <row r="168" spans="1:65" s="2" customFormat="1" ht="24.2" customHeight="1">
      <c r="A168" s="31"/>
      <c r="B168" s="132"/>
      <c r="C168" s="164" t="s">
        <v>251</v>
      </c>
      <c r="D168" s="164" t="s">
        <v>149</v>
      </c>
      <c r="E168" s="165" t="s">
        <v>612</v>
      </c>
      <c r="F168" s="166" t="s">
        <v>613</v>
      </c>
      <c r="G168" s="167" t="s">
        <v>262</v>
      </c>
      <c r="H168" s="168">
        <v>426.27</v>
      </c>
      <c r="I168" s="169"/>
      <c r="J168" s="168">
        <f t="shared" si="15"/>
        <v>0</v>
      </c>
      <c r="K168" s="170"/>
      <c r="L168" s="32"/>
      <c r="M168" s="171" t="s">
        <v>1</v>
      </c>
      <c r="N168" s="172" t="s">
        <v>41</v>
      </c>
      <c r="O168" s="57"/>
      <c r="P168" s="173">
        <f t="shared" si="16"/>
        <v>0</v>
      </c>
      <c r="Q168" s="173">
        <v>1.9300000000000001E-3</v>
      </c>
      <c r="R168" s="173">
        <f t="shared" si="17"/>
        <v>0.82270109999999996</v>
      </c>
      <c r="S168" s="173">
        <v>0</v>
      </c>
      <c r="T168" s="174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5" t="s">
        <v>153</v>
      </c>
      <c r="AT168" s="175" t="s">
        <v>149</v>
      </c>
      <c r="AU168" s="175" t="s">
        <v>126</v>
      </c>
      <c r="AY168" s="14" t="s">
        <v>147</v>
      </c>
      <c r="BE168" s="97">
        <f t="shared" si="19"/>
        <v>0</v>
      </c>
      <c r="BF168" s="97">
        <f t="shared" si="20"/>
        <v>0</v>
      </c>
      <c r="BG168" s="97">
        <f t="shared" si="21"/>
        <v>0</v>
      </c>
      <c r="BH168" s="97">
        <f t="shared" si="22"/>
        <v>0</v>
      </c>
      <c r="BI168" s="97">
        <f t="shared" si="23"/>
        <v>0</v>
      </c>
      <c r="BJ168" s="14" t="s">
        <v>126</v>
      </c>
      <c r="BK168" s="176">
        <f t="shared" si="24"/>
        <v>0</v>
      </c>
      <c r="BL168" s="14" t="s">
        <v>153</v>
      </c>
      <c r="BM168" s="175" t="s">
        <v>614</v>
      </c>
    </row>
    <row r="169" spans="1:65" s="2" customFormat="1" ht="24.2" customHeight="1">
      <c r="A169" s="31"/>
      <c r="B169" s="132"/>
      <c r="C169" s="164" t="s">
        <v>255</v>
      </c>
      <c r="D169" s="164" t="s">
        <v>149</v>
      </c>
      <c r="E169" s="165" t="s">
        <v>615</v>
      </c>
      <c r="F169" s="166" t="s">
        <v>616</v>
      </c>
      <c r="G169" s="167" t="s">
        <v>262</v>
      </c>
      <c r="H169" s="168">
        <v>165.15</v>
      </c>
      <c r="I169" s="169"/>
      <c r="J169" s="168">
        <f t="shared" si="15"/>
        <v>0</v>
      </c>
      <c r="K169" s="170"/>
      <c r="L169" s="32"/>
      <c r="M169" s="171" t="s">
        <v>1</v>
      </c>
      <c r="N169" s="172" t="s">
        <v>41</v>
      </c>
      <c r="O169" s="57"/>
      <c r="P169" s="173">
        <f t="shared" si="16"/>
        <v>0</v>
      </c>
      <c r="Q169" s="173">
        <v>5.8E-4</v>
      </c>
      <c r="R169" s="173">
        <f t="shared" si="17"/>
        <v>9.5786999999999997E-2</v>
      </c>
      <c r="S169" s="173">
        <v>0</v>
      </c>
      <c r="T169" s="174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5" t="s">
        <v>153</v>
      </c>
      <c r="AT169" s="175" t="s">
        <v>149</v>
      </c>
      <c r="AU169" s="175" t="s">
        <v>126</v>
      </c>
      <c r="AY169" s="14" t="s">
        <v>147</v>
      </c>
      <c r="BE169" s="97">
        <f t="shared" si="19"/>
        <v>0</v>
      </c>
      <c r="BF169" s="97">
        <f t="shared" si="20"/>
        <v>0</v>
      </c>
      <c r="BG169" s="97">
        <f t="shared" si="21"/>
        <v>0</v>
      </c>
      <c r="BH169" s="97">
        <f t="shared" si="22"/>
        <v>0</v>
      </c>
      <c r="BI169" s="97">
        <f t="shared" si="23"/>
        <v>0</v>
      </c>
      <c r="BJ169" s="14" t="s">
        <v>126</v>
      </c>
      <c r="BK169" s="176">
        <f t="shared" si="24"/>
        <v>0</v>
      </c>
      <c r="BL169" s="14" t="s">
        <v>153</v>
      </c>
      <c r="BM169" s="175" t="s">
        <v>617</v>
      </c>
    </row>
    <row r="170" spans="1:65" s="2" customFormat="1" ht="24.2" customHeight="1">
      <c r="A170" s="31"/>
      <c r="B170" s="132"/>
      <c r="C170" s="164" t="s">
        <v>259</v>
      </c>
      <c r="D170" s="164" t="s">
        <v>149</v>
      </c>
      <c r="E170" s="165" t="s">
        <v>618</v>
      </c>
      <c r="F170" s="166" t="s">
        <v>619</v>
      </c>
      <c r="G170" s="167" t="s">
        <v>262</v>
      </c>
      <c r="H170" s="168">
        <v>159.9</v>
      </c>
      <c r="I170" s="169"/>
      <c r="J170" s="168">
        <f t="shared" si="15"/>
        <v>0</v>
      </c>
      <c r="K170" s="170"/>
      <c r="L170" s="32"/>
      <c r="M170" s="171" t="s">
        <v>1</v>
      </c>
      <c r="N170" s="172" t="s">
        <v>41</v>
      </c>
      <c r="O170" s="57"/>
      <c r="P170" s="173">
        <f t="shared" si="16"/>
        <v>0</v>
      </c>
      <c r="Q170" s="173">
        <v>2.12E-2</v>
      </c>
      <c r="R170" s="173">
        <f t="shared" si="17"/>
        <v>3.3898800000000002</v>
      </c>
      <c r="S170" s="173">
        <v>0</v>
      </c>
      <c r="T170" s="174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5" t="s">
        <v>153</v>
      </c>
      <c r="AT170" s="175" t="s">
        <v>149</v>
      </c>
      <c r="AU170" s="175" t="s">
        <v>126</v>
      </c>
      <c r="AY170" s="14" t="s">
        <v>147</v>
      </c>
      <c r="BE170" s="97">
        <f t="shared" si="19"/>
        <v>0</v>
      </c>
      <c r="BF170" s="97">
        <f t="shared" si="20"/>
        <v>0</v>
      </c>
      <c r="BG170" s="97">
        <f t="shared" si="21"/>
        <v>0</v>
      </c>
      <c r="BH170" s="97">
        <f t="shared" si="22"/>
        <v>0</v>
      </c>
      <c r="BI170" s="97">
        <f t="shared" si="23"/>
        <v>0</v>
      </c>
      <c r="BJ170" s="14" t="s">
        <v>126</v>
      </c>
      <c r="BK170" s="176">
        <f t="shared" si="24"/>
        <v>0</v>
      </c>
      <c r="BL170" s="14" t="s">
        <v>153</v>
      </c>
      <c r="BM170" s="175" t="s">
        <v>620</v>
      </c>
    </row>
    <row r="171" spans="1:65" s="2" customFormat="1" ht="24.2" customHeight="1">
      <c r="A171" s="31"/>
      <c r="B171" s="132"/>
      <c r="C171" s="164" t="s">
        <v>264</v>
      </c>
      <c r="D171" s="164" t="s">
        <v>149</v>
      </c>
      <c r="E171" s="165" t="s">
        <v>621</v>
      </c>
      <c r="F171" s="166" t="s">
        <v>622</v>
      </c>
      <c r="G171" s="167" t="s">
        <v>262</v>
      </c>
      <c r="H171" s="168">
        <v>768</v>
      </c>
      <c r="I171" s="169"/>
      <c r="J171" s="168">
        <f t="shared" si="15"/>
        <v>0</v>
      </c>
      <c r="K171" s="170"/>
      <c r="L171" s="32"/>
      <c r="M171" s="171" t="s">
        <v>1</v>
      </c>
      <c r="N171" s="172" t="s">
        <v>41</v>
      </c>
      <c r="O171" s="57"/>
      <c r="P171" s="173">
        <f t="shared" si="16"/>
        <v>0</v>
      </c>
      <c r="Q171" s="173">
        <v>8.7779999999999997E-2</v>
      </c>
      <c r="R171" s="173">
        <f t="shared" si="17"/>
        <v>67.415040000000005</v>
      </c>
      <c r="S171" s="173">
        <v>0</v>
      </c>
      <c r="T171" s="174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5" t="s">
        <v>153</v>
      </c>
      <c r="AT171" s="175" t="s">
        <v>149</v>
      </c>
      <c r="AU171" s="175" t="s">
        <v>126</v>
      </c>
      <c r="AY171" s="14" t="s">
        <v>147</v>
      </c>
      <c r="BE171" s="97">
        <f t="shared" si="19"/>
        <v>0</v>
      </c>
      <c r="BF171" s="97">
        <f t="shared" si="20"/>
        <v>0</v>
      </c>
      <c r="BG171" s="97">
        <f t="shared" si="21"/>
        <v>0</v>
      </c>
      <c r="BH171" s="97">
        <f t="shared" si="22"/>
        <v>0</v>
      </c>
      <c r="BI171" s="97">
        <f t="shared" si="23"/>
        <v>0</v>
      </c>
      <c r="BJ171" s="14" t="s">
        <v>126</v>
      </c>
      <c r="BK171" s="176">
        <f t="shared" si="24"/>
        <v>0</v>
      </c>
      <c r="BL171" s="14" t="s">
        <v>153</v>
      </c>
      <c r="BM171" s="175" t="s">
        <v>623</v>
      </c>
    </row>
    <row r="172" spans="1:65" s="2" customFormat="1" ht="24.2" customHeight="1">
      <c r="A172" s="31"/>
      <c r="B172" s="132"/>
      <c r="C172" s="164" t="s">
        <v>268</v>
      </c>
      <c r="D172" s="164" t="s">
        <v>149</v>
      </c>
      <c r="E172" s="165" t="s">
        <v>624</v>
      </c>
      <c r="F172" s="166" t="s">
        <v>625</v>
      </c>
      <c r="G172" s="167" t="s">
        <v>262</v>
      </c>
      <c r="H172" s="168">
        <v>423.5</v>
      </c>
      <c r="I172" s="169"/>
      <c r="J172" s="168">
        <f t="shared" si="15"/>
        <v>0</v>
      </c>
      <c r="K172" s="170"/>
      <c r="L172" s="32"/>
      <c r="M172" s="171" t="s">
        <v>1</v>
      </c>
      <c r="N172" s="172" t="s">
        <v>41</v>
      </c>
      <c r="O172" s="57"/>
      <c r="P172" s="173">
        <f t="shared" si="16"/>
        <v>0</v>
      </c>
      <c r="Q172" s="173">
        <v>5.6499999999999996E-3</v>
      </c>
      <c r="R172" s="173">
        <f t="shared" si="17"/>
        <v>2.3927749999999999</v>
      </c>
      <c r="S172" s="173">
        <v>0</v>
      </c>
      <c r="T172" s="174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5" t="s">
        <v>153</v>
      </c>
      <c r="AT172" s="175" t="s">
        <v>149</v>
      </c>
      <c r="AU172" s="175" t="s">
        <v>126</v>
      </c>
      <c r="AY172" s="14" t="s">
        <v>147</v>
      </c>
      <c r="BE172" s="97">
        <f t="shared" si="19"/>
        <v>0</v>
      </c>
      <c r="BF172" s="97">
        <f t="shared" si="20"/>
        <v>0</v>
      </c>
      <c r="BG172" s="97">
        <f t="shared" si="21"/>
        <v>0</v>
      </c>
      <c r="BH172" s="97">
        <f t="shared" si="22"/>
        <v>0</v>
      </c>
      <c r="BI172" s="97">
        <f t="shared" si="23"/>
        <v>0</v>
      </c>
      <c r="BJ172" s="14" t="s">
        <v>126</v>
      </c>
      <c r="BK172" s="176">
        <f t="shared" si="24"/>
        <v>0</v>
      </c>
      <c r="BL172" s="14" t="s">
        <v>153</v>
      </c>
      <c r="BM172" s="175" t="s">
        <v>626</v>
      </c>
    </row>
    <row r="173" spans="1:65" s="2" customFormat="1" ht="29.25">
      <c r="A173" s="31"/>
      <c r="B173" s="32"/>
      <c r="C173" s="31"/>
      <c r="D173" s="177" t="s">
        <v>174</v>
      </c>
      <c r="E173" s="31"/>
      <c r="F173" s="178" t="s">
        <v>627</v>
      </c>
      <c r="G173" s="31"/>
      <c r="H173" s="31"/>
      <c r="I173" s="133"/>
      <c r="J173" s="31"/>
      <c r="K173" s="31"/>
      <c r="L173" s="32"/>
      <c r="M173" s="179"/>
      <c r="N173" s="180"/>
      <c r="O173" s="57"/>
      <c r="P173" s="57"/>
      <c r="Q173" s="57"/>
      <c r="R173" s="57"/>
      <c r="S173" s="57"/>
      <c r="T173" s="58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4" t="s">
        <v>174</v>
      </c>
      <c r="AU173" s="14" t="s">
        <v>126</v>
      </c>
    </row>
    <row r="174" spans="1:65" s="2" customFormat="1" ht="24.2" customHeight="1">
      <c r="A174" s="31"/>
      <c r="B174" s="132"/>
      <c r="C174" s="164" t="s">
        <v>272</v>
      </c>
      <c r="D174" s="164" t="s">
        <v>149</v>
      </c>
      <c r="E174" s="165" t="s">
        <v>628</v>
      </c>
      <c r="F174" s="166" t="s">
        <v>629</v>
      </c>
      <c r="G174" s="167" t="s">
        <v>387</v>
      </c>
      <c r="H174" s="168">
        <v>31</v>
      </c>
      <c r="I174" s="169"/>
      <c r="J174" s="168">
        <f>ROUND(I174*H174,3)</f>
        <v>0</v>
      </c>
      <c r="K174" s="170"/>
      <c r="L174" s="32"/>
      <c r="M174" s="171" t="s">
        <v>1</v>
      </c>
      <c r="N174" s="172" t="s">
        <v>41</v>
      </c>
      <c r="O174" s="57"/>
      <c r="P174" s="173">
        <f>O174*H174</f>
        <v>0</v>
      </c>
      <c r="Q174" s="173">
        <v>4.28E-3</v>
      </c>
      <c r="R174" s="173">
        <f>Q174*H174</f>
        <v>0.13267999999999999</v>
      </c>
      <c r="S174" s="173">
        <v>0</v>
      </c>
      <c r="T174" s="174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5" t="s">
        <v>153</v>
      </c>
      <c r="AT174" s="175" t="s">
        <v>149</v>
      </c>
      <c r="AU174" s="175" t="s">
        <v>126</v>
      </c>
      <c r="AY174" s="14" t="s">
        <v>147</v>
      </c>
      <c r="BE174" s="97">
        <f>IF(N174="základná",J174,0)</f>
        <v>0</v>
      </c>
      <c r="BF174" s="97">
        <f>IF(N174="znížená",J174,0)</f>
        <v>0</v>
      </c>
      <c r="BG174" s="97">
        <f>IF(N174="zákl. prenesená",J174,0)</f>
        <v>0</v>
      </c>
      <c r="BH174" s="97">
        <f>IF(N174="zníž. prenesená",J174,0)</f>
        <v>0</v>
      </c>
      <c r="BI174" s="97">
        <f>IF(N174="nulová",J174,0)</f>
        <v>0</v>
      </c>
      <c r="BJ174" s="14" t="s">
        <v>126</v>
      </c>
      <c r="BK174" s="176">
        <f>ROUND(I174*H174,3)</f>
        <v>0</v>
      </c>
      <c r="BL174" s="14" t="s">
        <v>153</v>
      </c>
      <c r="BM174" s="175" t="s">
        <v>630</v>
      </c>
    </row>
    <row r="175" spans="1:65" s="2" customFormat="1" ht="29.25">
      <c r="A175" s="31"/>
      <c r="B175" s="32"/>
      <c r="C175" s="31"/>
      <c r="D175" s="177" t="s">
        <v>174</v>
      </c>
      <c r="E175" s="31"/>
      <c r="F175" s="178" t="s">
        <v>627</v>
      </c>
      <c r="G175" s="31"/>
      <c r="H175" s="31"/>
      <c r="I175" s="133"/>
      <c r="J175" s="31"/>
      <c r="K175" s="31"/>
      <c r="L175" s="32"/>
      <c r="M175" s="179"/>
      <c r="N175" s="180"/>
      <c r="O175" s="57"/>
      <c r="P175" s="57"/>
      <c r="Q175" s="57"/>
      <c r="R175" s="57"/>
      <c r="S175" s="57"/>
      <c r="T175" s="58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4" t="s">
        <v>174</v>
      </c>
      <c r="AU175" s="14" t="s">
        <v>126</v>
      </c>
    </row>
    <row r="176" spans="1:65" s="2" customFormat="1" ht="24.2" customHeight="1">
      <c r="A176" s="31"/>
      <c r="B176" s="132"/>
      <c r="C176" s="164" t="s">
        <v>276</v>
      </c>
      <c r="D176" s="164" t="s">
        <v>149</v>
      </c>
      <c r="E176" s="165" t="s">
        <v>631</v>
      </c>
      <c r="F176" s="166" t="s">
        <v>632</v>
      </c>
      <c r="G176" s="167" t="s">
        <v>262</v>
      </c>
      <c r="H176" s="168">
        <v>155</v>
      </c>
      <c r="I176" s="169"/>
      <c r="J176" s="168">
        <f>ROUND(I176*H176,3)</f>
        <v>0</v>
      </c>
      <c r="K176" s="170"/>
      <c r="L176" s="32"/>
      <c r="M176" s="171" t="s">
        <v>1</v>
      </c>
      <c r="N176" s="172" t="s">
        <v>41</v>
      </c>
      <c r="O176" s="57"/>
      <c r="P176" s="173">
        <f>O176*H176</f>
        <v>0</v>
      </c>
      <c r="Q176" s="173">
        <v>5.28E-3</v>
      </c>
      <c r="R176" s="173">
        <f>Q176*H176</f>
        <v>0.81840000000000002</v>
      </c>
      <c r="S176" s="173">
        <v>0</v>
      </c>
      <c r="T176" s="174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5" t="s">
        <v>153</v>
      </c>
      <c r="AT176" s="175" t="s">
        <v>149</v>
      </c>
      <c r="AU176" s="175" t="s">
        <v>126</v>
      </c>
      <c r="AY176" s="14" t="s">
        <v>147</v>
      </c>
      <c r="BE176" s="97">
        <f>IF(N176="základná",J176,0)</f>
        <v>0</v>
      </c>
      <c r="BF176" s="97">
        <f>IF(N176="znížená",J176,0)</f>
        <v>0</v>
      </c>
      <c r="BG176" s="97">
        <f>IF(N176="zákl. prenesená",J176,0)</f>
        <v>0</v>
      </c>
      <c r="BH176" s="97">
        <f>IF(N176="zníž. prenesená",J176,0)</f>
        <v>0</v>
      </c>
      <c r="BI176" s="97">
        <f>IF(N176="nulová",J176,0)</f>
        <v>0</v>
      </c>
      <c r="BJ176" s="14" t="s">
        <v>126</v>
      </c>
      <c r="BK176" s="176">
        <f>ROUND(I176*H176,3)</f>
        <v>0</v>
      </c>
      <c r="BL176" s="14" t="s">
        <v>153</v>
      </c>
      <c r="BM176" s="175" t="s">
        <v>633</v>
      </c>
    </row>
    <row r="177" spans="1:65" s="2" customFormat="1" ht="19.5">
      <c r="A177" s="31"/>
      <c r="B177" s="32"/>
      <c r="C177" s="31"/>
      <c r="D177" s="177" t="s">
        <v>174</v>
      </c>
      <c r="E177" s="31"/>
      <c r="F177" s="178" t="s">
        <v>634</v>
      </c>
      <c r="G177" s="31"/>
      <c r="H177" s="31"/>
      <c r="I177" s="133"/>
      <c r="J177" s="31"/>
      <c r="K177" s="31"/>
      <c r="L177" s="32"/>
      <c r="M177" s="179"/>
      <c r="N177" s="180"/>
      <c r="O177" s="57"/>
      <c r="P177" s="57"/>
      <c r="Q177" s="57"/>
      <c r="R177" s="57"/>
      <c r="S177" s="57"/>
      <c r="T177" s="58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4" t="s">
        <v>174</v>
      </c>
      <c r="AU177" s="14" t="s">
        <v>126</v>
      </c>
    </row>
    <row r="178" spans="1:65" s="2" customFormat="1" ht="14.45" customHeight="1">
      <c r="A178" s="31"/>
      <c r="B178" s="132"/>
      <c r="C178" s="164" t="s">
        <v>280</v>
      </c>
      <c r="D178" s="164" t="s">
        <v>149</v>
      </c>
      <c r="E178" s="165" t="s">
        <v>635</v>
      </c>
      <c r="F178" s="166" t="s">
        <v>636</v>
      </c>
      <c r="G178" s="167" t="s">
        <v>387</v>
      </c>
      <c r="H178" s="168">
        <v>2</v>
      </c>
      <c r="I178" s="169"/>
      <c r="J178" s="168">
        <f t="shared" ref="J178:J191" si="25">ROUND(I178*H178,3)</f>
        <v>0</v>
      </c>
      <c r="K178" s="170"/>
      <c r="L178" s="32"/>
      <c r="M178" s="171" t="s">
        <v>1</v>
      </c>
      <c r="N178" s="172" t="s">
        <v>41</v>
      </c>
      <c r="O178" s="57"/>
      <c r="P178" s="173">
        <f t="shared" ref="P178:P191" si="26">O178*H178</f>
        <v>0</v>
      </c>
      <c r="Q178" s="173">
        <v>3.6999999999999998E-2</v>
      </c>
      <c r="R178" s="173">
        <f t="shared" ref="R178:R191" si="27">Q178*H178</f>
        <v>7.3999999999999996E-2</v>
      </c>
      <c r="S178" s="173">
        <v>0</v>
      </c>
      <c r="T178" s="174">
        <f t="shared" ref="T178:T191" si="28"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5" t="s">
        <v>153</v>
      </c>
      <c r="AT178" s="175" t="s">
        <v>149</v>
      </c>
      <c r="AU178" s="175" t="s">
        <v>126</v>
      </c>
      <c r="AY178" s="14" t="s">
        <v>147</v>
      </c>
      <c r="BE178" s="97">
        <f t="shared" ref="BE178:BE191" si="29">IF(N178="základná",J178,0)</f>
        <v>0</v>
      </c>
      <c r="BF178" s="97">
        <f t="shared" ref="BF178:BF191" si="30">IF(N178="znížená",J178,0)</f>
        <v>0</v>
      </c>
      <c r="BG178" s="97">
        <f t="shared" ref="BG178:BG191" si="31">IF(N178="zákl. prenesená",J178,0)</f>
        <v>0</v>
      </c>
      <c r="BH178" s="97">
        <f t="shared" ref="BH178:BH191" si="32">IF(N178="zníž. prenesená",J178,0)</f>
        <v>0</v>
      </c>
      <c r="BI178" s="97">
        <f t="shared" ref="BI178:BI191" si="33">IF(N178="nulová",J178,0)</f>
        <v>0</v>
      </c>
      <c r="BJ178" s="14" t="s">
        <v>126</v>
      </c>
      <c r="BK178" s="176">
        <f t="shared" ref="BK178:BK191" si="34">ROUND(I178*H178,3)</f>
        <v>0</v>
      </c>
      <c r="BL178" s="14" t="s">
        <v>153</v>
      </c>
      <c r="BM178" s="175" t="s">
        <v>637</v>
      </c>
    </row>
    <row r="179" spans="1:65" s="2" customFormat="1" ht="24.2" customHeight="1">
      <c r="A179" s="31"/>
      <c r="B179" s="132"/>
      <c r="C179" s="164" t="s">
        <v>284</v>
      </c>
      <c r="D179" s="164" t="s">
        <v>149</v>
      </c>
      <c r="E179" s="165" t="s">
        <v>638</v>
      </c>
      <c r="F179" s="166" t="s">
        <v>639</v>
      </c>
      <c r="G179" s="167" t="s">
        <v>262</v>
      </c>
      <c r="H179" s="168">
        <v>156</v>
      </c>
      <c r="I179" s="169"/>
      <c r="J179" s="168">
        <f t="shared" si="25"/>
        <v>0</v>
      </c>
      <c r="K179" s="170"/>
      <c r="L179" s="32"/>
      <c r="M179" s="171" t="s">
        <v>1</v>
      </c>
      <c r="N179" s="172" t="s">
        <v>41</v>
      </c>
      <c r="O179" s="57"/>
      <c r="P179" s="173">
        <f t="shared" si="26"/>
        <v>0</v>
      </c>
      <c r="Q179" s="173">
        <v>1.0000000000000001E-5</v>
      </c>
      <c r="R179" s="173">
        <f t="shared" si="27"/>
        <v>1.5600000000000002E-3</v>
      </c>
      <c r="S179" s="173">
        <v>0</v>
      </c>
      <c r="T179" s="174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5" t="s">
        <v>153</v>
      </c>
      <c r="AT179" s="175" t="s">
        <v>149</v>
      </c>
      <c r="AU179" s="175" t="s">
        <v>126</v>
      </c>
      <c r="AY179" s="14" t="s">
        <v>147</v>
      </c>
      <c r="BE179" s="97">
        <f t="shared" si="29"/>
        <v>0</v>
      </c>
      <c r="BF179" s="97">
        <f t="shared" si="30"/>
        <v>0</v>
      </c>
      <c r="BG179" s="97">
        <f t="shared" si="31"/>
        <v>0</v>
      </c>
      <c r="BH179" s="97">
        <f t="shared" si="32"/>
        <v>0</v>
      </c>
      <c r="BI179" s="97">
        <f t="shared" si="33"/>
        <v>0</v>
      </c>
      <c r="BJ179" s="14" t="s">
        <v>126</v>
      </c>
      <c r="BK179" s="176">
        <f t="shared" si="34"/>
        <v>0</v>
      </c>
      <c r="BL179" s="14" t="s">
        <v>153</v>
      </c>
      <c r="BM179" s="175" t="s">
        <v>640</v>
      </c>
    </row>
    <row r="180" spans="1:65" s="2" customFormat="1" ht="24.2" customHeight="1">
      <c r="A180" s="31"/>
      <c r="B180" s="132"/>
      <c r="C180" s="164" t="s">
        <v>288</v>
      </c>
      <c r="D180" s="164" t="s">
        <v>149</v>
      </c>
      <c r="E180" s="165" t="s">
        <v>641</v>
      </c>
      <c r="F180" s="166" t="s">
        <v>642</v>
      </c>
      <c r="G180" s="167" t="s">
        <v>262</v>
      </c>
      <c r="H180" s="168">
        <v>1135</v>
      </c>
      <c r="I180" s="169"/>
      <c r="J180" s="168">
        <f t="shared" si="25"/>
        <v>0</v>
      </c>
      <c r="K180" s="170"/>
      <c r="L180" s="32"/>
      <c r="M180" s="171" t="s">
        <v>1</v>
      </c>
      <c r="N180" s="172" t="s">
        <v>41</v>
      </c>
      <c r="O180" s="57"/>
      <c r="P180" s="173">
        <f t="shared" si="26"/>
        <v>0</v>
      </c>
      <c r="Q180" s="173">
        <v>4.0000000000000003E-5</v>
      </c>
      <c r="R180" s="173">
        <f t="shared" si="27"/>
        <v>4.5400000000000003E-2</v>
      </c>
      <c r="S180" s="173">
        <v>0</v>
      </c>
      <c r="T180" s="174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5" t="s">
        <v>153</v>
      </c>
      <c r="AT180" s="175" t="s">
        <v>149</v>
      </c>
      <c r="AU180" s="175" t="s">
        <v>126</v>
      </c>
      <c r="AY180" s="14" t="s">
        <v>147</v>
      </c>
      <c r="BE180" s="97">
        <f t="shared" si="29"/>
        <v>0</v>
      </c>
      <c r="BF180" s="97">
        <f t="shared" si="30"/>
        <v>0</v>
      </c>
      <c r="BG180" s="97">
        <f t="shared" si="31"/>
        <v>0</v>
      </c>
      <c r="BH180" s="97">
        <f t="shared" si="32"/>
        <v>0</v>
      </c>
      <c r="BI180" s="97">
        <f t="shared" si="33"/>
        <v>0</v>
      </c>
      <c r="BJ180" s="14" t="s">
        <v>126</v>
      </c>
      <c r="BK180" s="176">
        <f t="shared" si="34"/>
        <v>0</v>
      </c>
      <c r="BL180" s="14" t="s">
        <v>153</v>
      </c>
      <c r="BM180" s="175" t="s">
        <v>643</v>
      </c>
    </row>
    <row r="181" spans="1:65" s="2" customFormat="1" ht="24.2" customHeight="1">
      <c r="A181" s="31"/>
      <c r="B181" s="132"/>
      <c r="C181" s="164" t="s">
        <v>292</v>
      </c>
      <c r="D181" s="164" t="s">
        <v>149</v>
      </c>
      <c r="E181" s="165" t="s">
        <v>644</v>
      </c>
      <c r="F181" s="166" t="s">
        <v>645</v>
      </c>
      <c r="G181" s="167" t="s">
        <v>262</v>
      </c>
      <c r="H181" s="168">
        <v>175</v>
      </c>
      <c r="I181" s="169"/>
      <c r="J181" s="168">
        <f t="shared" si="25"/>
        <v>0</v>
      </c>
      <c r="K181" s="170"/>
      <c r="L181" s="32"/>
      <c r="M181" s="171" t="s">
        <v>1</v>
      </c>
      <c r="N181" s="172" t="s">
        <v>41</v>
      </c>
      <c r="O181" s="57"/>
      <c r="P181" s="173">
        <f t="shared" si="26"/>
        <v>0</v>
      </c>
      <c r="Q181" s="173">
        <v>6.0000000000000002E-5</v>
      </c>
      <c r="R181" s="173">
        <f t="shared" si="27"/>
        <v>1.0500000000000001E-2</v>
      </c>
      <c r="S181" s="173">
        <v>0</v>
      </c>
      <c r="T181" s="174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5" t="s">
        <v>153</v>
      </c>
      <c r="AT181" s="175" t="s">
        <v>149</v>
      </c>
      <c r="AU181" s="175" t="s">
        <v>126</v>
      </c>
      <c r="AY181" s="14" t="s">
        <v>147</v>
      </c>
      <c r="BE181" s="97">
        <f t="shared" si="29"/>
        <v>0</v>
      </c>
      <c r="BF181" s="97">
        <f t="shared" si="30"/>
        <v>0</v>
      </c>
      <c r="BG181" s="97">
        <f t="shared" si="31"/>
        <v>0</v>
      </c>
      <c r="BH181" s="97">
        <f t="shared" si="32"/>
        <v>0</v>
      </c>
      <c r="BI181" s="97">
        <f t="shared" si="33"/>
        <v>0</v>
      </c>
      <c r="BJ181" s="14" t="s">
        <v>126</v>
      </c>
      <c r="BK181" s="176">
        <f t="shared" si="34"/>
        <v>0</v>
      </c>
      <c r="BL181" s="14" t="s">
        <v>153</v>
      </c>
      <c r="BM181" s="175" t="s">
        <v>646</v>
      </c>
    </row>
    <row r="182" spans="1:65" s="2" customFormat="1" ht="14.45" customHeight="1">
      <c r="A182" s="31"/>
      <c r="B182" s="132"/>
      <c r="C182" s="181" t="s">
        <v>294</v>
      </c>
      <c r="D182" s="181" t="s">
        <v>213</v>
      </c>
      <c r="E182" s="182" t="s">
        <v>647</v>
      </c>
      <c r="F182" s="183" t="s">
        <v>648</v>
      </c>
      <c r="G182" s="184" t="s">
        <v>157</v>
      </c>
      <c r="H182" s="185">
        <v>20.454999999999998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41</v>
      </c>
      <c r="O182" s="57"/>
      <c r="P182" s="173">
        <f t="shared" si="26"/>
        <v>0</v>
      </c>
      <c r="Q182" s="173">
        <v>0.625</v>
      </c>
      <c r="R182" s="173">
        <f t="shared" si="27"/>
        <v>12.784374999999999</v>
      </c>
      <c r="S182" s="173">
        <v>0</v>
      </c>
      <c r="T182" s="174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5" t="s">
        <v>180</v>
      </c>
      <c r="AT182" s="175" t="s">
        <v>213</v>
      </c>
      <c r="AU182" s="175" t="s">
        <v>126</v>
      </c>
      <c r="AY182" s="14" t="s">
        <v>147</v>
      </c>
      <c r="BE182" s="97">
        <f t="shared" si="29"/>
        <v>0</v>
      </c>
      <c r="BF182" s="97">
        <f t="shared" si="30"/>
        <v>0</v>
      </c>
      <c r="BG182" s="97">
        <f t="shared" si="31"/>
        <v>0</v>
      </c>
      <c r="BH182" s="97">
        <f t="shared" si="32"/>
        <v>0</v>
      </c>
      <c r="BI182" s="97">
        <f t="shared" si="33"/>
        <v>0</v>
      </c>
      <c r="BJ182" s="14" t="s">
        <v>126</v>
      </c>
      <c r="BK182" s="176">
        <f t="shared" si="34"/>
        <v>0</v>
      </c>
      <c r="BL182" s="14" t="s">
        <v>153</v>
      </c>
      <c r="BM182" s="175" t="s">
        <v>649</v>
      </c>
    </row>
    <row r="183" spans="1:65" s="2" customFormat="1" ht="24.2" customHeight="1">
      <c r="A183" s="31"/>
      <c r="B183" s="132"/>
      <c r="C183" s="164" t="s">
        <v>299</v>
      </c>
      <c r="D183" s="164" t="s">
        <v>149</v>
      </c>
      <c r="E183" s="165" t="s">
        <v>650</v>
      </c>
      <c r="F183" s="166" t="s">
        <v>651</v>
      </c>
      <c r="G183" s="167" t="s">
        <v>157</v>
      </c>
      <c r="H183" s="168">
        <v>13.26</v>
      </c>
      <c r="I183" s="169"/>
      <c r="J183" s="168">
        <f t="shared" si="25"/>
        <v>0</v>
      </c>
      <c r="K183" s="170"/>
      <c r="L183" s="32"/>
      <c r="M183" s="171" t="s">
        <v>1</v>
      </c>
      <c r="N183" s="172" t="s">
        <v>41</v>
      </c>
      <c r="O183" s="57"/>
      <c r="P183" s="173">
        <f t="shared" si="26"/>
        <v>0</v>
      </c>
      <c r="Q183" s="173">
        <v>2.23543</v>
      </c>
      <c r="R183" s="173">
        <f t="shared" si="27"/>
        <v>29.6418018</v>
      </c>
      <c r="S183" s="173">
        <v>0</v>
      </c>
      <c r="T183" s="174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5" t="s">
        <v>153</v>
      </c>
      <c r="AT183" s="175" t="s">
        <v>149</v>
      </c>
      <c r="AU183" s="175" t="s">
        <v>126</v>
      </c>
      <c r="AY183" s="14" t="s">
        <v>147</v>
      </c>
      <c r="BE183" s="97">
        <f t="shared" si="29"/>
        <v>0</v>
      </c>
      <c r="BF183" s="97">
        <f t="shared" si="30"/>
        <v>0</v>
      </c>
      <c r="BG183" s="97">
        <f t="shared" si="31"/>
        <v>0</v>
      </c>
      <c r="BH183" s="97">
        <f t="shared" si="32"/>
        <v>0</v>
      </c>
      <c r="BI183" s="97">
        <f t="shared" si="33"/>
        <v>0</v>
      </c>
      <c r="BJ183" s="14" t="s">
        <v>126</v>
      </c>
      <c r="BK183" s="176">
        <f t="shared" si="34"/>
        <v>0</v>
      </c>
      <c r="BL183" s="14" t="s">
        <v>153</v>
      </c>
      <c r="BM183" s="175" t="s">
        <v>652</v>
      </c>
    </row>
    <row r="184" spans="1:65" s="2" customFormat="1" ht="14.45" customHeight="1">
      <c r="A184" s="31"/>
      <c r="B184" s="132"/>
      <c r="C184" s="164" t="s">
        <v>303</v>
      </c>
      <c r="D184" s="164" t="s">
        <v>149</v>
      </c>
      <c r="E184" s="165" t="s">
        <v>653</v>
      </c>
      <c r="F184" s="166" t="s">
        <v>654</v>
      </c>
      <c r="G184" s="167" t="s">
        <v>152</v>
      </c>
      <c r="H184" s="168">
        <v>11.45</v>
      </c>
      <c r="I184" s="169"/>
      <c r="J184" s="168">
        <f t="shared" si="25"/>
        <v>0</v>
      </c>
      <c r="K184" s="170"/>
      <c r="L184" s="32"/>
      <c r="M184" s="171" t="s">
        <v>1</v>
      </c>
      <c r="N184" s="172" t="s">
        <v>41</v>
      </c>
      <c r="O184" s="57"/>
      <c r="P184" s="173">
        <f t="shared" si="26"/>
        <v>0</v>
      </c>
      <c r="Q184" s="173">
        <v>6.7000000000000002E-4</v>
      </c>
      <c r="R184" s="173">
        <f t="shared" si="27"/>
        <v>7.6714999999999995E-3</v>
      </c>
      <c r="S184" s="173">
        <v>0</v>
      </c>
      <c r="T184" s="174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5" t="s">
        <v>153</v>
      </c>
      <c r="AT184" s="175" t="s">
        <v>149</v>
      </c>
      <c r="AU184" s="175" t="s">
        <v>126</v>
      </c>
      <c r="AY184" s="14" t="s">
        <v>147</v>
      </c>
      <c r="BE184" s="97">
        <f t="shared" si="29"/>
        <v>0</v>
      </c>
      <c r="BF184" s="97">
        <f t="shared" si="30"/>
        <v>0</v>
      </c>
      <c r="BG184" s="97">
        <f t="shared" si="31"/>
        <v>0</v>
      </c>
      <c r="BH184" s="97">
        <f t="shared" si="32"/>
        <v>0</v>
      </c>
      <c r="BI184" s="97">
        <f t="shared" si="33"/>
        <v>0</v>
      </c>
      <c r="BJ184" s="14" t="s">
        <v>126</v>
      </c>
      <c r="BK184" s="176">
        <f t="shared" si="34"/>
        <v>0</v>
      </c>
      <c r="BL184" s="14" t="s">
        <v>153</v>
      </c>
      <c r="BM184" s="175" t="s">
        <v>655</v>
      </c>
    </row>
    <row r="185" spans="1:65" s="2" customFormat="1" ht="14.45" customHeight="1">
      <c r="A185" s="31"/>
      <c r="B185" s="132"/>
      <c r="C185" s="164" t="s">
        <v>307</v>
      </c>
      <c r="D185" s="164" t="s">
        <v>149</v>
      </c>
      <c r="E185" s="165" t="s">
        <v>656</v>
      </c>
      <c r="F185" s="166" t="s">
        <v>657</v>
      </c>
      <c r="G185" s="167" t="s">
        <v>152</v>
      </c>
      <c r="H185" s="168">
        <v>11.45</v>
      </c>
      <c r="I185" s="169"/>
      <c r="J185" s="168">
        <f t="shared" si="25"/>
        <v>0</v>
      </c>
      <c r="K185" s="170"/>
      <c r="L185" s="32"/>
      <c r="M185" s="171" t="s">
        <v>1</v>
      </c>
      <c r="N185" s="172" t="s">
        <v>41</v>
      </c>
      <c r="O185" s="57"/>
      <c r="P185" s="173">
        <f t="shared" si="26"/>
        <v>0</v>
      </c>
      <c r="Q185" s="173">
        <v>0</v>
      </c>
      <c r="R185" s="173">
        <f t="shared" si="27"/>
        <v>0</v>
      </c>
      <c r="S185" s="173">
        <v>0</v>
      </c>
      <c r="T185" s="174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5" t="s">
        <v>153</v>
      </c>
      <c r="AT185" s="175" t="s">
        <v>149</v>
      </c>
      <c r="AU185" s="175" t="s">
        <v>126</v>
      </c>
      <c r="AY185" s="14" t="s">
        <v>147</v>
      </c>
      <c r="BE185" s="97">
        <f t="shared" si="29"/>
        <v>0</v>
      </c>
      <c r="BF185" s="97">
        <f t="shared" si="30"/>
        <v>0</v>
      </c>
      <c r="BG185" s="97">
        <f t="shared" si="31"/>
        <v>0</v>
      </c>
      <c r="BH185" s="97">
        <f t="shared" si="32"/>
        <v>0</v>
      </c>
      <c r="BI185" s="97">
        <f t="shared" si="33"/>
        <v>0</v>
      </c>
      <c r="BJ185" s="14" t="s">
        <v>126</v>
      </c>
      <c r="BK185" s="176">
        <f t="shared" si="34"/>
        <v>0</v>
      </c>
      <c r="BL185" s="14" t="s">
        <v>153</v>
      </c>
      <c r="BM185" s="175" t="s">
        <v>658</v>
      </c>
    </row>
    <row r="186" spans="1:65" s="2" customFormat="1" ht="24.2" customHeight="1">
      <c r="A186" s="31"/>
      <c r="B186" s="132"/>
      <c r="C186" s="164" t="s">
        <v>313</v>
      </c>
      <c r="D186" s="164" t="s">
        <v>149</v>
      </c>
      <c r="E186" s="165" t="s">
        <v>659</v>
      </c>
      <c r="F186" s="166" t="s">
        <v>660</v>
      </c>
      <c r="G186" s="167" t="s">
        <v>157</v>
      </c>
      <c r="H186" s="168">
        <v>119.54</v>
      </c>
      <c r="I186" s="169"/>
      <c r="J186" s="168">
        <f t="shared" si="25"/>
        <v>0</v>
      </c>
      <c r="K186" s="170"/>
      <c r="L186" s="32"/>
      <c r="M186" s="171" t="s">
        <v>1</v>
      </c>
      <c r="N186" s="172" t="s">
        <v>41</v>
      </c>
      <c r="O186" s="57"/>
      <c r="P186" s="173">
        <f t="shared" si="26"/>
        <v>0</v>
      </c>
      <c r="Q186" s="173">
        <v>2.4157199999999999</v>
      </c>
      <c r="R186" s="173">
        <f t="shared" si="27"/>
        <v>288.77516880000002</v>
      </c>
      <c r="S186" s="173">
        <v>0</v>
      </c>
      <c r="T186" s="174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5" t="s">
        <v>153</v>
      </c>
      <c r="AT186" s="175" t="s">
        <v>149</v>
      </c>
      <c r="AU186" s="175" t="s">
        <v>126</v>
      </c>
      <c r="AY186" s="14" t="s">
        <v>147</v>
      </c>
      <c r="BE186" s="97">
        <f t="shared" si="29"/>
        <v>0</v>
      </c>
      <c r="BF186" s="97">
        <f t="shared" si="30"/>
        <v>0</v>
      </c>
      <c r="BG186" s="97">
        <f t="shared" si="31"/>
        <v>0</v>
      </c>
      <c r="BH186" s="97">
        <f t="shared" si="32"/>
        <v>0</v>
      </c>
      <c r="BI186" s="97">
        <f t="shared" si="33"/>
        <v>0</v>
      </c>
      <c r="BJ186" s="14" t="s">
        <v>126</v>
      </c>
      <c r="BK186" s="176">
        <f t="shared" si="34"/>
        <v>0</v>
      </c>
      <c r="BL186" s="14" t="s">
        <v>153</v>
      </c>
      <c r="BM186" s="175" t="s">
        <v>661</v>
      </c>
    </row>
    <row r="187" spans="1:65" s="2" customFormat="1" ht="14.45" customHeight="1">
      <c r="A187" s="31"/>
      <c r="B187" s="132"/>
      <c r="C187" s="164" t="s">
        <v>317</v>
      </c>
      <c r="D187" s="164" t="s">
        <v>149</v>
      </c>
      <c r="E187" s="165" t="s">
        <v>662</v>
      </c>
      <c r="F187" s="166" t="s">
        <v>663</v>
      </c>
      <c r="G187" s="167" t="s">
        <v>152</v>
      </c>
      <c r="H187" s="168">
        <v>114.55</v>
      </c>
      <c r="I187" s="169"/>
      <c r="J187" s="168">
        <f t="shared" si="25"/>
        <v>0</v>
      </c>
      <c r="K187" s="170"/>
      <c r="L187" s="32"/>
      <c r="M187" s="171" t="s">
        <v>1</v>
      </c>
      <c r="N187" s="172" t="s">
        <v>41</v>
      </c>
      <c r="O187" s="57"/>
      <c r="P187" s="173">
        <f t="shared" si="26"/>
        <v>0</v>
      </c>
      <c r="Q187" s="173">
        <v>6.7000000000000002E-4</v>
      </c>
      <c r="R187" s="173">
        <f t="shared" si="27"/>
        <v>7.6748499999999997E-2</v>
      </c>
      <c r="S187" s="173">
        <v>0</v>
      </c>
      <c r="T187" s="174">
        <f t="shared" si="2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5" t="s">
        <v>153</v>
      </c>
      <c r="AT187" s="175" t="s">
        <v>149</v>
      </c>
      <c r="AU187" s="175" t="s">
        <v>126</v>
      </c>
      <c r="AY187" s="14" t="s">
        <v>147</v>
      </c>
      <c r="BE187" s="97">
        <f t="shared" si="29"/>
        <v>0</v>
      </c>
      <c r="BF187" s="97">
        <f t="shared" si="30"/>
        <v>0</v>
      </c>
      <c r="BG187" s="97">
        <f t="shared" si="31"/>
        <v>0</v>
      </c>
      <c r="BH187" s="97">
        <f t="shared" si="32"/>
        <v>0</v>
      </c>
      <c r="BI187" s="97">
        <f t="shared" si="33"/>
        <v>0</v>
      </c>
      <c r="BJ187" s="14" t="s">
        <v>126</v>
      </c>
      <c r="BK187" s="176">
        <f t="shared" si="34"/>
        <v>0</v>
      </c>
      <c r="BL187" s="14" t="s">
        <v>153</v>
      </c>
      <c r="BM187" s="175" t="s">
        <v>664</v>
      </c>
    </row>
    <row r="188" spans="1:65" s="2" customFormat="1" ht="14.45" customHeight="1">
      <c r="A188" s="31"/>
      <c r="B188" s="132"/>
      <c r="C188" s="164" t="s">
        <v>321</v>
      </c>
      <c r="D188" s="164" t="s">
        <v>149</v>
      </c>
      <c r="E188" s="165" t="s">
        <v>665</v>
      </c>
      <c r="F188" s="166" t="s">
        <v>666</v>
      </c>
      <c r="G188" s="167" t="s">
        <v>152</v>
      </c>
      <c r="H188" s="168">
        <v>114.55</v>
      </c>
      <c r="I188" s="169"/>
      <c r="J188" s="168">
        <f t="shared" si="25"/>
        <v>0</v>
      </c>
      <c r="K188" s="170"/>
      <c r="L188" s="32"/>
      <c r="M188" s="171" t="s">
        <v>1</v>
      </c>
      <c r="N188" s="172" t="s">
        <v>41</v>
      </c>
      <c r="O188" s="57"/>
      <c r="P188" s="173">
        <f t="shared" si="26"/>
        <v>0</v>
      </c>
      <c r="Q188" s="173">
        <v>0</v>
      </c>
      <c r="R188" s="173">
        <f t="shared" si="27"/>
        <v>0</v>
      </c>
      <c r="S188" s="173">
        <v>0</v>
      </c>
      <c r="T188" s="174">
        <f t="shared" si="2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5" t="s">
        <v>153</v>
      </c>
      <c r="AT188" s="175" t="s">
        <v>149</v>
      </c>
      <c r="AU188" s="175" t="s">
        <v>126</v>
      </c>
      <c r="AY188" s="14" t="s">
        <v>147</v>
      </c>
      <c r="BE188" s="97">
        <f t="shared" si="29"/>
        <v>0</v>
      </c>
      <c r="BF188" s="97">
        <f t="shared" si="30"/>
        <v>0</v>
      </c>
      <c r="BG188" s="97">
        <f t="shared" si="31"/>
        <v>0</v>
      </c>
      <c r="BH188" s="97">
        <f t="shared" si="32"/>
        <v>0</v>
      </c>
      <c r="BI188" s="97">
        <f t="shared" si="33"/>
        <v>0</v>
      </c>
      <c r="BJ188" s="14" t="s">
        <v>126</v>
      </c>
      <c r="BK188" s="176">
        <f t="shared" si="34"/>
        <v>0</v>
      </c>
      <c r="BL188" s="14" t="s">
        <v>153</v>
      </c>
      <c r="BM188" s="175" t="s">
        <v>667</v>
      </c>
    </row>
    <row r="189" spans="1:65" s="2" customFormat="1" ht="14.45" customHeight="1">
      <c r="A189" s="31"/>
      <c r="B189" s="132"/>
      <c r="C189" s="164" t="s">
        <v>325</v>
      </c>
      <c r="D189" s="164" t="s">
        <v>149</v>
      </c>
      <c r="E189" s="165" t="s">
        <v>668</v>
      </c>
      <c r="F189" s="166" t="s">
        <v>669</v>
      </c>
      <c r="G189" s="167" t="s">
        <v>152</v>
      </c>
      <c r="H189" s="168">
        <v>13</v>
      </c>
      <c r="I189" s="169"/>
      <c r="J189" s="168">
        <f t="shared" si="25"/>
        <v>0</v>
      </c>
      <c r="K189" s="170"/>
      <c r="L189" s="32"/>
      <c r="M189" s="171" t="s">
        <v>1</v>
      </c>
      <c r="N189" s="172" t="s">
        <v>41</v>
      </c>
      <c r="O189" s="57"/>
      <c r="P189" s="173">
        <f t="shared" si="26"/>
        <v>0</v>
      </c>
      <c r="Q189" s="173">
        <v>3.0000000000000001E-5</v>
      </c>
      <c r="R189" s="173">
        <f t="shared" si="27"/>
        <v>3.8999999999999999E-4</v>
      </c>
      <c r="S189" s="173">
        <v>0</v>
      </c>
      <c r="T189" s="174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5" t="s">
        <v>153</v>
      </c>
      <c r="AT189" s="175" t="s">
        <v>149</v>
      </c>
      <c r="AU189" s="175" t="s">
        <v>126</v>
      </c>
      <c r="AY189" s="14" t="s">
        <v>147</v>
      </c>
      <c r="BE189" s="97">
        <f t="shared" si="29"/>
        <v>0</v>
      </c>
      <c r="BF189" s="97">
        <f t="shared" si="30"/>
        <v>0</v>
      </c>
      <c r="BG189" s="97">
        <f t="shared" si="31"/>
        <v>0</v>
      </c>
      <c r="BH189" s="97">
        <f t="shared" si="32"/>
        <v>0</v>
      </c>
      <c r="BI189" s="97">
        <f t="shared" si="33"/>
        <v>0</v>
      </c>
      <c r="BJ189" s="14" t="s">
        <v>126</v>
      </c>
      <c r="BK189" s="176">
        <f t="shared" si="34"/>
        <v>0</v>
      </c>
      <c r="BL189" s="14" t="s">
        <v>153</v>
      </c>
      <c r="BM189" s="175" t="s">
        <v>670</v>
      </c>
    </row>
    <row r="190" spans="1:65" s="2" customFormat="1" ht="14.45" customHeight="1">
      <c r="A190" s="31"/>
      <c r="B190" s="132"/>
      <c r="C190" s="181" t="s">
        <v>329</v>
      </c>
      <c r="D190" s="181" t="s">
        <v>213</v>
      </c>
      <c r="E190" s="182" t="s">
        <v>256</v>
      </c>
      <c r="F190" s="183" t="s">
        <v>257</v>
      </c>
      <c r="G190" s="184" t="s">
        <v>152</v>
      </c>
      <c r="H190" s="185">
        <v>13.26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41</v>
      </c>
      <c r="O190" s="57"/>
      <c r="P190" s="173">
        <f t="shared" si="26"/>
        <v>0</v>
      </c>
      <c r="Q190" s="173">
        <v>2.9999999999999997E-4</v>
      </c>
      <c r="R190" s="173">
        <f t="shared" si="27"/>
        <v>3.9779999999999998E-3</v>
      </c>
      <c r="S190" s="173">
        <v>0</v>
      </c>
      <c r="T190" s="174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5" t="s">
        <v>180</v>
      </c>
      <c r="AT190" s="175" t="s">
        <v>213</v>
      </c>
      <c r="AU190" s="175" t="s">
        <v>126</v>
      </c>
      <c r="AY190" s="14" t="s">
        <v>147</v>
      </c>
      <c r="BE190" s="97">
        <f t="shared" si="29"/>
        <v>0</v>
      </c>
      <c r="BF190" s="97">
        <f t="shared" si="30"/>
        <v>0</v>
      </c>
      <c r="BG190" s="97">
        <f t="shared" si="31"/>
        <v>0</v>
      </c>
      <c r="BH190" s="97">
        <f t="shared" si="32"/>
        <v>0</v>
      </c>
      <c r="BI190" s="97">
        <f t="shared" si="33"/>
        <v>0</v>
      </c>
      <c r="BJ190" s="14" t="s">
        <v>126</v>
      </c>
      <c r="BK190" s="176">
        <f t="shared" si="34"/>
        <v>0</v>
      </c>
      <c r="BL190" s="14" t="s">
        <v>153</v>
      </c>
      <c r="BM190" s="175" t="s">
        <v>671</v>
      </c>
    </row>
    <row r="191" spans="1:65" s="2" customFormat="1" ht="37.9" customHeight="1">
      <c r="A191" s="31"/>
      <c r="B191" s="132"/>
      <c r="C191" s="164" t="s">
        <v>333</v>
      </c>
      <c r="D191" s="164" t="s">
        <v>149</v>
      </c>
      <c r="E191" s="165" t="s">
        <v>672</v>
      </c>
      <c r="F191" s="166" t="s">
        <v>673</v>
      </c>
      <c r="G191" s="167" t="s">
        <v>152</v>
      </c>
      <c r="H191" s="168">
        <v>108</v>
      </c>
      <c r="I191" s="169"/>
      <c r="J191" s="168">
        <f t="shared" si="25"/>
        <v>0</v>
      </c>
      <c r="K191" s="170"/>
      <c r="L191" s="32"/>
      <c r="M191" s="171" t="s">
        <v>1</v>
      </c>
      <c r="N191" s="172" t="s">
        <v>41</v>
      </c>
      <c r="O191" s="57"/>
      <c r="P191" s="173">
        <f t="shared" si="26"/>
        <v>0</v>
      </c>
      <c r="Q191" s="173">
        <v>1.0200000000000001E-3</v>
      </c>
      <c r="R191" s="173">
        <f t="shared" si="27"/>
        <v>0.11016000000000001</v>
      </c>
      <c r="S191" s="173">
        <v>0</v>
      </c>
      <c r="T191" s="174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5" t="s">
        <v>153</v>
      </c>
      <c r="AT191" s="175" t="s">
        <v>149</v>
      </c>
      <c r="AU191" s="175" t="s">
        <v>126</v>
      </c>
      <c r="AY191" s="14" t="s">
        <v>147</v>
      </c>
      <c r="BE191" s="97">
        <f t="shared" si="29"/>
        <v>0</v>
      </c>
      <c r="BF191" s="97">
        <f t="shared" si="30"/>
        <v>0</v>
      </c>
      <c r="BG191" s="97">
        <f t="shared" si="31"/>
        <v>0</v>
      </c>
      <c r="BH191" s="97">
        <f t="shared" si="32"/>
        <v>0</v>
      </c>
      <c r="BI191" s="97">
        <f t="shared" si="33"/>
        <v>0</v>
      </c>
      <c r="BJ191" s="14" t="s">
        <v>126</v>
      </c>
      <c r="BK191" s="176">
        <f t="shared" si="34"/>
        <v>0</v>
      </c>
      <c r="BL191" s="14" t="s">
        <v>153</v>
      </c>
      <c r="BM191" s="175" t="s">
        <v>674</v>
      </c>
    </row>
    <row r="192" spans="1:65" s="12" customFormat="1" ht="22.9" customHeight="1">
      <c r="B192" s="151"/>
      <c r="D192" s="152" t="s">
        <v>74</v>
      </c>
      <c r="E192" s="162" t="s">
        <v>159</v>
      </c>
      <c r="F192" s="162" t="s">
        <v>298</v>
      </c>
      <c r="I192" s="154"/>
      <c r="J192" s="163">
        <f>BK192</f>
        <v>0</v>
      </c>
      <c r="L192" s="151"/>
      <c r="M192" s="156"/>
      <c r="N192" s="157"/>
      <c r="O192" s="157"/>
      <c r="P192" s="158">
        <f>SUM(P193:P202)</f>
        <v>0</v>
      </c>
      <c r="Q192" s="157"/>
      <c r="R192" s="158">
        <f>SUM(R193:R202)</f>
        <v>485.20612667999995</v>
      </c>
      <c r="S192" s="157"/>
      <c r="T192" s="159">
        <f>SUM(T193:T202)</f>
        <v>0</v>
      </c>
      <c r="AR192" s="152" t="s">
        <v>83</v>
      </c>
      <c r="AT192" s="160" t="s">
        <v>74</v>
      </c>
      <c r="AU192" s="160" t="s">
        <v>83</v>
      </c>
      <c r="AY192" s="152" t="s">
        <v>147</v>
      </c>
      <c r="BK192" s="161">
        <f>SUM(BK193:BK202)</f>
        <v>0</v>
      </c>
    </row>
    <row r="193" spans="1:65" s="2" customFormat="1" ht="24.2" customHeight="1">
      <c r="A193" s="31"/>
      <c r="B193" s="132"/>
      <c r="C193" s="164" t="s">
        <v>337</v>
      </c>
      <c r="D193" s="164" t="s">
        <v>149</v>
      </c>
      <c r="E193" s="165" t="s">
        <v>675</v>
      </c>
      <c r="F193" s="166" t="s">
        <v>676</v>
      </c>
      <c r="G193" s="167" t="s">
        <v>157</v>
      </c>
      <c r="H193" s="168">
        <v>179.01</v>
      </c>
      <c r="I193" s="169"/>
      <c r="J193" s="168">
        <f>ROUND(I193*H193,3)</f>
        <v>0</v>
      </c>
      <c r="K193" s="170"/>
      <c r="L193" s="32"/>
      <c r="M193" s="171" t="s">
        <v>1</v>
      </c>
      <c r="N193" s="172" t="s">
        <v>41</v>
      </c>
      <c r="O193" s="57"/>
      <c r="P193" s="173">
        <f>O193*H193</f>
        <v>0</v>
      </c>
      <c r="Q193" s="173">
        <v>2.4160200000000001</v>
      </c>
      <c r="R193" s="173">
        <f>Q193*H193</f>
        <v>432.49174019999998</v>
      </c>
      <c r="S193" s="173">
        <v>0</v>
      </c>
      <c r="T193" s="174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5" t="s">
        <v>153</v>
      </c>
      <c r="AT193" s="175" t="s">
        <v>149</v>
      </c>
      <c r="AU193" s="175" t="s">
        <v>126</v>
      </c>
      <c r="AY193" s="14" t="s">
        <v>147</v>
      </c>
      <c r="BE193" s="97">
        <f>IF(N193="základná",J193,0)</f>
        <v>0</v>
      </c>
      <c r="BF193" s="97">
        <f>IF(N193="znížená",J193,0)</f>
        <v>0</v>
      </c>
      <c r="BG193" s="97">
        <f>IF(N193="zákl. prenesená",J193,0)</f>
        <v>0</v>
      </c>
      <c r="BH193" s="97">
        <f>IF(N193="zníž. prenesená",J193,0)</f>
        <v>0</v>
      </c>
      <c r="BI193" s="97">
        <f>IF(N193="nulová",J193,0)</f>
        <v>0</v>
      </c>
      <c r="BJ193" s="14" t="s">
        <v>126</v>
      </c>
      <c r="BK193" s="176">
        <f>ROUND(I193*H193,3)</f>
        <v>0</v>
      </c>
      <c r="BL193" s="14" t="s">
        <v>153</v>
      </c>
      <c r="BM193" s="175" t="s">
        <v>677</v>
      </c>
    </row>
    <row r="194" spans="1:65" s="2" customFormat="1" ht="14.45" customHeight="1">
      <c r="A194" s="31"/>
      <c r="B194" s="132"/>
      <c r="C194" s="164" t="s">
        <v>341</v>
      </c>
      <c r="D194" s="164" t="s">
        <v>149</v>
      </c>
      <c r="E194" s="165" t="s">
        <v>678</v>
      </c>
      <c r="F194" s="166" t="s">
        <v>679</v>
      </c>
      <c r="G194" s="167" t="s">
        <v>152</v>
      </c>
      <c r="H194" s="168">
        <v>287.18</v>
      </c>
      <c r="I194" s="169"/>
      <c r="J194" s="168">
        <f>ROUND(I194*H194,3)</f>
        <v>0</v>
      </c>
      <c r="K194" s="170"/>
      <c r="L194" s="32"/>
      <c r="M194" s="171" t="s">
        <v>1</v>
      </c>
      <c r="N194" s="172" t="s">
        <v>41</v>
      </c>
      <c r="O194" s="57"/>
      <c r="P194" s="173">
        <f>O194*H194</f>
        <v>0</v>
      </c>
      <c r="Q194" s="173">
        <v>3.3500000000000001E-3</v>
      </c>
      <c r="R194" s="173">
        <f>Q194*H194</f>
        <v>0.96205300000000005</v>
      </c>
      <c r="S194" s="173">
        <v>0</v>
      </c>
      <c r="T194" s="174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5" t="s">
        <v>153</v>
      </c>
      <c r="AT194" s="175" t="s">
        <v>149</v>
      </c>
      <c r="AU194" s="175" t="s">
        <v>126</v>
      </c>
      <c r="AY194" s="14" t="s">
        <v>147</v>
      </c>
      <c r="BE194" s="97">
        <f>IF(N194="základná",J194,0)</f>
        <v>0</v>
      </c>
      <c r="BF194" s="97">
        <f>IF(N194="znížená",J194,0)</f>
        <v>0</v>
      </c>
      <c r="BG194" s="97">
        <f>IF(N194="zákl. prenesená",J194,0)</f>
        <v>0</v>
      </c>
      <c r="BH194" s="97">
        <f>IF(N194="zníž. prenesená",J194,0)</f>
        <v>0</v>
      </c>
      <c r="BI194" s="97">
        <f>IF(N194="nulová",J194,0)</f>
        <v>0</v>
      </c>
      <c r="BJ194" s="14" t="s">
        <v>126</v>
      </c>
      <c r="BK194" s="176">
        <f>ROUND(I194*H194,3)</f>
        <v>0</v>
      </c>
      <c r="BL194" s="14" t="s">
        <v>153</v>
      </c>
      <c r="BM194" s="175" t="s">
        <v>680</v>
      </c>
    </row>
    <row r="195" spans="1:65" s="2" customFormat="1" ht="29.25">
      <c r="A195" s="31"/>
      <c r="B195" s="32"/>
      <c r="C195" s="31"/>
      <c r="D195" s="177" t="s">
        <v>174</v>
      </c>
      <c r="E195" s="31"/>
      <c r="F195" s="178" t="s">
        <v>681</v>
      </c>
      <c r="G195" s="31"/>
      <c r="H195" s="31"/>
      <c r="I195" s="133"/>
      <c r="J195" s="31"/>
      <c r="K195" s="31"/>
      <c r="L195" s="32"/>
      <c r="M195" s="179"/>
      <c r="N195" s="180"/>
      <c r="O195" s="57"/>
      <c r="P195" s="57"/>
      <c r="Q195" s="57"/>
      <c r="R195" s="57"/>
      <c r="S195" s="57"/>
      <c r="T195" s="58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4" t="s">
        <v>174</v>
      </c>
      <c r="AU195" s="14" t="s">
        <v>126</v>
      </c>
    </row>
    <row r="196" spans="1:65" s="2" customFormat="1" ht="14.45" customHeight="1">
      <c r="A196" s="31"/>
      <c r="B196" s="132"/>
      <c r="C196" s="164" t="s">
        <v>345</v>
      </c>
      <c r="D196" s="164" t="s">
        <v>149</v>
      </c>
      <c r="E196" s="165" t="s">
        <v>682</v>
      </c>
      <c r="F196" s="166" t="s">
        <v>683</v>
      </c>
      <c r="G196" s="167" t="s">
        <v>152</v>
      </c>
      <c r="H196" s="168">
        <v>287.18</v>
      </c>
      <c r="I196" s="169"/>
      <c r="J196" s="168">
        <f t="shared" ref="J196:J202" si="35">ROUND(I196*H196,3)</f>
        <v>0</v>
      </c>
      <c r="K196" s="170"/>
      <c r="L196" s="32"/>
      <c r="M196" s="171" t="s">
        <v>1</v>
      </c>
      <c r="N196" s="172" t="s">
        <v>41</v>
      </c>
      <c r="O196" s="57"/>
      <c r="P196" s="173">
        <f t="shared" ref="P196:P202" si="36">O196*H196</f>
        <v>0</v>
      </c>
      <c r="Q196" s="173">
        <v>0</v>
      </c>
      <c r="R196" s="173">
        <f t="shared" ref="R196:R202" si="37">Q196*H196</f>
        <v>0</v>
      </c>
      <c r="S196" s="173">
        <v>0</v>
      </c>
      <c r="T196" s="174">
        <f t="shared" ref="T196:T202" si="38"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5" t="s">
        <v>153</v>
      </c>
      <c r="AT196" s="175" t="s">
        <v>149</v>
      </c>
      <c r="AU196" s="175" t="s">
        <v>126</v>
      </c>
      <c r="AY196" s="14" t="s">
        <v>147</v>
      </c>
      <c r="BE196" s="97">
        <f t="shared" ref="BE196:BE202" si="39">IF(N196="základná",J196,0)</f>
        <v>0</v>
      </c>
      <c r="BF196" s="97">
        <f t="shared" ref="BF196:BF202" si="40">IF(N196="znížená",J196,0)</f>
        <v>0</v>
      </c>
      <c r="BG196" s="97">
        <f t="shared" ref="BG196:BG202" si="41">IF(N196="zákl. prenesená",J196,0)</f>
        <v>0</v>
      </c>
      <c r="BH196" s="97">
        <f t="shared" ref="BH196:BH202" si="42">IF(N196="zníž. prenesená",J196,0)</f>
        <v>0</v>
      </c>
      <c r="BI196" s="97">
        <f t="shared" ref="BI196:BI202" si="43">IF(N196="nulová",J196,0)</f>
        <v>0</v>
      </c>
      <c r="BJ196" s="14" t="s">
        <v>126</v>
      </c>
      <c r="BK196" s="176">
        <f t="shared" ref="BK196:BK202" si="44">ROUND(I196*H196,3)</f>
        <v>0</v>
      </c>
      <c r="BL196" s="14" t="s">
        <v>153</v>
      </c>
      <c r="BM196" s="175" t="s">
        <v>684</v>
      </c>
    </row>
    <row r="197" spans="1:65" s="2" customFormat="1" ht="14.45" customHeight="1">
      <c r="A197" s="31"/>
      <c r="B197" s="132"/>
      <c r="C197" s="164" t="s">
        <v>349</v>
      </c>
      <c r="D197" s="164" t="s">
        <v>149</v>
      </c>
      <c r="E197" s="165" t="s">
        <v>685</v>
      </c>
      <c r="F197" s="166" t="s">
        <v>686</v>
      </c>
      <c r="G197" s="167" t="s">
        <v>216</v>
      </c>
      <c r="H197" s="168">
        <v>10.948</v>
      </c>
      <c r="I197" s="169"/>
      <c r="J197" s="168">
        <f t="shared" si="35"/>
        <v>0</v>
      </c>
      <c r="K197" s="170"/>
      <c r="L197" s="32"/>
      <c r="M197" s="171" t="s">
        <v>1</v>
      </c>
      <c r="N197" s="172" t="s">
        <v>41</v>
      </c>
      <c r="O197" s="57"/>
      <c r="P197" s="173">
        <f t="shared" si="36"/>
        <v>0</v>
      </c>
      <c r="Q197" s="173">
        <v>1.0152099999999999</v>
      </c>
      <c r="R197" s="173">
        <f t="shared" si="37"/>
        <v>11.114519079999999</v>
      </c>
      <c r="S197" s="173">
        <v>0</v>
      </c>
      <c r="T197" s="174">
        <f t="shared" si="3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5" t="s">
        <v>153</v>
      </c>
      <c r="AT197" s="175" t="s">
        <v>149</v>
      </c>
      <c r="AU197" s="175" t="s">
        <v>126</v>
      </c>
      <c r="AY197" s="14" t="s">
        <v>147</v>
      </c>
      <c r="BE197" s="97">
        <f t="shared" si="39"/>
        <v>0</v>
      </c>
      <c r="BF197" s="97">
        <f t="shared" si="40"/>
        <v>0</v>
      </c>
      <c r="BG197" s="97">
        <f t="shared" si="41"/>
        <v>0</v>
      </c>
      <c r="BH197" s="97">
        <f t="shared" si="42"/>
        <v>0</v>
      </c>
      <c r="BI197" s="97">
        <f t="shared" si="43"/>
        <v>0</v>
      </c>
      <c r="BJ197" s="14" t="s">
        <v>126</v>
      </c>
      <c r="BK197" s="176">
        <f t="shared" si="44"/>
        <v>0</v>
      </c>
      <c r="BL197" s="14" t="s">
        <v>153</v>
      </c>
      <c r="BM197" s="175" t="s">
        <v>687</v>
      </c>
    </row>
    <row r="198" spans="1:65" s="2" customFormat="1" ht="24.2" customHeight="1">
      <c r="A198" s="31"/>
      <c r="B198" s="132"/>
      <c r="C198" s="164" t="s">
        <v>353</v>
      </c>
      <c r="D198" s="164" t="s">
        <v>149</v>
      </c>
      <c r="E198" s="165" t="s">
        <v>688</v>
      </c>
      <c r="F198" s="166" t="s">
        <v>689</v>
      </c>
      <c r="G198" s="167" t="s">
        <v>157</v>
      </c>
      <c r="H198" s="168">
        <v>15.84</v>
      </c>
      <c r="I198" s="169"/>
      <c r="J198" s="168">
        <f t="shared" si="35"/>
        <v>0</v>
      </c>
      <c r="K198" s="170"/>
      <c r="L198" s="32"/>
      <c r="M198" s="171" t="s">
        <v>1</v>
      </c>
      <c r="N198" s="172" t="s">
        <v>41</v>
      </c>
      <c r="O198" s="57"/>
      <c r="P198" s="173">
        <f t="shared" si="36"/>
        <v>0</v>
      </c>
      <c r="Q198" s="173">
        <v>2.3618899999999998</v>
      </c>
      <c r="R198" s="173">
        <f t="shared" si="37"/>
        <v>37.412337599999994</v>
      </c>
      <c r="S198" s="173">
        <v>0</v>
      </c>
      <c r="T198" s="174">
        <f t="shared" si="3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5" t="s">
        <v>153</v>
      </c>
      <c r="AT198" s="175" t="s">
        <v>149</v>
      </c>
      <c r="AU198" s="175" t="s">
        <v>126</v>
      </c>
      <c r="AY198" s="14" t="s">
        <v>147</v>
      </c>
      <c r="BE198" s="97">
        <f t="shared" si="39"/>
        <v>0</v>
      </c>
      <c r="BF198" s="97">
        <f t="shared" si="40"/>
        <v>0</v>
      </c>
      <c r="BG198" s="97">
        <f t="shared" si="41"/>
        <v>0</v>
      </c>
      <c r="BH198" s="97">
        <f t="shared" si="42"/>
        <v>0</v>
      </c>
      <c r="BI198" s="97">
        <f t="shared" si="43"/>
        <v>0</v>
      </c>
      <c r="BJ198" s="14" t="s">
        <v>126</v>
      </c>
      <c r="BK198" s="176">
        <f t="shared" si="44"/>
        <v>0</v>
      </c>
      <c r="BL198" s="14" t="s">
        <v>153</v>
      </c>
      <c r="BM198" s="175" t="s">
        <v>690</v>
      </c>
    </row>
    <row r="199" spans="1:65" s="2" customFormat="1" ht="24.2" customHeight="1">
      <c r="A199" s="31"/>
      <c r="B199" s="132"/>
      <c r="C199" s="164" t="s">
        <v>357</v>
      </c>
      <c r="D199" s="164" t="s">
        <v>149</v>
      </c>
      <c r="E199" s="165" t="s">
        <v>691</v>
      </c>
      <c r="F199" s="166" t="s">
        <v>692</v>
      </c>
      <c r="G199" s="167" t="s">
        <v>152</v>
      </c>
      <c r="H199" s="168">
        <v>63.87</v>
      </c>
      <c r="I199" s="169"/>
      <c r="J199" s="168">
        <f t="shared" si="35"/>
        <v>0</v>
      </c>
      <c r="K199" s="170"/>
      <c r="L199" s="32"/>
      <c r="M199" s="171" t="s">
        <v>1</v>
      </c>
      <c r="N199" s="172" t="s">
        <v>41</v>
      </c>
      <c r="O199" s="57"/>
      <c r="P199" s="173">
        <f t="shared" si="36"/>
        <v>0</v>
      </c>
      <c r="Q199" s="173">
        <v>8.1399999999999997E-3</v>
      </c>
      <c r="R199" s="173">
        <f t="shared" si="37"/>
        <v>0.51990179999999997</v>
      </c>
      <c r="S199" s="173">
        <v>0</v>
      </c>
      <c r="T199" s="174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5" t="s">
        <v>153</v>
      </c>
      <c r="AT199" s="175" t="s">
        <v>149</v>
      </c>
      <c r="AU199" s="175" t="s">
        <v>126</v>
      </c>
      <c r="AY199" s="14" t="s">
        <v>147</v>
      </c>
      <c r="BE199" s="97">
        <f t="shared" si="39"/>
        <v>0</v>
      </c>
      <c r="BF199" s="97">
        <f t="shared" si="40"/>
        <v>0</v>
      </c>
      <c r="BG199" s="97">
        <f t="shared" si="41"/>
        <v>0</v>
      </c>
      <c r="BH199" s="97">
        <f t="shared" si="42"/>
        <v>0</v>
      </c>
      <c r="BI199" s="97">
        <f t="shared" si="43"/>
        <v>0</v>
      </c>
      <c r="BJ199" s="14" t="s">
        <v>126</v>
      </c>
      <c r="BK199" s="176">
        <f t="shared" si="44"/>
        <v>0</v>
      </c>
      <c r="BL199" s="14" t="s">
        <v>153</v>
      </c>
      <c r="BM199" s="175" t="s">
        <v>693</v>
      </c>
    </row>
    <row r="200" spans="1:65" s="2" customFormat="1" ht="24.2" customHeight="1">
      <c r="A200" s="31"/>
      <c r="B200" s="132"/>
      <c r="C200" s="164" t="s">
        <v>361</v>
      </c>
      <c r="D200" s="164" t="s">
        <v>149</v>
      </c>
      <c r="E200" s="165" t="s">
        <v>694</v>
      </c>
      <c r="F200" s="166" t="s">
        <v>695</v>
      </c>
      <c r="G200" s="167" t="s">
        <v>152</v>
      </c>
      <c r="H200" s="168">
        <v>63.87</v>
      </c>
      <c r="I200" s="169"/>
      <c r="J200" s="168">
        <f t="shared" si="35"/>
        <v>0</v>
      </c>
      <c r="K200" s="170"/>
      <c r="L200" s="32"/>
      <c r="M200" s="171" t="s">
        <v>1</v>
      </c>
      <c r="N200" s="172" t="s">
        <v>41</v>
      </c>
      <c r="O200" s="57"/>
      <c r="P200" s="173">
        <f t="shared" si="36"/>
        <v>0</v>
      </c>
      <c r="Q200" s="173">
        <v>0</v>
      </c>
      <c r="R200" s="173">
        <f t="shared" si="37"/>
        <v>0</v>
      </c>
      <c r="S200" s="173">
        <v>0</v>
      </c>
      <c r="T200" s="174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5" t="s">
        <v>153</v>
      </c>
      <c r="AT200" s="175" t="s">
        <v>149</v>
      </c>
      <c r="AU200" s="175" t="s">
        <v>126</v>
      </c>
      <c r="AY200" s="14" t="s">
        <v>147</v>
      </c>
      <c r="BE200" s="97">
        <f t="shared" si="39"/>
        <v>0</v>
      </c>
      <c r="BF200" s="97">
        <f t="shared" si="40"/>
        <v>0</v>
      </c>
      <c r="BG200" s="97">
        <f t="shared" si="41"/>
        <v>0</v>
      </c>
      <c r="BH200" s="97">
        <f t="shared" si="42"/>
        <v>0</v>
      </c>
      <c r="BI200" s="97">
        <f t="shared" si="43"/>
        <v>0</v>
      </c>
      <c r="BJ200" s="14" t="s">
        <v>126</v>
      </c>
      <c r="BK200" s="176">
        <f t="shared" si="44"/>
        <v>0</v>
      </c>
      <c r="BL200" s="14" t="s">
        <v>153</v>
      </c>
      <c r="BM200" s="175" t="s">
        <v>696</v>
      </c>
    </row>
    <row r="201" spans="1:65" s="2" customFormat="1" ht="24.2" customHeight="1">
      <c r="A201" s="31"/>
      <c r="B201" s="132"/>
      <c r="C201" s="164" t="s">
        <v>367</v>
      </c>
      <c r="D201" s="164" t="s">
        <v>149</v>
      </c>
      <c r="E201" s="165" t="s">
        <v>697</v>
      </c>
      <c r="F201" s="166" t="s">
        <v>698</v>
      </c>
      <c r="G201" s="167" t="s">
        <v>216</v>
      </c>
      <c r="H201" s="168">
        <v>2.2999999999999998</v>
      </c>
      <c r="I201" s="169"/>
      <c r="J201" s="168">
        <f t="shared" si="35"/>
        <v>0</v>
      </c>
      <c r="K201" s="170"/>
      <c r="L201" s="32"/>
      <c r="M201" s="171" t="s">
        <v>1</v>
      </c>
      <c r="N201" s="172" t="s">
        <v>41</v>
      </c>
      <c r="O201" s="57"/>
      <c r="P201" s="173">
        <f t="shared" si="36"/>
        <v>0</v>
      </c>
      <c r="Q201" s="173">
        <v>1.01145</v>
      </c>
      <c r="R201" s="173">
        <f t="shared" si="37"/>
        <v>2.3263349999999998</v>
      </c>
      <c r="S201" s="173">
        <v>0</v>
      </c>
      <c r="T201" s="174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5" t="s">
        <v>153</v>
      </c>
      <c r="AT201" s="175" t="s">
        <v>149</v>
      </c>
      <c r="AU201" s="175" t="s">
        <v>126</v>
      </c>
      <c r="AY201" s="14" t="s">
        <v>147</v>
      </c>
      <c r="BE201" s="97">
        <f t="shared" si="39"/>
        <v>0</v>
      </c>
      <c r="BF201" s="97">
        <f t="shared" si="40"/>
        <v>0</v>
      </c>
      <c r="BG201" s="97">
        <f t="shared" si="41"/>
        <v>0</v>
      </c>
      <c r="BH201" s="97">
        <f t="shared" si="42"/>
        <v>0</v>
      </c>
      <c r="BI201" s="97">
        <f t="shared" si="43"/>
        <v>0</v>
      </c>
      <c r="BJ201" s="14" t="s">
        <v>126</v>
      </c>
      <c r="BK201" s="176">
        <f t="shared" si="44"/>
        <v>0</v>
      </c>
      <c r="BL201" s="14" t="s">
        <v>153</v>
      </c>
      <c r="BM201" s="175" t="s">
        <v>699</v>
      </c>
    </row>
    <row r="202" spans="1:65" s="2" customFormat="1" ht="14.45" customHeight="1">
      <c r="A202" s="31"/>
      <c r="B202" s="132"/>
      <c r="C202" s="164" t="s">
        <v>371</v>
      </c>
      <c r="D202" s="164" t="s">
        <v>149</v>
      </c>
      <c r="E202" s="165" t="s">
        <v>700</v>
      </c>
      <c r="F202" s="166" t="s">
        <v>701</v>
      </c>
      <c r="G202" s="167" t="s">
        <v>152</v>
      </c>
      <c r="H202" s="168">
        <v>199.6</v>
      </c>
      <c r="I202" s="169"/>
      <c r="J202" s="168">
        <f t="shared" si="35"/>
        <v>0</v>
      </c>
      <c r="K202" s="170"/>
      <c r="L202" s="32"/>
      <c r="M202" s="171" t="s">
        <v>1</v>
      </c>
      <c r="N202" s="172" t="s">
        <v>41</v>
      </c>
      <c r="O202" s="57"/>
      <c r="P202" s="173">
        <f t="shared" si="36"/>
        <v>0</v>
      </c>
      <c r="Q202" s="173">
        <v>1.9E-3</v>
      </c>
      <c r="R202" s="173">
        <f t="shared" si="37"/>
        <v>0.37923999999999997</v>
      </c>
      <c r="S202" s="173">
        <v>0</v>
      </c>
      <c r="T202" s="174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5" t="s">
        <v>153</v>
      </c>
      <c r="AT202" s="175" t="s">
        <v>149</v>
      </c>
      <c r="AU202" s="175" t="s">
        <v>126</v>
      </c>
      <c r="AY202" s="14" t="s">
        <v>147</v>
      </c>
      <c r="BE202" s="97">
        <f t="shared" si="39"/>
        <v>0</v>
      </c>
      <c r="BF202" s="97">
        <f t="shared" si="40"/>
        <v>0</v>
      </c>
      <c r="BG202" s="97">
        <f t="shared" si="41"/>
        <v>0</v>
      </c>
      <c r="BH202" s="97">
        <f t="shared" si="42"/>
        <v>0</v>
      </c>
      <c r="BI202" s="97">
        <f t="shared" si="43"/>
        <v>0</v>
      </c>
      <c r="BJ202" s="14" t="s">
        <v>126</v>
      </c>
      <c r="BK202" s="176">
        <f t="shared" si="44"/>
        <v>0</v>
      </c>
      <c r="BL202" s="14" t="s">
        <v>153</v>
      </c>
      <c r="BM202" s="175" t="s">
        <v>702</v>
      </c>
    </row>
    <row r="203" spans="1:65" s="12" customFormat="1" ht="22.9" customHeight="1">
      <c r="B203" s="151"/>
      <c r="D203" s="152" t="s">
        <v>74</v>
      </c>
      <c r="E203" s="162" t="s">
        <v>180</v>
      </c>
      <c r="F203" s="162" t="s">
        <v>366</v>
      </c>
      <c r="I203" s="154"/>
      <c r="J203" s="163">
        <f>BK203</f>
        <v>0</v>
      </c>
      <c r="L203" s="151"/>
      <c r="M203" s="156"/>
      <c r="N203" s="157"/>
      <c r="O203" s="157"/>
      <c r="P203" s="158">
        <f>SUM(P204:P207)</f>
        <v>0</v>
      </c>
      <c r="Q203" s="157"/>
      <c r="R203" s="158">
        <f>SUM(R204:R207)</f>
        <v>4.1846999999999995E-2</v>
      </c>
      <c r="S203" s="157"/>
      <c r="T203" s="159">
        <f>SUM(T204:T207)</f>
        <v>0</v>
      </c>
      <c r="AR203" s="152" t="s">
        <v>83</v>
      </c>
      <c r="AT203" s="160" t="s">
        <v>74</v>
      </c>
      <c r="AU203" s="160" t="s">
        <v>83</v>
      </c>
      <c r="AY203" s="152" t="s">
        <v>147</v>
      </c>
      <c r="BK203" s="161">
        <f>SUM(BK204:BK207)</f>
        <v>0</v>
      </c>
    </row>
    <row r="204" spans="1:65" s="2" customFormat="1" ht="14.45" customHeight="1">
      <c r="A204" s="31"/>
      <c r="B204" s="132"/>
      <c r="C204" s="164" t="s">
        <v>375</v>
      </c>
      <c r="D204" s="164" t="s">
        <v>149</v>
      </c>
      <c r="E204" s="165" t="s">
        <v>703</v>
      </c>
      <c r="F204" s="166" t="s">
        <v>704</v>
      </c>
      <c r="G204" s="167" t="s">
        <v>262</v>
      </c>
      <c r="H204" s="168">
        <v>39</v>
      </c>
      <c r="I204" s="169"/>
      <c r="J204" s="168">
        <f>ROUND(I204*H204,3)</f>
        <v>0</v>
      </c>
      <c r="K204" s="170"/>
      <c r="L204" s="32"/>
      <c r="M204" s="171" t="s">
        <v>1</v>
      </c>
      <c r="N204" s="172" t="s">
        <v>41</v>
      </c>
      <c r="O204" s="57"/>
      <c r="P204" s="173">
        <f>O204*H204</f>
        <v>0</v>
      </c>
      <c r="Q204" s="173">
        <v>0</v>
      </c>
      <c r="R204" s="173">
        <f>Q204*H204</f>
        <v>0</v>
      </c>
      <c r="S204" s="173">
        <v>0</v>
      </c>
      <c r="T204" s="174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5" t="s">
        <v>153</v>
      </c>
      <c r="AT204" s="175" t="s">
        <v>149</v>
      </c>
      <c r="AU204" s="175" t="s">
        <v>126</v>
      </c>
      <c r="AY204" s="14" t="s">
        <v>147</v>
      </c>
      <c r="BE204" s="97">
        <f>IF(N204="základná",J204,0)</f>
        <v>0</v>
      </c>
      <c r="BF204" s="97">
        <f>IF(N204="znížená",J204,0)</f>
        <v>0</v>
      </c>
      <c r="BG204" s="97">
        <f>IF(N204="zákl. prenesená",J204,0)</f>
        <v>0</v>
      </c>
      <c r="BH204" s="97">
        <f>IF(N204="zníž. prenesená",J204,0)</f>
        <v>0</v>
      </c>
      <c r="BI204" s="97">
        <f>IF(N204="nulová",J204,0)</f>
        <v>0</v>
      </c>
      <c r="BJ204" s="14" t="s">
        <v>126</v>
      </c>
      <c r="BK204" s="176">
        <f>ROUND(I204*H204,3)</f>
        <v>0</v>
      </c>
      <c r="BL204" s="14" t="s">
        <v>153</v>
      </c>
      <c r="BM204" s="175" t="s">
        <v>705</v>
      </c>
    </row>
    <row r="205" spans="1:65" s="2" customFormat="1" ht="14.45" customHeight="1">
      <c r="A205" s="31"/>
      <c r="B205" s="132"/>
      <c r="C205" s="181" t="s">
        <v>379</v>
      </c>
      <c r="D205" s="181" t="s">
        <v>213</v>
      </c>
      <c r="E205" s="182" t="s">
        <v>706</v>
      </c>
      <c r="F205" s="183" t="s">
        <v>707</v>
      </c>
      <c r="G205" s="184" t="s">
        <v>262</v>
      </c>
      <c r="H205" s="185">
        <v>39</v>
      </c>
      <c r="I205" s="186"/>
      <c r="J205" s="185">
        <f>ROUND(I205*H205,3)</f>
        <v>0</v>
      </c>
      <c r="K205" s="187"/>
      <c r="L205" s="188"/>
      <c r="M205" s="189" t="s">
        <v>1</v>
      </c>
      <c r="N205" s="190" t="s">
        <v>41</v>
      </c>
      <c r="O205" s="57"/>
      <c r="P205" s="173">
        <f>O205*H205</f>
        <v>0</v>
      </c>
      <c r="Q205" s="173">
        <v>6.8000000000000005E-4</v>
      </c>
      <c r="R205" s="173">
        <f>Q205*H205</f>
        <v>2.6520000000000002E-2</v>
      </c>
      <c r="S205" s="173">
        <v>0</v>
      </c>
      <c r="T205" s="174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5" t="s">
        <v>180</v>
      </c>
      <c r="AT205" s="175" t="s">
        <v>213</v>
      </c>
      <c r="AU205" s="175" t="s">
        <v>126</v>
      </c>
      <c r="AY205" s="14" t="s">
        <v>147</v>
      </c>
      <c r="BE205" s="97">
        <f>IF(N205="základná",J205,0)</f>
        <v>0</v>
      </c>
      <c r="BF205" s="97">
        <f>IF(N205="znížená",J205,0)</f>
        <v>0</v>
      </c>
      <c r="BG205" s="97">
        <f>IF(N205="zákl. prenesená",J205,0)</f>
        <v>0</v>
      </c>
      <c r="BH205" s="97">
        <f>IF(N205="zníž. prenesená",J205,0)</f>
        <v>0</v>
      </c>
      <c r="BI205" s="97">
        <f>IF(N205="nulová",J205,0)</f>
        <v>0</v>
      </c>
      <c r="BJ205" s="14" t="s">
        <v>126</v>
      </c>
      <c r="BK205" s="176">
        <f>ROUND(I205*H205,3)</f>
        <v>0</v>
      </c>
      <c r="BL205" s="14" t="s">
        <v>153</v>
      </c>
      <c r="BM205" s="175" t="s">
        <v>708</v>
      </c>
    </row>
    <row r="206" spans="1:65" s="2" customFormat="1" ht="14.45" customHeight="1">
      <c r="A206" s="31"/>
      <c r="B206" s="132"/>
      <c r="C206" s="164" t="s">
        <v>384</v>
      </c>
      <c r="D206" s="164" t="s">
        <v>149</v>
      </c>
      <c r="E206" s="165" t="s">
        <v>709</v>
      </c>
      <c r="F206" s="166" t="s">
        <v>710</v>
      </c>
      <c r="G206" s="167" t="s">
        <v>262</v>
      </c>
      <c r="H206" s="168">
        <v>11.7</v>
      </c>
      <c r="I206" s="169"/>
      <c r="J206" s="168">
        <f>ROUND(I206*H206,3)</f>
        <v>0</v>
      </c>
      <c r="K206" s="170"/>
      <c r="L206" s="32"/>
      <c r="M206" s="171" t="s">
        <v>1</v>
      </c>
      <c r="N206" s="172" t="s">
        <v>41</v>
      </c>
      <c r="O206" s="57"/>
      <c r="P206" s="173">
        <f>O206*H206</f>
        <v>0</v>
      </c>
      <c r="Q206" s="173">
        <v>1.0000000000000001E-5</v>
      </c>
      <c r="R206" s="173">
        <f>Q206*H206</f>
        <v>1.17E-4</v>
      </c>
      <c r="S206" s="173">
        <v>0</v>
      </c>
      <c r="T206" s="174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5" t="s">
        <v>153</v>
      </c>
      <c r="AT206" s="175" t="s">
        <v>149</v>
      </c>
      <c r="AU206" s="175" t="s">
        <v>126</v>
      </c>
      <c r="AY206" s="14" t="s">
        <v>147</v>
      </c>
      <c r="BE206" s="97">
        <f>IF(N206="základná",J206,0)</f>
        <v>0</v>
      </c>
      <c r="BF206" s="97">
        <f>IF(N206="znížená",J206,0)</f>
        <v>0</v>
      </c>
      <c r="BG206" s="97">
        <f>IF(N206="zákl. prenesená",J206,0)</f>
        <v>0</v>
      </c>
      <c r="BH206" s="97">
        <f>IF(N206="zníž. prenesená",J206,0)</f>
        <v>0</v>
      </c>
      <c r="BI206" s="97">
        <f>IF(N206="nulová",J206,0)</f>
        <v>0</v>
      </c>
      <c r="BJ206" s="14" t="s">
        <v>126</v>
      </c>
      <c r="BK206" s="176">
        <f>ROUND(I206*H206,3)</f>
        <v>0</v>
      </c>
      <c r="BL206" s="14" t="s">
        <v>153</v>
      </c>
      <c r="BM206" s="175" t="s">
        <v>711</v>
      </c>
    </row>
    <row r="207" spans="1:65" s="2" customFormat="1" ht="14.45" customHeight="1">
      <c r="A207" s="31"/>
      <c r="B207" s="132"/>
      <c r="C207" s="181" t="s">
        <v>390</v>
      </c>
      <c r="D207" s="181" t="s">
        <v>213</v>
      </c>
      <c r="E207" s="182" t="s">
        <v>712</v>
      </c>
      <c r="F207" s="183" t="s">
        <v>713</v>
      </c>
      <c r="G207" s="184" t="s">
        <v>262</v>
      </c>
      <c r="H207" s="185">
        <v>11.7</v>
      </c>
      <c r="I207" s="186"/>
      <c r="J207" s="185">
        <f>ROUND(I207*H207,3)</f>
        <v>0</v>
      </c>
      <c r="K207" s="187"/>
      <c r="L207" s="188"/>
      <c r="M207" s="189" t="s">
        <v>1</v>
      </c>
      <c r="N207" s="190" t="s">
        <v>41</v>
      </c>
      <c r="O207" s="57"/>
      <c r="P207" s="173">
        <f>O207*H207</f>
        <v>0</v>
      </c>
      <c r="Q207" s="173">
        <v>1.2999999999999999E-3</v>
      </c>
      <c r="R207" s="173">
        <f>Q207*H207</f>
        <v>1.5209999999999998E-2</v>
      </c>
      <c r="S207" s="173">
        <v>0</v>
      </c>
      <c r="T207" s="174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5" t="s">
        <v>180</v>
      </c>
      <c r="AT207" s="175" t="s">
        <v>213</v>
      </c>
      <c r="AU207" s="175" t="s">
        <v>126</v>
      </c>
      <c r="AY207" s="14" t="s">
        <v>147</v>
      </c>
      <c r="BE207" s="97">
        <f>IF(N207="základná",J207,0)</f>
        <v>0</v>
      </c>
      <c r="BF207" s="97">
        <f>IF(N207="znížená",J207,0)</f>
        <v>0</v>
      </c>
      <c r="BG207" s="97">
        <f>IF(N207="zákl. prenesená",J207,0)</f>
        <v>0</v>
      </c>
      <c r="BH207" s="97">
        <f>IF(N207="zníž. prenesená",J207,0)</f>
        <v>0</v>
      </c>
      <c r="BI207" s="97">
        <f>IF(N207="nulová",J207,0)</f>
        <v>0</v>
      </c>
      <c r="BJ207" s="14" t="s">
        <v>126</v>
      </c>
      <c r="BK207" s="176">
        <f>ROUND(I207*H207,3)</f>
        <v>0</v>
      </c>
      <c r="BL207" s="14" t="s">
        <v>153</v>
      </c>
      <c r="BM207" s="175" t="s">
        <v>714</v>
      </c>
    </row>
    <row r="208" spans="1:65" s="12" customFormat="1" ht="22.9" customHeight="1">
      <c r="B208" s="151"/>
      <c r="D208" s="152" t="s">
        <v>74</v>
      </c>
      <c r="E208" s="162" t="s">
        <v>184</v>
      </c>
      <c r="F208" s="162" t="s">
        <v>400</v>
      </c>
      <c r="I208" s="154"/>
      <c r="J208" s="163">
        <f>BK208</f>
        <v>0</v>
      </c>
      <c r="L208" s="151"/>
      <c r="M208" s="156"/>
      <c r="N208" s="157"/>
      <c r="O208" s="157"/>
      <c r="P208" s="158">
        <f>SUM(P209:P215)</f>
        <v>0</v>
      </c>
      <c r="Q208" s="157"/>
      <c r="R208" s="158">
        <f>SUM(R209:R215)</f>
        <v>0.97629299999999997</v>
      </c>
      <c r="S208" s="157"/>
      <c r="T208" s="159">
        <f>SUM(T209:T215)</f>
        <v>322.69</v>
      </c>
      <c r="AR208" s="152" t="s">
        <v>83</v>
      </c>
      <c r="AT208" s="160" t="s">
        <v>74</v>
      </c>
      <c r="AU208" s="160" t="s">
        <v>83</v>
      </c>
      <c r="AY208" s="152" t="s">
        <v>147</v>
      </c>
      <c r="BK208" s="161">
        <f>SUM(BK209:BK215)</f>
        <v>0</v>
      </c>
    </row>
    <row r="209" spans="1:65" s="2" customFormat="1" ht="24.2" customHeight="1">
      <c r="A209" s="31"/>
      <c r="B209" s="132"/>
      <c r="C209" s="164" t="s">
        <v>395</v>
      </c>
      <c r="D209" s="164" t="s">
        <v>149</v>
      </c>
      <c r="E209" s="165" t="s">
        <v>715</v>
      </c>
      <c r="F209" s="166" t="s">
        <v>716</v>
      </c>
      <c r="G209" s="167" t="s">
        <v>387</v>
      </c>
      <c r="H209" s="168">
        <v>4</v>
      </c>
      <c r="I209" s="169"/>
      <c r="J209" s="168">
        <f t="shared" ref="J209:J215" si="45">ROUND(I209*H209,3)</f>
        <v>0</v>
      </c>
      <c r="K209" s="170"/>
      <c r="L209" s="32"/>
      <c r="M209" s="171" t="s">
        <v>1</v>
      </c>
      <c r="N209" s="172" t="s">
        <v>41</v>
      </c>
      <c r="O209" s="57"/>
      <c r="P209" s="173">
        <f t="shared" ref="P209:P215" si="46">O209*H209</f>
        <v>0</v>
      </c>
      <c r="Q209" s="173">
        <v>0.15756000000000001</v>
      </c>
      <c r="R209" s="173">
        <f t="shared" ref="R209:R215" si="47">Q209*H209</f>
        <v>0.63024000000000002</v>
      </c>
      <c r="S209" s="173">
        <v>0</v>
      </c>
      <c r="T209" s="174">
        <f t="shared" ref="T209:T215" si="48"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5" t="s">
        <v>153</v>
      </c>
      <c r="AT209" s="175" t="s">
        <v>149</v>
      </c>
      <c r="AU209" s="175" t="s">
        <v>126</v>
      </c>
      <c r="AY209" s="14" t="s">
        <v>147</v>
      </c>
      <c r="BE209" s="97">
        <f t="shared" ref="BE209:BE215" si="49">IF(N209="základná",J209,0)</f>
        <v>0</v>
      </c>
      <c r="BF209" s="97">
        <f t="shared" ref="BF209:BF215" si="50">IF(N209="znížená",J209,0)</f>
        <v>0</v>
      </c>
      <c r="BG209" s="97">
        <f t="shared" ref="BG209:BG215" si="51">IF(N209="zákl. prenesená",J209,0)</f>
        <v>0</v>
      </c>
      <c r="BH209" s="97">
        <f t="shared" ref="BH209:BH215" si="52">IF(N209="zníž. prenesená",J209,0)</f>
        <v>0</v>
      </c>
      <c r="BI209" s="97">
        <f t="shared" ref="BI209:BI215" si="53">IF(N209="nulová",J209,0)</f>
        <v>0</v>
      </c>
      <c r="BJ209" s="14" t="s">
        <v>126</v>
      </c>
      <c r="BK209" s="176">
        <f t="shared" ref="BK209:BK215" si="54">ROUND(I209*H209,3)</f>
        <v>0</v>
      </c>
      <c r="BL209" s="14" t="s">
        <v>153</v>
      </c>
      <c r="BM209" s="175" t="s">
        <v>717</v>
      </c>
    </row>
    <row r="210" spans="1:65" s="2" customFormat="1" ht="24.2" customHeight="1">
      <c r="A210" s="31"/>
      <c r="B210" s="132"/>
      <c r="C210" s="164" t="s">
        <v>401</v>
      </c>
      <c r="D210" s="164" t="s">
        <v>149</v>
      </c>
      <c r="E210" s="165" t="s">
        <v>718</v>
      </c>
      <c r="F210" s="166" t="s">
        <v>719</v>
      </c>
      <c r="G210" s="167" t="s">
        <v>387</v>
      </c>
      <c r="H210" s="168">
        <v>2</v>
      </c>
      <c r="I210" s="169"/>
      <c r="J210" s="168">
        <f t="shared" si="45"/>
        <v>0</v>
      </c>
      <c r="K210" s="170"/>
      <c r="L210" s="32"/>
      <c r="M210" s="171" t="s">
        <v>1</v>
      </c>
      <c r="N210" s="172" t="s">
        <v>41</v>
      </c>
      <c r="O210" s="57"/>
      <c r="P210" s="173">
        <f t="shared" si="46"/>
        <v>0</v>
      </c>
      <c r="Q210" s="173">
        <v>0.15756000000000001</v>
      </c>
      <c r="R210" s="173">
        <f t="shared" si="47"/>
        <v>0.31512000000000001</v>
      </c>
      <c r="S210" s="173">
        <v>0</v>
      </c>
      <c r="T210" s="174">
        <f t="shared" si="4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5" t="s">
        <v>153</v>
      </c>
      <c r="AT210" s="175" t="s">
        <v>149</v>
      </c>
      <c r="AU210" s="175" t="s">
        <v>126</v>
      </c>
      <c r="AY210" s="14" t="s">
        <v>147</v>
      </c>
      <c r="BE210" s="97">
        <f t="shared" si="49"/>
        <v>0</v>
      </c>
      <c r="BF210" s="97">
        <f t="shared" si="50"/>
        <v>0</v>
      </c>
      <c r="BG210" s="97">
        <f t="shared" si="51"/>
        <v>0</v>
      </c>
      <c r="BH210" s="97">
        <f t="shared" si="52"/>
        <v>0</v>
      </c>
      <c r="BI210" s="97">
        <f t="shared" si="53"/>
        <v>0</v>
      </c>
      <c r="BJ210" s="14" t="s">
        <v>126</v>
      </c>
      <c r="BK210" s="176">
        <f t="shared" si="54"/>
        <v>0</v>
      </c>
      <c r="BL210" s="14" t="s">
        <v>153</v>
      </c>
      <c r="BM210" s="175" t="s">
        <v>720</v>
      </c>
    </row>
    <row r="211" spans="1:65" s="2" customFormat="1" ht="24.2" customHeight="1">
      <c r="A211" s="31"/>
      <c r="B211" s="132"/>
      <c r="C211" s="164" t="s">
        <v>405</v>
      </c>
      <c r="D211" s="164" t="s">
        <v>149</v>
      </c>
      <c r="E211" s="165" t="s">
        <v>435</v>
      </c>
      <c r="F211" s="166" t="s">
        <v>436</v>
      </c>
      <c r="G211" s="167" t="s">
        <v>152</v>
      </c>
      <c r="H211" s="168">
        <v>49.1</v>
      </c>
      <c r="I211" s="169"/>
      <c r="J211" s="168">
        <f t="shared" si="45"/>
        <v>0</v>
      </c>
      <c r="K211" s="170"/>
      <c r="L211" s="32"/>
      <c r="M211" s="171" t="s">
        <v>1</v>
      </c>
      <c r="N211" s="172" t="s">
        <v>41</v>
      </c>
      <c r="O211" s="57"/>
      <c r="P211" s="173">
        <f t="shared" si="46"/>
        <v>0</v>
      </c>
      <c r="Q211" s="173">
        <v>6.3000000000000003E-4</v>
      </c>
      <c r="R211" s="173">
        <f t="shared" si="47"/>
        <v>3.0933000000000002E-2</v>
      </c>
      <c r="S211" s="173">
        <v>0</v>
      </c>
      <c r="T211" s="174">
        <f t="shared" si="4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5" t="s">
        <v>153</v>
      </c>
      <c r="AT211" s="175" t="s">
        <v>149</v>
      </c>
      <c r="AU211" s="175" t="s">
        <v>126</v>
      </c>
      <c r="AY211" s="14" t="s">
        <v>147</v>
      </c>
      <c r="BE211" s="97">
        <f t="shared" si="49"/>
        <v>0</v>
      </c>
      <c r="BF211" s="97">
        <f t="shared" si="50"/>
        <v>0</v>
      </c>
      <c r="BG211" s="97">
        <f t="shared" si="51"/>
        <v>0</v>
      </c>
      <c r="BH211" s="97">
        <f t="shared" si="52"/>
        <v>0</v>
      </c>
      <c r="BI211" s="97">
        <f t="shared" si="53"/>
        <v>0</v>
      </c>
      <c r="BJ211" s="14" t="s">
        <v>126</v>
      </c>
      <c r="BK211" s="176">
        <f t="shared" si="54"/>
        <v>0</v>
      </c>
      <c r="BL211" s="14" t="s">
        <v>153</v>
      </c>
      <c r="BM211" s="175" t="s">
        <v>721</v>
      </c>
    </row>
    <row r="212" spans="1:65" s="2" customFormat="1" ht="24.2" customHeight="1">
      <c r="A212" s="31"/>
      <c r="B212" s="132"/>
      <c r="C212" s="164" t="s">
        <v>409</v>
      </c>
      <c r="D212" s="164" t="s">
        <v>149</v>
      </c>
      <c r="E212" s="165" t="s">
        <v>722</v>
      </c>
      <c r="F212" s="166" t="s">
        <v>723</v>
      </c>
      <c r="G212" s="167" t="s">
        <v>157</v>
      </c>
      <c r="H212" s="168">
        <v>140.30000000000001</v>
      </c>
      <c r="I212" s="169"/>
      <c r="J212" s="168">
        <f t="shared" si="45"/>
        <v>0</v>
      </c>
      <c r="K212" s="170"/>
      <c r="L212" s="32"/>
      <c r="M212" s="171" t="s">
        <v>1</v>
      </c>
      <c r="N212" s="172" t="s">
        <v>41</v>
      </c>
      <c r="O212" s="57"/>
      <c r="P212" s="173">
        <f t="shared" si="46"/>
        <v>0</v>
      </c>
      <c r="Q212" s="173">
        <v>0</v>
      </c>
      <c r="R212" s="173">
        <f t="shared" si="47"/>
        <v>0</v>
      </c>
      <c r="S212" s="173">
        <v>2.2999999999999998</v>
      </c>
      <c r="T212" s="174">
        <f t="shared" si="48"/>
        <v>322.69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5" t="s">
        <v>153</v>
      </c>
      <c r="AT212" s="175" t="s">
        <v>149</v>
      </c>
      <c r="AU212" s="175" t="s">
        <v>126</v>
      </c>
      <c r="AY212" s="14" t="s">
        <v>147</v>
      </c>
      <c r="BE212" s="97">
        <f t="shared" si="49"/>
        <v>0</v>
      </c>
      <c r="BF212" s="97">
        <f t="shared" si="50"/>
        <v>0</v>
      </c>
      <c r="BG212" s="97">
        <f t="shared" si="51"/>
        <v>0</v>
      </c>
      <c r="BH212" s="97">
        <f t="shared" si="52"/>
        <v>0</v>
      </c>
      <c r="BI212" s="97">
        <f t="shared" si="53"/>
        <v>0</v>
      </c>
      <c r="BJ212" s="14" t="s">
        <v>126</v>
      </c>
      <c r="BK212" s="176">
        <f t="shared" si="54"/>
        <v>0</v>
      </c>
      <c r="BL212" s="14" t="s">
        <v>153</v>
      </c>
      <c r="BM212" s="175" t="s">
        <v>724</v>
      </c>
    </row>
    <row r="213" spans="1:65" s="2" customFormat="1" ht="14.45" customHeight="1">
      <c r="A213" s="31"/>
      <c r="B213" s="132"/>
      <c r="C213" s="164" t="s">
        <v>413</v>
      </c>
      <c r="D213" s="164" t="s">
        <v>149</v>
      </c>
      <c r="E213" s="165" t="s">
        <v>725</v>
      </c>
      <c r="F213" s="166" t="s">
        <v>726</v>
      </c>
      <c r="G213" s="167" t="s">
        <v>216</v>
      </c>
      <c r="H213" s="168">
        <v>322.69</v>
      </c>
      <c r="I213" s="169"/>
      <c r="J213" s="168">
        <f t="shared" si="45"/>
        <v>0</v>
      </c>
      <c r="K213" s="170"/>
      <c r="L213" s="32"/>
      <c r="M213" s="171" t="s">
        <v>1</v>
      </c>
      <c r="N213" s="172" t="s">
        <v>41</v>
      </c>
      <c r="O213" s="57"/>
      <c r="P213" s="173">
        <f t="shared" si="46"/>
        <v>0</v>
      </c>
      <c r="Q213" s="173">
        <v>0</v>
      </c>
      <c r="R213" s="173">
        <f t="shared" si="47"/>
        <v>0</v>
      </c>
      <c r="S213" s="173">
        <v>0</v>
      </c>
      <c r="T213" s="174">
        <f t="shared" si="4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5" t="s">
        <v>153</v>
      </c>
      <c r="AT213" s="175" t="s">
        <v>149</v>
      </c>
      <c r="AU213" s="175" t="s">
        <v>126</v>
      </c>
      <c r="AY213" s="14" t="s">
        <v>147</v>
      </c>
      <c r="BE213" s="97">
        <f t="shared" si="49"/>
        <v>0</v>
      </c>
      <c r="BF213" s="97">
        <f t="shared" si="50"/>
        <v>0</v>
      </c>
      <c r="BG213" s="97">
        <f t="shared" si="51"/>
        <v>0</v>
      </c>
      <c r="BH213" s="97">
        <f t="shared" si="52"/>
        <v>0</v>
      </c>
      <c r="BI213" s="97">
        <f t="shared" si="53"/>
        <v>0</v>
      </c>
      <c r="BJ213" s="14" t="s">
        <v>126</v>
      </c>
      <c r="BK213" s="176">
        <f t="shared" si="54"/>
        <v>0</v>
      </c>
      <c r="BL213" s="14" t="s">
        <v>153</v>
      </c>
      <c r="BM213" s="175" t="s">
        <v>727</v>
      </c>
    </row>
    <row r="214" spans="1:65" s="2" customFormat="1" ht="24.2" customHeight="1">
      <c r="A214" s="31"/>
      <c r="B214" s="132"/>
      <c r="C214" s="164" t="s">
        <v>417</v>
      </c>
      <c r="D214" s="164" t="s">
        <v>149</v>
      </c>
      <c r="E214" s="165" t="s">
        <v>728</v>
      </c>
      <c r="F214" s="166" t="s">
        <v>729</v>
      </c>
      <c r="G214" s="167" t="s">
        <v>216</v>
      </c>
      <c r="H214" s="168">
        <v>6131.11</v>
      </c>
      <c r="I214" s="169"/>
      <c r="J214" s="168">
        <f t="shared" si="45"/>
        <v>0</v>
      </c>
      <c r="K214" s="170"/>
      <c r="L214" s="32"/>
      <c r="M214" s="171" t="s">
        <v>1</v>
      </c>
      <c r="N214" s="172" t="s">
        <v>41</v>
      </c>
      <c r="O214" s="57"/>
      <c r="P214" s="173">
        <f t="shared" si="46"/>
        <v>0</v>
      </c>
      <c r="Q214" s="173">
        <v>0</v>
      </c>
      <c r="R214" s="173">
        <f t="shared" si="47"/>
        <v>0</v>
      </c>
      <c r="S214" s="173">
        <v>0</v>
      </c>
      <c r="T214" s="174">
        <f t="shared" si="4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5" t="s">
        <v>153</v>
      </c>
      <c r="AT214" s="175" t="s">
        <v>149</v>
      </c>
      <c r="AU214" s="175" t="s">
        <v>126</v>
      </c>
      <c r="AY214" s="14" t="s">
        <v>147</v>
      </c>
      <c r="BE214" s="97">
        <f t="shared" si="49"/>
        <v>0</v>
      </c>
      <c r="BF214" s="97">
        <f t="shared" si="50"/>
        <v>0</v>
      </c>
      <c r="BG214" s="97">
        <f t="shared" si="51"/>
        <v>0</v>
      </c>
      <c r="BH214" s="97">
        <f t="shared" si="52"/>
        <v>0</v>
      </c>
      <c r="BI214" s="97">
        <f t="shared" si="53"/>
        <v>0</v>
      </c>
      <c r="BJ214" s="14" t="s">
        <v>126</v>
      </c>
      <c r="BK214" s="176">
        <f t="shared" si="54"/>
        <v>0</v>
      </c>
      <c r="BL214" s="14" t="s">
        <v>153</v>
      </c>
      <c r="BM214" s="175" t="s">
        <v>730</v>
      </c>
    </row>
    <row r="215" spans="1:65" s="2" customFormat="1" ht="24.2" customHeight="1">
      <c r="A215" s="31"/>
      <c r="B215" s="132"/>
      <c r="C215" s="164" t="s">
        <v>421</v>
      </c>
      <c r="D215" s="164" t="s">
        <v>149</v>
      </c>
      <c r="E215" s="165" t="s">
        <v>731</v>
      </c>
      <c r="F215" s="166" t="s">
        <v>513</v>
      </c>
      <c r="G215" s="167" t="s">
        <v>216</v>
      </c>
      <c r="H215" s="168">
        <v>322.69</v>
      </c>
      <c r="I215" s="169"/>
      <c r="J215" s="168">
        <f t="shared" si="45"/>
        <v>0</v>
      </c>
      <c r="K215" s="170"/>
      <c r="L215" s="32"/>
      <c r="M215" s="171" t="s">
        <v>1</v>
      </c>
      <c r="N215" s="172" t="s">
        <v>41</v>
      </c>
      <c r="O215" s="57"/>
      <c r="P215" s="173">
        <f t="shared" si="46"/>
        <v>0</v>
      </c>
      <c r="Q215" s="173">
        <v>0</v>
      </c>
      <c r="R215" s="173">
        <f t="shared" si="47"/>
        <v>0</v>
      </c>
      <c r="S215" s="173">
        <v>0</v>
      </c>
      <c r="T215" s="174">
        <f t="shared" si="4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5" t="s">
        <v>153</v>
      </c>
      <c r="AT215" s="175" t="s">
        <v>149</v>
      </c>
      <c r="AU215" s="175" t="s">
        <v>126</v>
      </c>
      <c r="AY215" s="14" t="s">
        <v>147</v>
      </c>
      <c r="BE215" s="97">
        <f t="shared" si="49"/>
        <v>0</v>
      </c>
      <c r="BF215" s="97">
        <f t="shared" si="50"/>
        <v>0</v>
      </c>
      <c r="BG215" s="97">
        <f t="shared" si="51"/>
        <v>0</v>
      </c>
      <c r="BH215" s="97">
        <f t="shared" si="52"/>
        <v>0</v>
      </c>
      <c r="BI215" s="97">
        <f t="shared" si="53"/>
        <v>0</v>
      </c>
      <c r="BJ215" s="14" t="s">
        <v>126</v>
      </c>
      <c r="BK215" s="176">
        <f t="shared" si="54"/>
        <v>0</v>
      </c>
      <c r="BL215" s="14" t="s">
        <v>153</v>
      </c>
      <c r="BM215" s="175" t="s">
        <v>732</v>
      </c>
    </row>
    <row r="216" spans="1:65" s="12" customFormat="1" ht="22.9" customHeight="1">
      <c r="B216" s="151"/>
      <c r="D216" s="152" t="s">
        <v>74</v>
      </c>
      <c r="E216" s="162" t="s">
        <v>540</v>
      </c>
      <c r="F216" s="162" t="s">
        <v>541</v>
      </c>
      <c r="I216" s="154"/>
      <c r="J216" s="163">
        <f>BK216</f>
        <v>0</v>
      </c>
      <c r="L216" s="151"/>
      <c r="M216" s="156"/>
      <c r="N216" s="157"/>
      <c r="O216" s="157"/>
      <c r="P216" s="158">
        <f>P217</f>
        <v>0</v>
      </c>
      <c r="Q216" s="157"/>
      <c r="R216" s="158">
        <f>R217</f>
        <v>0</v>
      </c>
      <c r="S216" s="157"/>
      <c r="T216" s="159">
        <f>T217</f>
        <v>0</v>
      </c>
      <c r="AR216" s="152" t="s">
        <v>83</v>
      </c>
      <c r="AT216" s="160" t="s">
        <v>74</v>
      </c>
      <c r="AU216" s="160" t="s">
        <v>83</v>
      </c>
      <c r="AY216" s="152" t="s">
        <v>147</v>
      </c>
      <c r="BK216" s="161">
        <f>BK217</f>
        <v>0</v>
      </c>
    </row>
    <row r="217" spans="1:65" s="2" customFormat="1" ht="24.2" customHeight="1">
      <c r="A217" s="31"/>
      <c r="B217" s="132"/>
      <c r="C217" s="164" t="s">
        <v>425</v>
      </c>
      <c r="D217" s="164" t="s">
        <v>149</v>
      </c>
      <c r="E217" s="165" t="s">
        <v>733</v>
      </c>
      <c r="F217" s="166" t="s">
        <v>734</v>
      </c>
      <c r="G217" s="167" t="s">
        <v>216</v>
      </c>
      <c r="H217" s="168">
        <v>1551.692</v>
      </c>
      <c r="I217" s="169"/>
      <c r="J217" s="168">
        <f>ROUND(I217*H217,3)</f>
        <v>0</v>
      </c>
      <c r="K217" s="170"/>
      <c r="L217" s="32"/>
      <c r="M217" s="171" t="s">
        <v>1</v>
      </c>
      <c r="N217" s="172" t="s">
        <v>41</v>
      </c>
      <c r="O217" s="57"/>
      <c r="P217" s="173">
        <f>O217*H217</f>
        <v>0</v>
      </c>
      <c r="Q217" s="173">
        <v>0</v>
      </c>
      <c r="R217" s="173">
        <f>Q217*H217</f>
        <v>0</v>
      </c>
      <c r="S217" s="173">
        <v>0</v>
      </c>
      <c r="T217" s="174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5" t="s">
        <v>153</v>
      </c>
      <c r="AT217" s="175" t="s">
        <v>149</v>
      </c>
      <c r="AU217" s="175" t="s">
        <v>126</v>
      </c>
      <c r="AY217" s="14" t="s">
        <v>147</v>
      </c>
      <c r="BE217" s="97">
        <f>IF(N217="základná",J217,0)</f>
        <v>0</v>
      </c>
      <c r="BF217" s="97">
        <f>IF(N217="znížená",J217,0)</f>
        <v>0</v>
      </c>
      <c r="BG217" s="97">
        <f>IF(N217="zákl. prenesená",J217,0)</f>
        <v>0</v>
      </c>
      <c r="BH217" s="97">
        <f>IF(N217="zníž. prenesená",J217,0)</f>
        <v>0</v>
      </c>
      <c r="BI217" s="97">
        <f>IF(N217="nulová",J217,0)</f>
        <v>0</v>
      </c>
      <c r="BJ217" s="14" t="s">
        <v>126</v>
      </c>
      <c r="BK217" s="176">
        <f>ROUND(I217*H217,3)</f>
        <v>0</v>
      </c>
      <c r="BL217" s="14" t="s">
        <v>153</v>
      </c>
      <c r="BM217" s="175" t="s">
        <v>735</v>
      </c>
    </row>
    <row r="218" spans="1:65" s="12" customFormat="1" ht="25.9" customHeight="1">
      <c r="B218" s="151"/>
      <c r="D218" s="152" t="s">
        <v>74</v>
      </c>
      <c r="E218" s="153" t="s">
        <v>736</v>
      </c>
      <c r="F218" s="153" t="s">
        <v>737</v>
      </c>
      <c r="I218" s="154"/>
      <c r="J218" s="155">
        <f>BK218</f>
        <v>0</v>
      </c>
      <c r="L218" s="151"/>
      <c r="M218" s="156"/>
      <c r="N218" s="157"/>
      <c r="O218" s="157"/>
      <c r="P218" s="158">
        <f>P219+P228</f>
        <v>0</v>
      </c>
      <c r="Q218" s="157"/>
      <c r="R218" s="158">
        <f>R219+R228</f>
        <v>0.72402400000000011</v>
      </c>
      <c r="S218" s="157"/>
      <c r="T218" s="159">
        <f>T219+T228</f>
        <v>0</v>
      </c>
      <c r="AR218" s="152" t="s">
        <v>126</v>
      </c>
      <c r="AT218" s="160" t="s">
        <v>74</v>
      </c>
      <c r="AU218" s="160" t="s">
        <v>75</v>
      </c>
      <c r="AY218" s="152" t="s">
        <v>147</v>
      </c>
      <c r="BK218" s="161">
        <f>BK219+BK228</f>
        <v>0</v>
      </c>
    </row>
    <row r="219" spans="1:65" s="12" customFormat="1" ht="22.9" customHeight="1">
      <c r="B219" s="151"/>
      <c r="D219" s="152" t="s">
        <v>74</v>
      </c>
      <c r="E219" s="162" t="s">
        <v>738</v>
      </c>
      <c r="F219" s="162" t="s">
        <v>739</v>
      </c>
      <c r="I219" s="154"/>
      <c r="J219" s="163">
        <f>BK219</f>
        <v>0</v>
      </c>
      <c r="L219" s="151"/>
      <c r="M219" s="156"/>
      <c r="N219" s="157"/>
      <c r="O219" s="157"/>
      <c r="P219" s="158">
        <f>SUM(P220:P227)</f>
        <v>0</v>
      </c>
      <c r="Q219" s="157"/>
      <c r="R219" s="158">
        <f>SUM(R220:R227)</f>
        <v>0.62924000000000013</v>
      </c>
      <c r="S219" s="157"/>
      <c r="T219" s="159">
        <f>SUM(T220:T227)</f>
        <v>0</v>
      </c>
      <c r="AR219" s="152" t="s">
        <v>126</v>
      </c>
      <c r="AT219" s="160" t="s">
        <v>74</v>
      </c>
      <c r="AU219" s="160" t="s">
        <v>83</v>
      </c>
      <c r="AY219" s="152" t="s">
        <v>147</v>
      </c>
      <c r="BK219" s="161">
        <f>SUM(BK220:BK227)</f>
        <v>0</v>
      </c>
    </row>
    <row r="220" spans="1:65" s="2" customFormat="1" ht="24.2" customHeight="1">
      <c r="A220" s="31"/>
      <c r="B220" s="132"/>
      <c r="C220" s="164" t="s">
        <v>430</v>
      </c>
      <c r="D220" s="164" t="s">
        <v>149</v>
      </c>
      <c r="E220" s="165" t="s">
        <v>740</v>
      </c>
      <c r="F220" s="166" t="s">
        <v>741</v>
      </c>
      <c r="G220" s="167" t="s">
        <v>152</v>
      </c>
      <c r="H220" s="168">
        <v>273</v>
      </c>
      <c r="I220" s="169"/>
      <c r="J220" s="168">
        <f t="shared" ref="J220:J227" si="55">ROUND(I220*H220,3)</f>
        <v>0</v>
      </c>
      <c r="K220" s="170"/>
      <c r="L220" s="32"/>
      <c r="M220" s="171" t="s">
        <v>1</v>
      </c>
      <c r="N220" s="172" t="s">
        <v>41</v>
      </c>
      <c r="O220" s="57"/>
      <c r="P220" s="173">
        <f t="shared" ref="P220:P227" si="56">O220*H220</f>
        <v>0</v>
      </c>
      <c r="Q220" s="173">
        <v>0</v>
      </c>
      <c r="R220" s="173">
        <f t="shared" ref="R220:R227" si="57">Q220*H220</f>
        <v>0</v>
      </c>
      <c r="S220" s="173">
        <v>0</v>
      </c>
      <c r="T220" s="174">
        <f t="shared" ref="T220:T227" si="58"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5" t="s">
        <v>212</v>
      </c>
      <c r="AT220" s="175" t="s">
        <v>149</v>
      </c>
      <c r="AU220" s="175" t="s">
        <v>126</v>
      </c>
      <c r="AY220" s="14" t="s">
        <v>147</v>
      </c>
      <c r="BE220" s="97">
        <f t="shared" ref="BE220:BE227" si="59">IF(N220="základná",J220,0)</f>
        <v>0</v>
      </c>
      <c r="BF220" s="97">
        <f t="shared" ref="BF220:BF227" si="60">IF(N220="znížená",J220,0)</f>
        <v>0</v>
      </c>
      <c r="BG220" s="97">
        <f t="shared" ref="BG220:BG227" si="61">IF(N220="zákl. prenesená",J220,0)</f>
        <v>0</v>
      </c>
      <c r="BH220" s="97">
        <f t="shared" ref="BH220:BH227" si="62">IF(N220="zníž. prenesená",J220,0)</f>
        <v>0</v>
      </c>
      <c r="BI220" s="97">
        <f t="shared" ref="BI220:BI227" si="63">IF(N220="nulová",J220,0)</f>
        <v>0</v>
      </c>
      <c r="BJ220" s="14" t="s">
        <v>126</v>
      </c>
      <c r="BK220" s="176">
        <f t="shared" ref="BK220:BK227" si="64">ROUND(I220*H220,3)</f>
        <v>0</v>
      </c>
      <c r="BL220" s="14" t="s">
        <v>212</v>
      </c>
      <c r="BM220" s="175" t="s">
        <v>742</v>
      </c>
    </row>
    <row r="221" spans="1:65" s="2" customFormat="1" ht="14.45" customHeight="1">
      <c r="A221" s="31"/>
      <c r="B221" s="132"/>
      <c r="C221" s="181" t="s">
        <v>434</v>
      </c>
      <c r="D221" s="181" t="s">
        <v>213</v>
      </c>
      <c r="E221" s="182" t="s">
        <v>743</v>
      </c>
      <c r="F221" s="183" t="s">
        <v>744</v>
      </c>
      <c r="G221" s="184" t="s">
        <v>216</v>
      </c>
      <c r="H221" s="185">
        <v>9.6000000000000002E-2</v>
      </c>
      <c r="I221" s="186"/>
      <c r="J221" s="185">
        <f t="shared" si="55"/>
        <v>0</v>
      </c>
      <c r="K221" s="187"/>
      <c r="L221" s="188"/>
      <c r="M221" s="189" t="s">
        <v>1</v>
      </c>
      <c r="N221" s="190" t="s">
        <v>41</v>
      </c>
      <c r="O221" s="57"/>
      <c r="P221" s="173">
        <f t="shared" si="56"/>
        <v>0</v>
      </c>
      <c r="Q221" s="173">
        <v>1</v>
      </c>
      <c r="R221" s="173">
        <f t="shared" si="57"/>
        <v>9.6000000000000002E-2</v>
      </c>
      <c r="S221" s="173">
        <v>0</v>
      </c>
      <c r="T221" s="174">
        <f t="shared" si="5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5" t="s">
        <v>280</v>
      </c>
      <c r="AT221" s="175" t="s">
        <v>213</v>
      </c>
      <c r="AU221" s="175" t="s">
        <v>126</v>
      </c>
      <c r="AY221" s="14" t="s">
        <v>147</v>
      </c>
      <c r="BE221" s="97">
        <f t="shared" si="59"/>
        <v>0</v>
      </c>
      <c r="BF221" s="97">
        <f t="shared" si="60"/>
        <v>0</v>
      </c>
      <c r="BG221" s="97">
        <f t="shared" si="61"/>
        <v>0</v>
      </c>
      <c r="BH221" s="97">
        <f t="shared" si="62"/>
        <v>0</v>
      </c>
      <c r="BI221" s="97">
        <f t="shared" si="63"/>
        <v>0</v>
      </c>
      <c r="BJ221" s="14" t="s">
        <v>126</v>
      </c>
      <c r="BK221" s="176">
        <f t="shared" si="64"/>
        <v>0</v>
      </c>
      <c r="BL221" s="14" t="s">
        <v>212</v>
      </c>
      <c r="BM221" s="175" t="s">
        <v>745</v>
      </c>
    </row>
    <row r="222" spans="1:65" s="2" customFormat="1" ht="24.2" customHeight="1">
      <c r="A222" s="31"/>
      <c r="B222" s="132"/>
      <c r="C222" s="164" t="s">
        <v>438</v>
      </c>
      <c r="D222" s="164" t="s">
        <v>149</v>
      </c>
      <c r="E222" s="165" t="s">
        <v>746</v>
      </c>
      <c r="F222" s="166" t="s">
        <v>747</v>
      </c>
      <c r="G222" s="167" t="s">
        <v>152</v>
      </c>
      <c r="H222" s="168">
        <v>546</v>
      </c>
      <c r="I222" s="169"/>
      <c r="J222" s="168">
        <f t="shared" si="55"/>
        <v>0</v>
      </c>
      <c r="K222" s="170"/>
      <c r="L222" s="32"/>
      <c r="M222" s="171" t="s">
        <v>1</v>
      </c>
      <c r="N222" s="172" t="s">
        <v>41</v>
      </c>
      <c r="O222" s="57"/>
      <c r="P222" s="173">
        <f t="shared" si="56"/>
        <v>0</v>
      </c>
      <c r="Q222" s="173">
        <v>0</v>
      </c>
      <c r="R222" s="173">
        <f t="shared" si="57"/>
        <v>0</v>
      </c>
      <c r="S222" s="173">
        <v>0</v>
      </c>
      <c r="T222" s="174">
        <f t="shared" si="5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5" t="s">
        <v>212</v>
      </c>
      <c r="AT222" s="175" t="s">
        <v>149</v>
      </c>
      <c r="AU222" s="175" t="s">
        <v>126</v>
      </c>
      <c r="AY222" s="14" t="s">
        <v>147</v>
      </c>
      <c r="BE222" s="97">
        <f t="shared" si="59"/>
        <v>0</v>
      </c>
      <c r="BF222" s="97">
        <f t="shared" si="60"/>
        <v>0</v>
      </c>
      <c r="BG222" s="97">
        <f t="shared" si="61"/>
        <v>0</v>
      </c>
      <c r="BH222" s="97">
        <f t="shared" si="62"/>
        <v>0</v>
      </c>
      <c r="BI222" s="97">
        <f t="shared" si="63"/>
        <v>0</v>
      </c>
      <c r="BJ222" s="14" t="s">
        <v>126</v>
      </c>
      <c r="BK222" s="176">
        <f t="shared" si="64"/>
        <v>0</v>
      </c>
      <c r="BL222" s="14" t="s">
        <v>212</v>
      </c>
      <c r="BM222" s="175" t="s">
        <v>748</v>
      </c>
    </row>
    <row r="223" spans="1:65" s="2" customFormat="1" ht="14.45" customHeight="1">
      <c r="A223" s="31"/>
      <c r="B223" s="132"/>
      <c r="C223" s="181" t="s">
        <v>442</v>
      </c>
      <c r="D223" s="181" t="s">
        <v>213</v>
      </c>
      <c r="E223" s="182" t="s">
        <v>749</v>
      </c>
      <c r="F223" s="183" t="s">
        <v>750</v>
      </c>
      <c r="G223" s="184" t="s">
        <v>216</v>
      </c>
      <c r="H223" s="185">
        <v>0.46400000000000002</v>
      </c>
      <c r="I223" s="186"/>
      <c r="J223" s="185">
        <f t="shared" si="55"/>
        <v>0</v>
      </c>
      <c r="K223" s="187"/>
      <c r="L223" s="188"/>
      <c r="M223" s="189" t="s">
        <v>1</v>
      </c>
      <c r="N223" s="190" t="s">
        <v>41</v>
      </c>
      <c r="O223" s="57"/>
      <c r="P223" s="173">
        <f t="shared" si="56"/>
        <v>0</v>
      </c>
      <c r="Q223" s="173">
        <v>1</v>
      </c>
      <c r="R223" s="173">
        <f t="shared" si="57"/>
        <v>0.46400000000000002</v>
      </c>
      <c r="S223" s="173">
        <v>0</v>
      </c>
      <c r="T223" s="174">
        <f t="shared" si="5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5" t="s">
        <v>280</v>
      </c>
      <c r="AT223" s="175" t="s">
        <v>213</v>
      </c>
      <c r="AU223" s="175" t="s">
        <v>126</v>
      </c>
      <c r="AY223" s="14" t="s">
        <v>147</v>
      </c>
      <c r="BE223" s="97">
        <f t="shared" si="59"/>
        <v>0</v>
      </c>
      <c r="BF223" s="97">
        <f t="shared" si="60"/>
        <v>0</v>
      </c>
      <c r="BG223" s="97">
        <f t="shared" si="61"/>
        <v>0</v>
      </c>
      <c r="BH223" s="97">
        <f t="shared" si="62"/>
        <v>0</v>
      </c>
      <c r="BI223" s="97">
        <f t="shared" si="63"/>
        <v>0</v>
      </c>
      <c r="BJ223" s="14" t="s">
        <v>126</v>
      </c>
      <c r="BK223" s="176">
        <f t="shared" si="64"/>
        <v>0</v>
      </c>
      <c r="BL223" s="14" t="s">
        <v>212</v>
      </c>
      <c r="BM223" s="175" t="s">
        <v>751</v>
      </c>
    </row>
    <row r="224" spans="1:65" s="2" customFormat="1" ht="24.2" customHeight="1">
      <c r="A224" s="31"/>
      <c r="B224" s="132"/>
      <c r="C224" s="164" t="s">
        <v>446</v>
      </c>
      <c r="D224" s="164" t="s">
        <v>149</v>
      </c>
      <c r="E224" s="165" t="s">
        <v>752</v>
      </c>
      <c r="F224" s="166" t="s">
        <v>753</v>
      </c>
      <c r="G224" s="167" t="s">
        <v>262</v>
      </c>
      <c r="H224" s="168">
        <v>36</v>
      </c>
      <c r="I224" s="169"/>
      <c r="J224" s="168">
        <f t="shared" si="55"/>
        <v>0</v>
      </c>
      <c r="K224" s="170"/>
      <c r="L224" s="32"/>
      <c r="M224" s="171" t="s">
        <v>1</v>
      </c>
      <c r="N224" s="172" t="s">
        <v>41</v>
      </c>
      <c r="O224" s="57"/>
      <c r="P224" s="173">
        <f t="shared" si="56"/>
        <v>0</v>
      </c>
      <c r="Q224" s="173">
        <v>3.4000000000000002E-4</v>
      </c>
      <c r="R224" s="173">
        <f t="shared" si="57"/>
        <v>1.2240000000000001E-2</v>
      </c>
      <c r="S224" s="173">
        <v>0</v>
      </c>
      <c r="T224" s="174">
        <f t="shared" si="5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5" t="s">
        <v>212</v>
      </c>
      <c r="AT224" s="175" t="s">
        <v>149</v>
      </c>
      <c r="AU224" s="175" t="s">
        <v>126</v>
      </c>
      <c r="AY224" s="14" t="s">
        <v>147</v>
      </c>
      <c r="BE224" s="97">
        <f t="shared" si="59"/>
        <v>0</v>
      </c>
      <c r="BF224" s="97">
        <f t="shared" si="60"/>
        <v>0</v>
      </c>
      <c r="BG224" s="97">
        <f t="shared" si="61"/>
        <v>0</v>
      </c>
      <c r="BH224" s="97">
        <f t="shared" si="62"/>
        <v>0</v>
      </c>
      <c r="BI224" s="97">
        <f t="shared" si="63"/>
        <v>0</v>
      </c>
      <c r="BJ224" s="14" t="s">
        <v>126</v>
      </c>
      <c r="BK224" s="176">
        <f t="shared" si="64"/>
        <v>0</v>
      </c>
      <c r="BL224" s="14" t="s">
        <v>212</v>
      </c>
      <c r="BM224" s="175" t="s">
        <v>754</v>
      </c>
    </row>
    <row r="225" spans="1:65" s="2" customFormat="1" ht="24.2" customHeight="1">
      <c r="A225" s="31"/>
      <c r="B225" s="132"/>
      <c r="C225" s="164" t="s">
        <v>450</v>
      </c>
      <c r="D225" s="164" t="s">
        <v>149</v>
      </c>
      <c r="E225" s="165" t="s">
        <v>755</v>
      </c>
      <c r="F225" s="166" t="s">
        <v>756</v>
      </c>
      <c r="G225" s="167" t="s">
        <v>262</v>
      </c>
      <c r="H225" s="168">
        <v>57</v>
      </c>
      <c r="I225" s="169"/>
      <c r="J225" s="168">
        <f t="shared" si="55"/>
        <v>0</v>
      </c>
      <c r="K225" s="170"/>
      <c r="L225" s="32"/>
      <c r="M225" s="171" t="s">
        <v>1</v>
      </c>
      <c r="N225" s="172" t="s">
        <v>41</v>
      </c>
      <c r="O225" s="57"/>
      <c r="P225" s="173">
        <f t="shared" si="56"/>
        <v>0</v>
      </c>
      <c r="Q225" s="173">
        <v>1E-3</v>
      </c>
      <c r="R225" s="173">
        <f t="shared" si="57"/>
        <v>5.7000000000000002E-2</v>
      </c>
      <c r="S225" s="173">
        <v>0</v>
      </c>
      <c r="T225" s="174">
        <f t="shared" si="5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5" t="s">
        <v>212</v>
      </c>
      <c r="AT225" s="175" t="s">
        <v>149</v>
      </c>
      <c r="AU225" s="175" t="s">
        <v>126</v>
      </c>
      <c r="AY225" s="14" t="s">
        <v>147</v>
      </c>
      <c r="BE225" s="97">
        <f t="shared" si="59"/>
        <v>0</v>
      </c>
      <c r="BF225" s="97">
        <f t="shared" si="60"/>
        <v>0</v>
      </c>
      <c r="BG225" s="97">
        <f t="shared" si="61"/>
        <v>0</v>
      </c>
      <c r="BH225" s="97">
        <f t="shared" si="62"/>
        <v>0</v>
      </c>
      <c r="BI225" s="97">
        <f t="shared" si="63"/>
        <v>0</v>
      </c>
      <c r="BJ225" s="14" t="s">
        <v>126</v>
      </c>
      <c r="BK225" s="176">
        <f t="shared" si="64"/>
        <v>0</v>
      </c>
      <c r="BL225" s="14" t="s">
        <v>212</v>
      </c>
      <c r="BM225" s="175" t="s">
        <v>757</v>
      </c>
    </row>
    <row r="226" spans="1:65" s="2" customFormat="1" ht="24.2" customHeight="1">
      <c r="A226" s="31"/>
      <c r="B226" s="132"/>
      <c r="C226" s="164" t="s">
        <v>454</v>
      </c>
      <c r="D226" s="164" t="s">
        <v>149</v>
      </c>
      <c r="E226" s="165" t="s">
        <v>758</v>
      </c>
      <c r="F226" s="166" t="s">
        <v>759</v>
      </c>
      <c r="G226" s="167" t="s">
        <v>262</v>
      </c>
      <c r="H226" s="168">
        <v>57</v>
      </c>
      <c r="I226" s="169"/>
      <c r="J226" s="168">
        <f t="shared" si="55"/>
        <v>0</v>
      </c>
      <c r="K226" s="170"/>
      <c r="L226" s="32"/>
      <c r="M226" s="171" t="s">
        <v>1</v>
      </c>
      <c r="N226" s="172" t="s">
        <v>41</v>
      </c>
      <c r="O226" s="57"/>
      <c r="P226" s="173">
        <f t="shared" si="56"/>
        <v>0</v>
      </c>
      <c r="Q226" s="173">
        <v>0</v>
      </c>
      <c r="R226" s="173">
        <f t="shared" si="57"/>
        <v>0</v>
      </c>
      <c r="S226" s="173">
        <v>0</v>
      </c>
      <c r="T226" s="174">
        <f t="shared" si="5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5" t="s">
        <v>212</v>
      </c>
      <c r="AT226" s="175" t="s">
        <v>149</v>
      </c>
      <c r="AU226" s="175" t="s">
        <v>126</v>
      </c>
      <c r="AY226" s="14" t="s">
        <v>147</v>
      </c>
      <c r="BE226" s="97">
        <f t="shared" si="59"/>
        <v>0</v>
      </c>
      <c r="BF226" s="97">
        <f t="shared" si="60"/>
        <v>0</v>
      </c>
      <c r="BG226" s="97">
        <f t="shared" si="61"/>
        <v>0</v>
      </c>
      <c r="BH226" s="97">
        <f t="shared" si="62"/>
        <v>0</v>
      </c>
      <c r="BI226" s="97">
        <f t="shared" si="63"/>
        <v>0</v>
      </c>
      <c r="BJ226" s="14" t="s">
        <v>126</v>
      </c>
      <c r="BK226" s="176">
        <f t="shared" si="64"/>
        <v>0</v>
      </c>
      <c r="BL226" s="14" t="s">
        <v>212</v>
      </c>
      <c r="BM226" s="175" t="s">
        <v>760</v>
      </c>
    </row>
    <row r="227" spans="1:65" s="2" customFormat="1" ht="24.2" customHeight="1">
      <c r="A227" s="31"/>
      <c r="B227" s="132"/>
      <c r="C227" s="164" t="s">
        <v>459</v>
      </c>
      <c r="D227" s="164" t="s">
        <v>149</v>
      </c>
      <c r="E227" s="165" t="s">
        <v>761</v>
      </c>
      <c r="F227" s="166" t="s">
        <v>762</v>
      </c>
      <c r="G227" s="167" t="s">
        <v>216</v>
      </c>
      <c r="H227" s="168">
        <v>0.629</v>
      </c>
      <c r="I227" s="169"/>
      <c r="J227" s="168">
        <f t="shared" si="55"/>
        <v>0</v>
      </c>
      <c r="K227" s="170"/>
      <c r="L227" s="32"/>
      <c r="M227" s="171" t="s">
        <v>1</v>
      </c>
      <c r="N227" s="172" t="s">
        <v>41</v>
      </c>
      <c r="O227" s="57"/>
      <c r="P227" s="173">
        <f t="shared" si="56"/>
        <v>0</v>
      </c>
      <c r="Q227" s="173">
        <v>0</v>
      </c>
      <c r="R227" s="173">
        <f t="shared" si="57"/>
        <v>0</v>
      </c>
      <c r="S227" s="173">
        <v>0</v>
      </c>
      <c r="T227" s="174">
        <f t="shared" si="5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5" t="s">
        <v>212</v>
      </c>
      <c r="AT227" s="175" t="s">
        <v>149</v>
      </c>
      <c r="AU227" s="175" t="s">
        <v>126</v>
      </c>
      <c r="AY227" s="14" t="s">
        <v>147</v>
      </c>
      <c r="BE227" s="97">
        <f t="shared" si="59"/>
        <v>0</v>
      </c>
      <c r="BF227" s="97">
        <f t="shared" si="60"/>
        <v>0</v>
      </c>
      <c r="BG227" s="97">
        <f t="shared" si="61"/>
        <v>0</v>
      </c>
      <c r="BH227" s="97">
        <f t="shared" si="62"/>
        <v>0</v>
      </c>
      <c r="BI227" s="97">
        <f t="shared" si="63"/>
        <v>0</v>
      </c>
      <c r="BJ227" s="14" t="s">
        <v>126</v>
      </c>
      <c r="BK227" s="176">
        <f t="shared" si="64"/>
        <v>0</v>
      </c>
      <c r="BL227" s="14" t="s">
        <v>212</v>
      </c>
      <c r="BM227" s="175" t="s">
        <v>763</v>
      </c>
    </row>
    <row r="228" spans="1:65" s="12" customFormat="1" ht="22.9" customHeight="1">
      <c r="B228" s="151"/>
      <c r="D228" s="152" t="s">
        <v>74</v>
      </c>
      <c r="E228" s="162" t="s">
        <v>764</v>
      </c>
      <c r="F228" s="162" t="s">
        <v>765</v>
      </c>
      <c r="I228" s="154"/>
      <c r="J228" s="163">
        <f>BK228</f>
        <v>0</v>
      </c>
      <c r="L228" s="151"/>
      <c r="M228" s="156"/>
      <c r="N228" s="157"/>
      <c r="O228" s="157"/>
      <c r="P228" s="158">
        <f>SUM(P229:P232)</f>
        <v>0</v>
      </c>
      <c r="Q228" s="157"/>
      <c r="R228" s="158">
        <f>SUM(R229:R232)</f>
        <v>9.4784000000000007E-2</v>
      </c>
      <c r="S228" s="157"/>
      <c r="T228" s="159">
        <f>SUM(T229:T232)</f>
        <v>0</v>
      </c>
      <c r="AR228" s="152" t="s">
        <v>126</v>
      </c>
      <c r="AT228" s="160" t="s">
        <v>74</v>
      </c>
      <c r="AU228" s="160" t="s">
        <v>83</v>
      </c>
      <c r="AY228" s="152" t="s">
        <v>147</v>
      </c>
      <c r="BK228" s="161">
        <f>SUM(BK229:BK232)</f>
        <v>0</v>
      </c>
    </row>
    <row r="229" spans="1:65" s="2" customFormat="1" ht="14.45" customHeight="1">
      <c r="A229" s="31"/>
      <c r="B229" s="132"/>
      <c r="C229" s="164" t="s">
        <v>463</v>
      </c>
      <c r="D229" s="164" t="s">
        <v>149</v>
      </c>
      <c r="E229" s="165" t="s">
        <v>766</v>
      </c>
      <c r="F229" s="166" t="s">
        <v>767</v>
      </c>
      <c r="G229" s="167" t="s">
        <v>152</v>
      </c>
      <c r="H229" s="168">
        <v>10</v>
      </c>
      <c r="I229" s="169"/>
      <c r="J229" s="168">
        <f>ROUND(I229*H229,3)</f>
        <v>0</v>
      </c>
      <c r="K229" s="170"/>
      <c r="L229" s="32"/>
      <c r="M229" s="171" t="s">
        <v>1</v>
      </c>
      <c r="N229" s="172" t="s">
        <v>41</v>
      </c>
      <c r="O229" s="57"/>
      <c r="P229" s="173">
        <f>O229*H229</f>
        <v>0</v>
      </c>
      <c r="Q229" s="173">
        <v>3.6000000000000002E-4</v>
      </c>
      <c r="R229" s="173">
        <f>Q229*H229</f>
        <v>3.6000000000000003E-3</v>
      </c>
      <c r="S229" s="173">
        <v>0</v>
      </c>
      <c r="T229" s="174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5" t="s">
        <v>212</v>
      </c>
      <c r="AT229" s="175" t="s">
        <v>149</v>
      </c>
      <c r="AU229" s="175" t="s">
        <v>126</v>
      </c>
      <c r="AY229" s="14" t="s">
        <v>147</v>
      </c>
      <c r="BE229" s="97">
        <f>IF(N229="základná",J229,0)</f>
        <v>0</v>
      </c>
      <c r="BF229" s="97">
        <f>IF(N229="znížená",J229,0)</f>
        <v>0</v>
      </c>
      <c r="BG229" s="97">
        <f>IF(N229="zákl. prenesená",J229,0)</f>
        <v>0</v>
      </c>
      <c r="BH229" s="97">
        <f>IF(N229="zníž. prenesená",J229,0)</f>
        <v>0</v>
      </c>
      <c r="BI229" s="97">
        <f>IF(N229="nulová",J229,0)</f>
        <v>0</v>
      </c>
      <c r="BJ229" s="14" t="s">
        <v>126</v>
      </c>
      <c r="BK229" s="176">
        <f>ROUND(I229*H229,3)</f>
        <v>0</v>
      </c>
      <c r="BL229" s="14" t="s">
        <v>212</v>
      </c>
      <c r="BM229" s="175" t="s">
        <v>768</v>
      </c>
    </row>
    <row r="230" spans="1:65" s="2" customFormat="1" ht="14.45" customHeight="1">
      <c r="A230" s="31"/>
      <c r="B230" s="132"/>
      <c r="C230" s="164" t="s">
        <v>467</v>
      </c>
      <c r="D230" s="164" t="s">
        <v>149</v>
      </c>
      <c r="E230" s="165" t="s">
        <v>769</v>
      </c>
      <c r="F230" s="166" t="s">
        <v>770</v>
      </c>
      <c r="G230" s="167" t="s">
        <v>152</v>
      </c>
      <c r="H230" s="168">
        <v>10</v>
      </c>
      <c r="I230" s="169"/>
      <c r="J230" s="168">
        <f>ROUND(I230*H230,3)</f>
        <v>0</v>
      </c>
      <c r="K230" s="170"/>
      <c r="L230" s="32"/>
      <c r="M230" s="171" t="s">
        <v>1</v>
      </c>
      <c r="N230" s="172" t="s">
        <v>41</v>
      </c>
      <c r="O230" s="57"/>
      <c r="P230" s="173">
        <f>O230*H230</f>
        <v>0</v>
      </c>
      <c r="Q230" s="173">
        <v>2.9E-4</v>
      </c>
      <c r="R230" s="173">
        <f>Q230*H230</f>
        <v>2.8999999999999998E-3</v>
      </c>
      <c r="S230" s="173">
        <v>0</v>
      </c>
      <c r="T230" s="174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5" t="s">
        <v>212</v>
      </c>
      <c r="AT230" s="175" t="s">
        <v>149</v>
      </c>
      <c r="AU230" s="175" t="s">
        <v>126</v>
      </c>
      <c r="AY230" s="14" t="s">
        <v>147</v>
      </c>
      <c r="BE230" s="97">
        <f>IF(N230="základná",J230,0)</f>
        <v>0</v>
      </c>
      <c r="BF230" s="97">
        <f>IF(N230="znížená",J230,0)</f>
        <v>0</v>
      </c>
      <c r="BG230" s="97">
        <f>IF(N230="zákl. prenesená",J230,0)</f>
        <v>0</v>
      </c>
      <c r="BH230" s="97">
        <f>IF(N230="zníž. prenesená",J230,0)</f>
        <v>0</v>
      </c>
      <c r="BI230" s="97">
        <f>IF(N230="nulová",J230,0)</f>
        <v>0</v>
      </c>
      <c r="BJ230" s="14" t="s">
        <v>126</v>
      </c>
      <c r="BK230" s="176">
        <f>ROUND(I230*H230,3)</f>
        <v>0</v>
      </c>
      <c r="BL230" s="14" t="s">
        <v>212</v>
      </c>
      <c r="BM230" s="175" t="s">
        <v>771</v>
      </c>
    </row>
    <row r="231" spans="1:65" s="2" customFormat="1" ht="14.45" customHeight="1">
      <c r="A231" s="31"/>
      <c r="B231" s="132"/>
      <c r="C231" s="164" t="s">
        <v>471</v>
      </c>
      <c r="D231" s="164" t="s">
        <v>149</v>
      </c>
      <c r="E231" s="165" t="s">
        <v>772</v>
      </c>
      <c r="F231" s="166" t="s">
        <v>773</v>
      </c>
      <c r="G231" s="167" t="s">
        <v>152</v>
      </c>
      <c r="H231" s="168">
        <v>210.2</v>
      </c>
      <c r="I231" s="169"/>
      <c r="J231" s="168">
        <f>ROUND(I231*H231,3)</f>
        <v>0</v>
      </c>
      <c r="K231" s="170"/>
      <c r="L231" s="32"/>
      <c r="M231" s="171" t="s">
        <v>1</v>
      </c>
      <c r="N231" s="172" t="s">
        <v>41</v>
      </c>
      <c r="O231" s="57"/>
      <c r="P231" s="173">
        <f>O231*H231</f>
        <v>0</v>
      </c>
      <c r="Q231" s="173">
        <v>4.2000000000000002E-4</v>
      </c>
      <c r="R231" s="173">
        <f>Q231*H231</f>
        <v>8.8284000000000001E-2</v>
      </c>
      <c r="S231" s="173">
        <v>0</v>
      </c>
      <c r="T231" s="174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5" t="s">
        <v>212</v>
      </c>
      <c r="AT231" s="175" t="s">
        <v>149</v>
      </c>
      <c r="AU231" s="175" t="s">
        <v>126</v>
      </c>
      <c r="AY231" s="14" t="s">
        <v>147</v>
      </c>
      <c r="BE231" s="97">
        <f>IF(N231="základná",J231,0)</f>
        <v>0</v>
      </c>
      <c r="BF231" s="97">
        <f>IF(N231="znížená",J231,0)</f>
        <v>0</v>
      </c>
      <c r="BG231" s="97">
        <f>IF(N231="zákl. prenesená",J231,0)</f>
        <v>0</v>
      </c>
      <c r="BH231" s="97">
        <f>IF(N231="zníž. prenesená",J231,0)</f>
        <v>0</v>
      </c>
      <c r="BI231" s="97">
        <f>IF(N231="nulová",J231,0)</f>
        <v>0</v>
      </c>
      <c r="BJ231" s="14" t="s">
        <v>126</v>
      </c>
      <c r="BK231" s="176">
        <f>ROUND(I231*H231,3)</f>
        <v>0</v>
      </c>
      <c r="BL231" s="14" t="s">
        <v>212</v>
      </c>
      <c r="BM231" s="175" t="s">
        <v>774</v>
      </c>
    </row>
    <row r="232" spans="1:65" s="2" customFormat="1" ht="19.5">
      <c r="A232" s="31"/>
      <c r="B232" s="32"/>
      <c r="C232" s="31"/>
      <c r="D232" s="177" t="s">
        <v>174</v>
      </c>
      <c r="E232" s="31"/>
      <c r="F232" s="178" t="s">
        <v>775</v>
      </c>
      <c r="G232" s="31"/>
      <c r="H232" s="31"/>
      <c r="I232" s="133"/>
      <c r="J232" s="31"/>
      <c r="K232" s="31"/>
      <c r="L232" s="32"/>
      <c r="M232" s="179"/>
      <c r="N232" s="180"/>
      <c r="O232" s="57"/>
      <c r="P232" s="57"/>
      <c r="Q232" s="57"/>
      <c r="R232" s="57"/>
      <c r="S232" s="57"/>
      <c r="T232" s="58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4" t="s">
        <v>174</v>
      </c>
      <c r="AU232" s="14" t="s">
        <v>126</v>
      </c>
    </row>
    <row r="233" spans="1:65" s="12" customFormat="1" ht="25.9" customHeight="1">
      <c r="B233" s="151"/>
      <c r="D233" s="152" t="s">
        <v>74</v>
      </c>
      <c r="E233" s="153" t="s">
        <v>213</v>
      </c>
      <c r="F233" s="153" t="s">
        <v>776</v>
      </c>
      <c r="I233" s="154"/>
      <c r="J233" s="155">
        <f>BK233</f>
        <v>0</v>
      </c>
      <c r="L233" s="151"/>
      <c r="M233" s="156"/>
      <c r="N233" s="157"/>
      <c r="O233" s="157"/>
      <c r="P233" s="158">
        <f>P234</f>
        <v>0</v>
      </c>
      <c r="Q233" s="157"/>
      <c r="R233" s="158">
        <f>R234</f>
        <v>0</v>
      </c>
      <c r="S233" s="157"/>
      <c r="T233" s="159">
        <f>T234</f>
        <v>0</v>
      </c>
      <c r="AR233" s="152" t="s">
        <v>159</v>
      </c>
      <c r="AT233" s="160" t="s">
        <v>74</v>
      </c>
      <c r="AU233" s="160" t="s">
        <v>75</v>
      </c>
      <c r="AY233" s="152" t="s">
        <v>147</v>
      </c>
      <c r="BK233" s="161">
        <f>BK234</f>
        <v>0</v>
      </c>
    </row>
    <row r="234" spans="1:65" s="12" customFormat="1" ht="22.9" customHeight="1">
      <c r="B234" s="151"/>
      <c r="D234" s="152" t="s">
        <v>74</v>
      </c>
      <c r="E234" s="162" t="s">
        <v>777</v>
      </c>
      <c r="F234" s="162" t="s">
        <v>778</v>
      </c>
      <c r="I234" s="154"/>
      <c r="J234" s="163">
        <f>BK234</f>
        <v>0</v>
      </c>
      <c r="L234" s="151"/>
      <c r="M234" s="156"/>
      <c r="N234" s="157"/>
      <c r="O234" s="157"/>
      <c r="P234" s="158">
        <f>P235</f>
        <v>0</v>
      </c>
      <c r="Q234" s="157"/>
      <c r="R234" s="158">
        <f>R235</f>
        <v>0</v>
      </c>
      <c r="S234" s="157"/>
      <c r="T234" s="159">
        <f>T235</f>
        <v>0</v>
      </c>
      <c r="AR234" s="152" t="s">
        <v>159</v>
      </c>
      <c r="AT234" s="160" t="s">
        <v>74</v>
      </c>
      <c r="AU234" s="160" t="s">
        <v>83</v>
      </c>
      <c r="AY234" s="152" t="s">
        <v>147</v>
      </c>
      <c r="BK234" s="161">
        <f>BK235</f>
        <v>0</v>
      </c>
    </row>
    <row r="235" spans="1:65" s="2" customFormat="1" ht="14.45" customHeight="1">
      <c r="A235" s="31"/>
      <c r="B235" s="132"/>
      <c r="C235" s="164" t="s">
        <v>475</v>
      </c>
      <c r="D235" s="164" t="s">
        <v>149</v>
      </c>
      <c r="E235" s="165" t="s">
        <v>779</v>
      </c>
      <c r="F235" s="166" t="s">
        <v>780</v>
      </c>
      <c r="G235" s="167" t="s">
        <v>240</v>
      </c>
      <c r="H235" s="168">
        <v>5464.9080000000004</v>
      </c>
      <c r="I235" s="169"/>
      <c r="J235" s="168">
        <f>ROUND(I235*H235,3)</f>
        <v>0</v>
      </c>
      <c r="K235" s="170"/>
      <c r="L235" s="32"/>
      <c r="M235" s="171" t="s">
        <v>1</v>
      </c>
      <c r="N235" s="172" t="s">
        <v>41</v>
      </c>
      <c r="O235" s="57"/>
      <c r="P235" s="173">
        <f>O235*H235</f>
        <v>0</v>
      </c>
      <c r="Q235" s="173">
        <v>0</v>
      </c>
      <c r="R235" s="173">
        <f>Q235*H235</f>
        <v>0</v>
      </c>
      <c r="S235" s="173">
        <v>0</v>
      </c>
      <c r="T235" s="174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5" t="s">
        <v>417</v>
      </c>
      <c r="AT235" s="175" t="s">
        <v>149</v>
      </c>
      <c r="AU235" s="175" t="s">
        <v>126</v>
      </c>
      <c r="AY235" s="14" t="s">
        <v>147</v>
      </c>
      <c r="BE235" s="97">
        <f>IF(N235="základná",J235,0)</f>
        <v>0</v>
      </c>
      <c r="BF235" s="97">
        <f>IF(N235="znížená",J235,0)</f>
        <v>0</v>
      </c>
      <c r="BG235" s="97">
        <f>IF(N235="zákl. prenesená",J235,0)</f>
        <v>0</v>
      </c>
      <c r="BH235" s="97">
        <f>IF(N235="zníž. prenesená",J235,0)</f>
        <v>0</v>
      </c>
      <c r="BI235" s="97">
        <f>IF(N235="nulová",J235,0)</f>
        <v>0</v>
      </c>
      <c r="BJ235" s="14" t="s">
        <v>126</v>
      </c>
      <c r="BK235" s="176">
        <f>ROUND(I235*H235,3)</f>
        <v>0</v>
      </c>
      <c r="BL235" s="14" t="s">
        <v>417</v>
      </c>
      <c r="BM235" s="175" t="s">
        <v>781</v>
      </c>
    </row>
    <row r="236" spans="1:65" s="12" customFormat="1" ht="25.9" customHeight="1">
      <c r="B236" s="151"/>
      <c r="D236" s="152" t="s">
        <v>74</v>
      </c>
      <c r="E236" s="153" t="s">
        <v>125</v>
      </c>
      <c r="F236" s="153" t="s">
        <v>782</v>
      </c>
      <c r="I236" s="154"/>
      <c r="J236" s="155">
        <f>BK236</f>
        <v>0</v>
      </c>
      <c r="L236" s="151"/>
      <c r="M236" s="156"/>
      <c r="N236" s="157"/>
      <c r="O236" s="157"/>
      <c r="P236" s="158">
        <f>SUM(P237:P238)</f>
        <v>0</v>
      </c>
      <c r="Q236" s="157"/>
      <c r="R236" s="158">
        <f>SUM(R237:R238)</f>
        <v>0</v>
      </c>
      <c r="S236" s="157"/>
      <c r="T236" s="159">
        <f>SUM(T237:T238)</f>
        <v>0</v>
      </c>
      <c r="AR236" s="152" t="s">
        <v>166</v>
      </c>
      <c r="AT236" s="160" t="s">
        <v>74</v>
      </c>
      <c r="AU236" s="160" t="s">
        <v>75</v>
      </c>
      <c r="AY236" s="152" t="s">
        <v>147</v>
      </c>
      <c r="BK236" s="161">
        <f>SUM(BK237:BK238)</f>
        <v>0</v>
      </c>
    </row>
    <row r="237" spans="1:65" s="2" customFormat="1" ht="14.45" customHeight="1">
      <c r="A237" s="31"/>
      <c r="B237" s="132"/>
      <c r="C237" s="164" t="s">
        <v>479</v>
      </c>
      <c r="D237" s="164" t="s">
        <v>149</v>
      </c>
      <c r="E237" s="165" t="s">
        <v>783</v>
      </c>
      <c r="F237" s="166" t="s">
        <v>784</v>
      </c>
      <c r="G237" s="167" t="s">
        <v>785</v>
      </c>
      <c r="H237" s="168">
        <v>1</v>
      </c>
      <c r="I237" s="169"/>
      <c r="J237" s="168">
        <f>ROUND(I237*H237,3)</f>
        <v>0</v>
      </c>
      <c r="K237" s="170"/>
      <c r="L237" s="32"/>
      <c r="M237" s="171" t="s">
        <v>1</v>
      </c>
      <c r="N237" s="172" t="s">
        <v>41</v>
      </c>
      <c r="O237" s="57"/>
      <c r="P237" s="173">
        <f>O237*H237</f>
        <v>0</v>
      </c>
      <c r="Q237" s="173">
        <v>0</v>
      </c>
      <c r="R237" s="173">
        <f>Q237*H237</f>
        <v>0</v>
      </c>
      <c r="S237" s="173">
        <v>0</v>
      </c>
      <c r="T237" s="174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5" t="s">
        <v>786</v>
      </c>
      <c r="AT237" s="175" t="s">
        <v>149</v>
      </c>
      <c r="AU237" s="175" t="s">
        <v>83</v>
      </c>
      <c r="AY237" s="14" t="s">
        <v>147</v>
      </c>
      <c r="BE237" s="97">
        <f>IF(N237="základná",J237,0)</f>
        <v>0</v>
      </c>
      <c r="BF237" s="97">
        <f>IF(N237="znížená",J237,0)</f>
        <v>0</v>
      </c>
      <c r="BG237" s="97">
        <f>IF(N237="zákl. prenesená",J237,0)</f>
        <v>0</v>
      </c>
      <c r="BH237" s="97">
        <f>IF(N237="zníž. prenesená",J237,0)</f>
        <v>0</v>
      </c>
      <c r="BI237" s="97">
        <f>IF(N237="nulová",J237,0)</f>
        <v>0</v>
      </c>
      <c r="BJ237" s="14" t="s">
        <v>126</v>
      </c>
      <c r="BK237" s="176">
        <f>ROUND(I237*H237,3)</f>
        <v>0</v>
      </c>
      <c r="BL237" s="14" t="s">
        <v>786</v>
      </c>
      <c r="BM237" s="175" t="s">
        <v>787</v>
      </c>
    </row>
    <row r="238" spans="1:65" s="2" customFormat="1" ht="29.25">
      <c r="A238" s="31"/>
      <c r="B238" s="32"/>
      <c r="C238" s="31"/>
      <c r="D238" s="177" t="s">
        <v>174</v>
      </c>
      <c r="E238" s="31"/>
      <c r="F238" s="178" t="s">
        <v>788</v>
      </c>
      <c r="G238" s="31"/>
      <c r="H238" s="31"/>
      <c r="I238" s="133"/>
      <c r="J238" s="31"/>
      <c r="K238" s="31"/>
      <c r="L238" s="32"/>
      <c r="M238" s="196"/>
      <c r="N238" s="197"/>
      <c r="O238" s="193"/>
      <c r="P238" s="193"/>
      <c r="Q238" s="193"/>
      <c r="R238" s="193"/>
      <c r="S238" s="193"/>
      <c r="T238" s="198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T238" s="14" t="s">
        <v>174</v>
      </c>
      <c r="AU238" s="14" t="s">
        <v>83</v>
      </c>
    </row>
    <row r="239" spans="1:65" s="2" customFormat="1" ht="6.95" customHeight="1">
      <c r="A239" s="31"/>
      <c r="B239" s="46"/>
      <c r="C239" s="47"/>
      <c r="D239" s="47"/>
      <c r="E239" s="47"/>
      <c r="F239" s="47"/>
      <c r="G239" s="47"/>
      <c r="H239" s="47"/>
      <c r="I239" s="47"/>
      <c r="J239" s="47"/>
      <c r="K239" s="47"/>
      <c r="L239" s="32"/>
      <c r="M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</row>
  </sheetData>
  <autoFilter ref="C138:K238" xr:uid="{00000000-0009-0000-0000-000002000000}"/>
  <mergeCells count="14">
    <mergeCell ref="D117:F117"/>
    <mergeCell ref="E129:H129"/>
    <mergeCell ref="E131:H131"/>
    <mergeCell ref="L2:V2"/>
    <mergeCell ref="E87:H87"/>
    <mergeCell ref="D113:F113"/>
    <mergeCell ref="D114:F114"/>
    <mergeCell ref="D115:F115"/>
    <mergeCell ref="D116:F11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9"/>
  <sheetViews>
    <sheetView showGridLines="0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105</v>
      </c>
      <c r="L4" s="17"/>
      <c r="M4" s="10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3.25" customHeight="1">
      <c r="B7" s="17"/>
      <c r="E7" s="247" t="str">
        <f>'Rekapitulácia stavby'!K6</f>
        <v>Sanácia bodovej závady na ceste III/2410 Špania dolina v km 3,770 - 3,900</v>
      </c>
      <c r="F7" s="248"/>
      <c r="G7" s="248"/>
      <c r="H7" s="248"/>
      <c r="L7" s="17"/>
    </row>
    <row r="8" spans="1:46" s="2" customFormat="1" ht="12" customHeight="1">
      <c r="A8" s="31"/>
      <c r="B8" s="32"/>
      <c r="C8" s="31"/>
      <c r="D8" s="24" t="s">
        <v>106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37" t="s">
        <v>789</v>
      </c>
      <c r="F9" s="249"/>
      <c r="G9" s="249"/>
      <c r="H9" s="249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4" t="s">
        <v>16</v>
      </c>
      <c r="E11" s="31"/>
      <c r="F11" s="22" t="s">
        <v>1</v>
      </c>
      <c r="G11" s="31"/>
      <c r="H11" s="31"/>
      <c r="I11" s="24" t="s">
        <v>17</v>
      </c>
      <c r="J11" s="22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4" t="s">
        <v>18</v>
      </c>
      <c r="E12" s="31"/>
      <c r="F12" s="22" t="s">
        <v>19</v>
      </c>
      <c r="G12" s="31"/>
      <c r="H12" s="31"/>
      <c r="I12" s="24" t="s">
        <v>20</v>
      </c>
      <c r="J12" s="54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4" t="s">
        <v>21</v>
      </c>
      <c r="E14" s="31"/>
      <c r="F14" s="31"/>
      <c r="G14" s="31"/>
      <c r="H14" s="31"/>
      <c r="I14" s="24" t="s">
        <v>22</v>
      </c>
      <c r="J14" s="22" t="str">
        <f>IF('Rekapitulácia stavby'!AN10="","",'Rekapitulácia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2" t="str">
        <f>IF('Rekapitulácia stavby'!E11="","",'Rekapitulácia stavby'!E11)</f>
        <v>Banskobystrický samosprávny kraj</v>
      </c>
      <c r="F15" s="31"/>
      <c r="G15" s="31"/>
      <c r="H15" s="31"/>
      <c r="I15" s="24" t="s">
        <v>23</v>
      </c>
      <c r="J15" s="22" t="str">
        <f>IF('Rekapitulácia stavby'!AN11="","",'Rekapitulácia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4" t="s">
        <v>24</v>
      </c>
      <c r="E17" s="31"/>
      <c r="F17" s="31"/>
      <c r="G17" s="31"/>
      <c r="H17" s="31"/>
      <c r="I17" s="24" t="s">
        <v>22</v>
      </c>
      <c r="J17" s="25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14"/>
      <c r="G18" s="214"/>
      <c r="H18" s="214"/>
      <c r="I18" s="24" t="s">
        <v>23</v>
      </c>
      <c r="J18" s="25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4" t="s">
        <v>26</v>
      </c>
      <c r="E20" s="31"/>
      <c r="F20" s="31"/>
      <c r="G20" s="31"/>
      <c r="H20" s="31"/>
      <c r="I20" s="24" t="s">
        <v>22</v>
      </c>
      <c r="J20" s="22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2" t="s">
        <v>790</v>
      </c>
      <c r="F21" s="31"/>
      <c r="G21" s="31"/>
      <c r="H21" s="31"/>
      <c r="I21" s="24" t="s">
        <v>23</v>
      </c>
      <c r="J21" s="22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4" t="s">
        <v>30</v>
      </c>
      <c r="E23" s="31"/>
      <c r="F23" s="31"/>
      <c r="G23" s="31"/>
      <c r="H23" s="31"/>
      <c r="I23" s="24" t="s">
        <v>22</v>
      </c>
      <c r="J23" s="22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2" t="s">
        <v>791</v>
      </c>
      <c r="F24" s="31"/>
      <c r="G24" s="31"/>
      <c r="H24" s="31"/>
      <c r="I24" s="24" t="s">
        <v>23</v>
      </c>
      <c r="J24" s="22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4" t="s">
        <v>32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05"/>
      <c r="B27" s="106"/>
      <c r="C27" s="105"/>
      <c r="D27" s="105"/>
      <c r="E27" s="218" t="s">
        <v>1</v>
      </c>
      <c r="F27" s="218"/>
      <c r="G27" s="218"/>
      <c r="H27" s="218"/>
      <c r="I27" s="105"/>
      <c r="J27" s="105"/>
      <c r="K27" s="105"/>
      <c r="L27" s="107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2" t="s">
        <v>108</v>
      </c>
      <c r="E30" s="31"/>
      <c r="F30" s="31"/>
      <c r="G30" s="31"/>
      <c r="H30" s="31"/>
      <c r="I30" s="31"/>
      <c r="J30" s="30">
        <f>J96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109</v>
      </c>
      <c r="E31" s="31"/>
      <c r="F31" s="31"/>
      <c r="G31" s="31"/>
      <c r="H31" s="31"/>
      <c r="I31" s="31"/>
      <c r="J31" s="30">
        <f>J104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8" t="s">
        <v>35</v>
      </c>
      <c r="E32" s="31"/>
      <c r="F32" s="31"/>
      <c r="G32" s="31"/>
      <c r="H32" s="31"/>
      <c r="I32" s="31"/>
      <c r="J32" s="70">
        <f>ROUND(J30 + J31,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9" t="s">
        <v>39</v>
      </c>
      <c r="E35" s="24" t="s">
        <v>40</v>
      </c>
      <c r="F35" s="110">
        <f>ROUND((SUM(BE104:BE111) + SUM(BE131:BE148)),  2)</f>
        <v>0</v>
      </c>
      <c r="G35" s="31"/>
      <c r="H35" s="31"/>
      <c r="I35" s="111">
        <v>0.2</v>
      </c>
      <c r="J35" s="110">
        <f>ROUND(((SUM(BE104:BE111) + SUM(BE131:BE148))*I35),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24" t="s">
        <v>41</v>
      </c>
      <c r="F36" s="110">
        <f>ROUND((SUM(BF104:BF111) + SUM(BF131:BF148)),  2)</f>
        <v>0</v>
      </c>
      <c r="G36" s="31"/>
      <c r="H36" s="31"/>
      <c r="I36" s="111">
        <v>0.2</v>
      </c>
      <c r="J36" s="110">
        <f>ROUND(((SUM(BF104:BF111) + SUM(BF131:BF148))*I36),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4" t="s">
        <v>42</v>
      </c>
      <c r="F37" s="110">
        <f>ROUND((SUM(BG104:BG111) + SUM(BG131:BG148)),  2)</f>
        <v>0</v>
      </c>
      <c r="G37" s="31"/>
      <c r="H37" s="31"/>
      <c r="I37" s="111">
        <v>0.2</v>
      </c>
      <c r="J37" s="110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4" t="s">
        <v>43</v>
      </c>
      <c r="F38" s="110">
        <f>ROUND((SUM(BH104:BH111) + SUM(BH131:BH148)),  2)</f>
        <v>0</v>
      </c>
      <c r="G38" s="31"/>
      <c r="H38" s="31"/>
      <c r="I38" s="111">
        <v>0.2</v>
      </c>
      <c r="J38" s="110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4" t="s">
        <v>44</v>
      </c>
      <c r="F39" s="110">
        <f>ROUND((SUM(BI104:BI111) + SUM(BI131:BI148)),  2)</f>
        <v>0</v>
      </c>
      <c r="G39" s="31"/>
      <c r="H39" s="31"/>
      <c r="I39" s="111">
        <v>0</v>
      </c>
      <c r="J39" s="110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2"/>
      <c r="D41" s="112" t="s">
        <v>45</v>
      </c>
      <c r="E41" s="59"/>
      <c r="F41" s="59"/>
      <c r="G41" s="113" t="s">
        <v>46</v>
      </c>
      <c r="H41" s="114" t="s">
        <v>47</v>
      </c>
      <c r="I41" s="59"/>
      <c r="J41" s="115">
        <f>SUM(J32:J39)</f>
        <v>0</v>
      </c>
      <c r="K41" s="116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2"/>
      <c r="C61" s="31"/>
      <c r="D61" s="44" t="s">
        <v>50</v>
      </c>
      <c r="E61" s="34"/>
      <c r="F61" s="117" t="s">
        <v>51</v>
      </c>
      <c r="G61" s="44" t="s">
        <v>50</v>
      </c>
      <c r="H61" s="34"/>
      <c r="I61" s="34"/>
      <c r="J61" s="118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2"/>
      <c r="C76" s="31"/>
      <c r="D76" s="44" t="s">
        <v>50</v>
      </c>
      <c r="E76" s="34"/>
      <c r="F76" s="117" t="s">
        <v>51</v>
      </c>
      <c r="G76" s="44" t="s">
        <v>50</v>
      </c>
      <c r="H76" s="34"/>
      <c r="I76" s="34"/>
      <c r="J76" s="118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18" t="s">
        <v>110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4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3.25" customHeight="1">
      <c r="A85" s="31"/>
      <c r="B85" s="32"/>
      <c r="C85" s="31"/>
      <c r="D85" s="31"/>
      <c r="E85" s="247" t="str">
        <f>E7</f>
        <v>Sanácia bodovej závady na ceste III/2410 Špania dolina v km 3,770 - 3,900</v>
      </c>
      <c r="F85" s="248"/>
      <c r="G85" s="248"/>
      <c r="H85" s="24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4" t="s">
        <v>106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37" t="str">
        <f>E9</f>
        <v>SO 601 - SO 601 Úprava NN vedenia</v>
      </c>
      <c r="F87" s="249"/>
      <c r="G87" s="249"/>
      <c r="H87" s="249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4" t="s">
        <v>18</v>
      </c>
      <c r="D89" s="31"/>
      <c r="E89" s="31"/>
      <c r="F89" s="22" t="str">
        <f>F12</f>
        <v>Špania Dolina</v>
      </c>
      <c r="G89" s="31"/>
      <c r="H89" s="31"/>
      <c r="I89" s="24" t="s">
        <v>20</v>
      </c>
      <c r="J89" s="54" t="str">
        <f>IF(J12="","",J12)</f>
        <v/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4" t="s">
        <v>21</v>
      </c>
      <c r="D91" s="31"/>
      <c r="E91" s="31"/>
      <c r="F91" s="22" t="str">
        <f>E15</f>
        <v>Banskobystrický samosprávny kraj</v>
      </c>
      <c r="G91" s="31"/>
      <c r="H91" s="31"/>
      <c r="I91" s="24" t="s">
        <v>26</v>
      </c>
      <c r="J91" s="27" t="str">
        <f>E21</f>
        <v>JANELE s.r.o.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4" t="s">
        <v>24</v>
      </c>
      <c r="D92" s="31"/>
      <c r="E92" s="31"/>
      <c r="F92" s="22" t="str">
        <f>IF(E18="","",E18)</f>
        <v>Vyplň údaj</v>
      </c>
      <c r="G92" s="31"/>
      <c r="H92" s="31"/>
      <c r="I92" s="24" t="s">
        <v>30</v>
      </c>
      <c r="J92" s="27" t="str">
        <f>E24</f>
        <v>Adrian Bereš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9" t="s">
        <v>111</v>
      </c>
      <c r="D94" s="102"/>
      <c r="E94" s="102"/>
      <c r="F94" s="102"/>
      <c r="G94" s="102"/>
      <c r="H94" s="102"/>
      <c r="I94" s="102"/>
      <c r="J94" s="120" t="s">
        <v>112</v>
      </c>
      <c r="K94" s="102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1" t="s">
        <v>113</v>
      </c>
      <c r="D96" s="31"/>
      <c r="E96" s="31"/>
      <c r="F96" s="31"/>
      <c r="G96" s="31"/>
      <c r="H96" s="31"/>
      <c r="I96" s="31"/>
      <c r="J96" s="70">
        <f>J131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114</v>
      </c>
    </row>
    <row r="97" spans="1:65" s="9" customFormat="1" ht="24.95" customHeight="1">
      <c r="B97" s="122"/>
      <c r="D97" s="123" t="s">
        <v>115</v>
      </c>
      <c r="E97" s="124"/>
      <c r="F97" s="124"/>
      <c r="G97" s="124"/>
      <c r="H97" s="124"/>
      <c r="I97" s="124"/>
      <c r="J97" s="125">
        <f>J132</f>
        <v>0</v>
      </c>
      <c r="L97" s="122"/>
    </row>
    <row r="98" spans="1:65" s="10" customFormat="1" ht="19.899999999999999" customHeight="1">
      <c r="B98" s="126"/>
      <c r="D98" s="127" t="s">
        <v>116</v>
      </c>
      <c r="E98" s="128"/>
      <c r="F98" s="128"/>
      <c r="G98" s="128"/>
      <c r="H98" s="128"/>
      <c r="I98" s="128"/>
      <c r="J98" s="129">
        <f>J133</f>
        <v>0</v>
      </c>
      <c r="L98" s="126"/>
    </row>
    <row r="99" spans="1:65" s="9" customFormat="1" ht="24.95" customHeight="1">
      <c r="B99" s="122"/>
      <c r="D99" s="123" t="s">
        <v>550</v>
      </c>
      <c r="E99" s="124"/>
      <c r="F99" s="124"/>
      <c r="G99" s="124"/>
      <c r="H99" s="124"/>
      <c r="I99" s="124"/>
      <c r="J99" s="125">
        <f>J136</f>
        <v>0</v>
      </c>
      <c r="L99" s="122"/>
    </row>
    <row r="100" spans="1:65" s="10" customFormat="1" ht="19.899999999999999" customHeight="1">
      <c r="B100" s="126"/>
      <c r="D100" s="127" t="s">
        <v>792</v>
      </c>
      <c r="E100" s="128"/>
      <c r="F100" s="128"/>
      <c r="G100" s="128"/>
      <c r="H100" s="128"/>
      <c r="I100" s="128"/>
      <c r="J100" s="129">
        <f>J137</f>
        <v>0</v>
      </c>
      <c r="L100" s="126"/>
    </row>
    <row r="101" spans="1:65" s="10" customFormat="1" ht="19.899999999999999" customHeight="1">
      <c r="B101" s="126"/>
      <c r="D101" s="127" t="s">
        <v>793</v>
      </c>
      <c r="E101" s="128"/>
      <c r="F101" s="128"/>
      <c r="G101" s="128"/>
      <c r="H101" s="128"/>
      <c r="I101" s="128"/>
      <c r="J101" s="129">
        <f>J145</f>
        <v>0</v>
      </c>
      <c r="L101" s="126"/>
    </row>
    <row r="102" spans="1:65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29.25" customHeight="1">
      <c r="A104" s="31"/>
      <c r="B104" s="32"/>
      <c r="C104" s="121" t="s">
        <v>123</v>
      </c>
      <c r="D104" s="31"/>
      <c r="E104" s="31"/>
      <c r="F104" s="31"/>
      <c r="G104" s="31"/>
      <c r="H104" s="31"/>
      <c r="I104" s="31"/>
      <c r="J104" s="130">
        <f>ROUND(J105 + J106 + J107 + J108 + J109 + J110,2)</f>
        <v>0</v>
      </c>
      <c r="K104" s="31"/>
      <c r="L104" s="41"/>
      <c r="N104" s="131" t="s">
        <v>39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18" customHeight="1">
      <c r="A105" s="31"/>
      <c r="B105" s="132"/>
      <c r="C105" s="133"/>
      <c r="D105" s="223" t="s">
        <v>124</v>
      </c>
      <c r="E105" s="246"/>
      <c r="F105" s="246"/>
      <c r="G105" s="133"/>
      <c r="H105" s="133"/>
      <c r="I105" s="133"/>
      <c r="J105" s="93">
        <v>0</v>
      </c>
      <c r="K105" s="133"/>
      <c r="L105" s="135"/>
      <c r="M105" s="136"/>
      <c r="N105" s="137" t="s">
        <v>41</v>
      </c>
      <c r="O105" s="136"/>
      <c r="P105" s="136"/>
      <c r="Q105" s="136"/>
      <c r="R105" s="136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8" t="s">
        <v>125</v>
      </c>
      <c r="AZ105" s="136"/>
      <c r="BA105" s="136"/>
      <c r="BB105" s="136"/>
      <c r="BC105" s="136"/>
      <c r="BD105" s="136"/>
      <c r="BE105" s="139">
        <f t="shared" ref="BE105:BE110" si="0">IF(N105="základná",J105,0)</f>
        <v>0</v>
      </c>
      <c r="BF105" s="139">
        <f t="shared" ref="BF105:BF110" si="1">IF(N105="znížená",J105,0)</f>
        <v>0</v>
      </c>
      <c r="BG105" s="139">
        <f t="shared" ref="BG105:BG110" si="2">IF(N105="zákl. prenesená",J105,0)</f>
        <v>0</v>
      </c>
      <c r="BH105" s="139">
        <f t="shared" ref="BH105:BH110" si="3">IF(N105="zníž. prenesená",J105,0)</f>
        <v>0</v>
      </c>
      <c r="BI105" s="139">
        <f t="shared" ref="BI105:BI110" si="4">IF(N105="nulová",J105,0)</f>
        <v>0</v>
      </c>
      <c r="BJ105" s="138" t="s">
        <v>126</v>
      </c>
      <c r="BK105" s="136"/>
      <c r="BL105" s="136"/>
      <c r="BM105" s="136"/>
    </row>
    <row r="106" spans="1:65" s="2" customFormat="1" ht="18" hidden="1" customHeight="1">
      <c r="A106" s="31"/>
      <c r="B106" s="132"/>
      <c r="C106" s="133"/>
      <c r="D106" s="223" t="s">
        <v>127</v>
      </c>
      <c r="E106" s="246"/>
      <c r="F106" s="246"/>
      <c r="G106" s="133"/>
      <c r="H106" s="133"/>
      <c r="I106" s="133"/>
      <c r="J106" s="93">
        <v>0</v>
      </c>
      <c r="K106" s="133"/>
      <c r="L106" s="135"/>
      <c r="M106" s="136"/>
      <c r="N106" s="137" t="s">
        <v>41</v>
      </c>
      <c r="O106" s="136"/>
      <c r="P106" s="136"/>
      <c r="Q106" s="136"/>
      <c r="R106" s="136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8" t="s">
        <v>125</v>
      </c>
      <c r="AZ106" s="136"/>
      <c r="BA106" s="136"/>
      <c r="BB106" s="136"/>
      <c r="BC106" s="136"/>
      <c r="BD106" s="136"/>
      <c r="BE106" s="139">
        <f t="shared" si="0"/>
        <v>0</v>
      </c>
      <c r="BF106" s="139">
        <f t="shared" si="1"/>
        <v>0</v>
      </c>
      <c r="BG106" s="139">
        <f t="shared" si="2"/>
        <v>0</v>
      </c>
      <c r="BH106" s="139">
        <f t="shared" si="3"/>
        <v>0</v>
      </c>
      <c r="BI106" s="139">
        <f t="shared" si="4"/>
        <v>0</v>
      </c>
      <c r="BJ106" s="138" t="s">
        <v>126</v>
      </c>
      <c r="BK106" s="136"/>
      <c r="BL106" s="136"/>
      <c r="BM106" s="136"/>
    </row>
    <row r="107" spans="1:65" s="2" customFormat="1" ht="18" hidden="1" customHeight="1">
      <c r="A107" s="31"/>
      <c r="B107" s="132"/>
      <c r="C107" s="133"/>
      <c r="D107" s="223" t="s">
        <v>128</v>
      </c>
      <c r="E107" s="246"/>
      <c r="F107" s="246"/>
      <c r="G107" s="133"/>
      <c r="H107" s="133"/>
      <c r="I107" s="133"/>
      <c r="J107" s="93">
        <v>0</v>
      </c>
      <c r="K107" s="133"/>
      <c r="L107" s="135"/>
      <c r="M107" s="136"/>
      <c r="N107" s="137" t="s">
        <v>41</v>
      </c>
      <c r="O107" s="136"/>
      <c r="P107" s="136"/>
      <c r="Q107" s="136"/>
      <c r="R107" s="136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8" t="s">
        <v>125</v>
      </c>
      <c r="AZ107" s="136"/>
      <c r="BA107" s="136"/>
      <c r="BB107" s="136"/>
      <c r="BC107" s="136"/>
      <c r="BD107" s="136"/>
      <c r="BE107" s="139">
        <f t="shared" si="0"/>
        <v>0</v>
      </c>
      <c r="BF107" s="139">
        <f t="shared" si="1"/>
        <v>0</v>
      </c>
      <c r="BG107" s="139">
        <f t="shared" si="2"/>
        <v>0</v>
      </c>
      <c r="BH107" s="139">
        <f t="shared" si="3"/>
        <v>0</v>
      </c>
      <c r="BI107" s="139">
        <f t="shared" si="4"/>
        <v>0</v>
      </c>
      <c r="BJ107" s="138" t="s">
        <v>126</v>
      </c>
      <c r="BK107" s="136"/>
      <c r="BL107" s="136"/>
      <c r="BM107" s="136"/>
    </row>
    <row r="108" spans="1:65" s="2" customFormat="1" ht="18" hidden="1" customHeight="1">
      <c r="A108" s="31"/>
      <c r="B108" s="132"/>
      <c r="C108" s="133"/>
      <c r="D108" s="223" t="s">
        <v>129</v>
      </c>
      <c r="E108" s="246"/>
      <c r="F108" s="246"/>
      <c r="G108" s="133"/>
      <c r="H108" s="133"/>
      <c r="I108" s="133"/>
      <c r="J108" s="93">
        <v>0</v>
      </c>
      <c r="K108" s="133"/>
      <c r="L108" s="135"/>
      <c r="M108" s="136"/>
      <c r="N108" s="137" t="s">
        <v>41</v>
      </c>
      <c r="O108" s="136"/>
      <c r="P108" s="136"/>
      <c r="Q108" s="136"/>
      <c r="R108" s="136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8" t="s">
        <v>125</v>
      </c>
      <c r="AZ108" s="136"/>
      <c r="BA108" s="136"/>
      <c r="BB108" s="136"/>
      <c r="BC108" s="136"/>
      <c r="BD108" s="136"/>
      <c r="BE108" s="139">
        <f t="shared" si="0"/>
        <v>0</v>
      </c>
      <c r="BF108" s="139">
        <f t="shared" si="1"/>
        <v>0</v>
      </c>
      <c r="BG108" s="139">
        <f t="shared" si="2"/>
        <v>0</v>
      </c>
      <c r="BH108" s="139">
        <f t="shared" si="3"/>
        <v>0</v>
      </c>
      <c r="BI108" s="139">
        <f t="shared" si="4"/>
        <v>0</v>
      </c>
      <c r="BJ108" s="138" t="s">
        <v>126</v>
      </c>
      <c r="BK108" s="136"/>
      <c r="BL108" s="136"/>
      <c r="BM108" s="136"/>
    </row>
    <row r="109" spans="1:65" s="2" customFormat="1" ht="18" hidden="1" customHeight="1">
      <c r="A109" s="31"/>
      <c r="B109" s="132"/>
      <c r="C109" s="133"/>
      <c r="D109" s="223" t="s">
        <v>130</v>
      </c>
      <c r="E109" s="246"/>
      <c r="F109" s="246"/>
      <c r="G109" s="133"/>
      <c r="H109" s="133"/>
      <c r="I109" s="133"/>
      <c r="J109" s="93">
        <v>0</v>
      </c>
      <c r="K109" s="133"/>
      <c r="L109" s="135"/>
      <c r="M109" s="136"/>
      <c r="N109" s="137" t="s">
        <v>41</v>
      </c>
      <c r="O109" s="136"/>
      <c r="P109" s="136"/>
      <c r="Q109" s="136"/>
      <c r="R109" s="136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8" t="s">
        <v>125</v>
      </c>
      <c r="AZ109" s="136"/>
      <c r="BA109" s="136"/>
      <c r="BB109" s="136"/>
      <c r="BC109" s="136"/>
      <c r="BD109" s="136"/>
      <c r="BE109" s="139">
        <f t="shared" si="0"/>
        <v>0</v>
      </c>
      <c r="BF109" s="139">
        <f t="shared" si="1"/>
        <v>0</v>
      </c>
      <c r="BG109" s="139">
        <f t="shared" si="2"/>
        <v>0</v>
      </c>
      <c r="BH109" s="139">
        <f t="shared" si="3"/>
        <v>0</v>
      </c>
      <c r="BI109" s="139">
        <f t="shared" si="4"/>
        <v>0</v>
      </c>
      <c r="BJ109" s="138" t="s">
        <v>126</v>
      </c>
      <c r="BK109" s="136"/>
      <c r="BL109" s="136"/>
      <c r="BM109" s="136"/>
    </row>
    <row r="110" spans="1:65" s="2" customFormat="1" ht="18" hidden="1" customHeight="1">
      <c r="A110" s="31"/>
      <c r="B110" s="132"/>
      <c r="C110" s="133"/>
      <c r="D110" s="134" t="s">
        <v>131</v>
      </c>
      <c r="E110" s="133"/>
      <c r="F110" s="133"/>
      <c r="G110" s="133"/>
      <c r="H110" s="133"/>
      <c r="I110" s="133"/>
      <c r="J110" s="93">
        <f>ROUND(J30*T110,2)</f>
        <v>0</v>
      </c>
      <c r="K110" s="133"/>
      <c r="L110" s="135"/>
      <c r="M110" s="136"/>
      <c r="N110" s="137" t="s">
        <v>41</v>
      </c>
      <c r="O110" s="136"/>
      <c r="P110" s="136"/>
      <c r="Q110" s="136"/>
      <c r="R110" s="136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8" t="s">
        <v>132</v>
      </c>
      <c r="AZ110" s="136"/>
      <c r="BA110" s="136"/>
      <c r="BB110" s="136"/>
      <c r="BC110" s="136"/>
      <c r="BD110" s="136"/>
      <c r="BE110" s="139">
        <f t="shared" si="0"/>
        <v>0</v>
      </c>
      <c r="BF110" s="139">
        <f t="shared" si="1"/>
        <v>0</v>
      </c>
      <c r="BG110" s="139">
        <f t="shared" si="2"/>
        <v>0</v>
      </c>
      <c r="BH110" s="139">
        <f t="shared" si="3"/>
        <v>0</v>
      </c>
      <c r="BI110" s="139">
        <f t="shared" si="4"/>
        <v>0</v>
      </c>
      <c r="BJ110" s="138" t="s">
        <v>126</v>
      </c>
      <c r="BK110" s="136"/>
      <c r="BL110" s="136"/>
      <c r="BM110" s="136"/>
    </row>
    <row r="111" spans="1:65" s="2" customForma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29.25" customHeight="1">
      <c r="A112" s="31"/>
      <c r="B112" s="32"/>
      <c r="C112" s="101" t="s">
        <v>104</v>
      </c>
      <c r="D112" s="102"/>
      <c r="E112" s="102"/>
      <c r="F112" s="102"/>
      <c r="G112" s="102"/>
      <c r="H112" s="102"/>
      <c r="I112" s="102"/>
      <c r="J112" s="103">
        <f>ROUND(J96+J104,2)</f>
        <v>0</v>
      </c>
      <c r="K112" s="102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18" t="s">
        <v>133</v>
      </c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4" t="s">
        <v>14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23.25" customHeight="1">
      <c r="A121" s="31"/>
      <c r="B121" s="32"/>
      <c r="C121" s="31"/>
      <c r="D121" s="31"/>
      <c r="E121" s="247" t="str">
        <f>E7</f>
        <v>Sanácia bodovej závady na ceste III/2410 Špania dolina v km 3,770 - 3,900</v>
      </c>
      <c r="F121" s="248"/>
      <c r="G121" s="248"/>
      <c r="H121" s="248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4" t="s">
        <v>106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37" t="str">
        <f>E9</f>
        <v>SO 601 - SO 601 Úprava NN vedenia</v>
      </c>
      <c r="F123" s="249"/>
      <c r="G123" s="249"/>
      <c r="H123" s="249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4" t="s">
        <v>18</v>
      </c>
      <c r="D125" s="31"/>
      <c r="E125" s="31"/>
      <c r="F125" s="22" t="str">
        <f>F12</f>
        <v>Špania Dolina</v>
      </c>
      <c r="G125" s="31"/>
      <c r="H125" s="31"/>
      <c r="I125" s="24" t="s">
        <v>20</v>
      </c>
      <c r="J125" s="54" t="str">
        <f>IF(J12="","",J12)</f>
        <v/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4" t="s">
        <v>21</v>
      </c>
      <c r="D127" s="31"/>
      <c r="E127" s="31"/>
      <c r="F127" s="22" t="str">
        <f>E15</f>
        <v>Banskobystrický samosprávny kraj</v>
      </c>
      <c r="G127" s="31"/>
      <c r="H127" s="31"/>
      <c r="I127" s="24" t="s">
        <v>26</v>
      </c>
      <c r="J127" s="27" t="str">
        <f>E21</f>
        <v>JANELE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4" t="s">
        <v>24</v>
      </c>
      <c r="D128" s="31"/>
      <c r="E128" s="31"/>
      <c r="F128" s="22" t="str">
        <f>IF(E18="","",E18)</f>
        <v>Vyplň údaj</v>
      </c>
      <c r="G128" s="31"/>
      <c r="H128" s="31"/>
      <c r="I128" s="24" t="s">
        <v>30</v>
      </c>
      <c r="J128" s="27" t="str">
        <f>E24</f>
        <v>Adrian Bereš</v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40"/>
      <c r="B130" s="141"/>
      <c r="C130" s="142" t="s">
        <v>134</v>
      </c>
      <c r="D130" s="143" t="s">
        <v>60</v>
      </c>
      <c r="E130" s="143" t="s">
        <v>56</v>
      </c>
      <c r="F130" s="143" t="s">
        <v>57</v>
      </c>
      <c r="G130" s="143" t="s">
        <v>135</v>
      </c>
      <c r="H130" s="143" t="s">
        <v>136</v>
      </c>
      <c r="I130" s="143" t="s">
        <v>137</v>
      </c>
      <c r="J130" s="144" t="s">
        <v>112</v>
      </c>
      <c r="K130" s="145" t="s">
        <v>138</v>
      </c>
      <c r="L130" s="146"/>
      <c r="M130" s="61" t="s">
        <v>1</v>
      </c>
      <c r="N130" s="62" t="s">
        <v>39</v>
      </c>
      <c r="O130" s="62" t="s">
        <v>139</v>
      </c>
      <c r="P130" s="62" t="s">
        <v>140</v>
      </c>
      <c r="Q130" s="62" t="s">
        <v>141</v>
      </c>
      <c r="R130" s="62" t="s">
        <v>142</v>
      </c>
      <c r="S130" s="62" t="s">
        <v>143</v>
      </c>
      <c r="T130" s="63" t="s">
        <v>144</v>
      </c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</row>
    <row r="131" spans="1:65" s="2" customFormat="1" ht="22.9" customHeight="1">
      <c r="A131" s="31"/>
      <c r="B131" s="32"/>
      <c r="C131" s="68" t="s">
        <v>108</v>
      </c>
      <c r="D131" s="31"/>
      <c r="E131" s="31"/>
      <c r="F131" s="31"/>
      <c r="G131" s="31"/>
      <c r="H131" s="31"/>
      <c r="I131" s="31"/>
      <c r="J131" s="147">
        <f>BK131</f>
        <v>0</v>
      </c>
      <c r="K131" s="31"/>
      <c r="L131" s="32"/>
      <c r="M131" s="64"/>
      <c r="N131" s="55"/>
      <c r="O131" s="65"/>
      <c r="P131" s="148">
        <f>P132+P136</f>
        <v>0</v>
      </c>
      <c r="Q131" s="65"/>
      <c r="R131" s="148">
        <f>R132+R136</f>
        <v>8.2569999999999991E-2</v>
      </c>
      <c r="S131" s="65"/>
      <c r="T131" s="149">
        <f>T132+T136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4" t="s">
        <v>74</v>
      </c>
      <c r="AU131" s="14" t="s">
        <v>114</v>
      </c>
      <c r="BK131" s="150">
        <f>BK132+BK136</f>
        <v>0</v>
      </c>
    </row>
    <row r="132" spans="1:65" s="12" customFormat="1" ht="25.9" customHeight="1">
      <c r="B132" s="151"/>
      <c r="D132" s="152" t="s">
        <v>74</v>
      </c>
      <c r="E132" s="153" t="s">
        <v>145</v>
      </c>
      <c r="F132" s="153" t="s">
        <v>146</v>
      </c>
      <c r="I132" s="154"/>
      <c r="J132" s="155">
        <f>BK132</f>
        <v>0</v>
      </c>
      <c r="L132" s="151"/>
      <c r="M132" s="156"/>
      <c r="N132" s="157"/>
      <c r="O132" s="157"/>
      <c r="P132" s="158">
        <f>P133</f>
        <v>0</v>
      </c>
      <c r="Q132" s="157"/>
      <c r="R132" s="158">
        <f>R133</f>
        <v>0</v>
      </c>
      <c r="S132" s="157"/>
      <c r="T132" s="159">
        <f>T133</f>
        <v>0</v>
      </c>
      <c r="AR132" s="152" t="s">
        <v>83</v>
      </c>
      <c r="AT132" s="160" t="s">
        <v>74</v>
      </c>
      <c r="AU132" s="160" t="s">
        <v>75</v>
      </c>
      <c r="AY132" s="152" t="s">
        <v>147</v>
      </c>
      <c r="BK132" s="161">
        <f>BK133</f>
        <v>0</v>
      </c>
    </row>
    <row r="133" spans="1:65" s="12" customFormat="1" ht="22.9" customHeight="1">
      <c r="B133" s="151"/>
      <c r="D133" s="152" t="s">
        <v>74</v>
      </c>
      <c r="E133" s="162" t="s">
        <v>83</v>
      </c>
      <c r="F133" s="162" t="s">
        <v>148</v>
      </c>
      <c r="I133" s="154"/>
      <c r="J133" s="163">
        <f>BK133</f>
        <v>0</v>
      </c>
      <c r="L133" s="151"/>
      <c r="M133" s="156"/>
      <c r="N133" s="157"/>
      <c r="O133" s="157"/>
      <c r="P133" s="158">
        <f>SUM(P134:P135)</f>
        <v>0</v>
      </c>
      <c r="Q133" s="157"/>
      <c r="R133" s="158">
        <f>SUM(R134:R135)</f>
        <v>0</v>
      </c>
      <c r="S133" s="157"/>
      <c r="T133" s="159">
        <f>SUM(T134:T135)</f>
        <v>0</v>
      </c>
      <c r="AR133" s="152" t="s">
        <v>83</v>
      </c>
      <c r="AT133" s="160" t="s">
        <v>74</v>
      </c>
      <c r="AU133" s="160" t="s">
        <v>83</v>
      </c>
      <c r="AY133" s="152" t="s">
        <v>147</v>
      </c>
      <c r="BK133" s="161">
        <f>SUM(BK134:BK135)</f>
        <v>0</v>
      </c>
    </row>
    <row r="134" spans="1:65" s="2" customFormat="1" ht="24.2" customHeight="1">
      <c r="A134" s="31"/>
      <c r="B134" s="132"/>
      <c r="C134" s="164" t="s">
        <v>83</v>
      </c>
      <c r="D134" s="164" t="s">
        <v>149</v>
      </c>
      <c r="E134" s="165" t="s">
        <v>794</v>
      </c>
      <c r="F134" s="166" t="s">
        <v>795</v>
      </c>
      <c r="G134" s="167" t="s">
        <v>157</v>
      </c>
      <c r="H134" s="168">
        <v>3.2</v>
      </c>
      <c r="I134" s="169"/>
      <c r="J134" s="168">
        <f>ROUND(I134*H134,3)</f>
        <v>0</v>
      </c>
      <c r="K134" s="170"/>
      <c r="L134" s="32"/>
      <c r="M134" s="171" t="s">
        <v>1</v>
      </c>
      <c r="N134" s="172" t="s">
        <v>41</v>
      </c>
      <c r="O134" s="57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5" t="s">
        <v>153</v>
      </c>
      <c r="AT134" s="175" t="s">
        <v>149</v>
      </c>
      <c r="AU134" s="175" t="s">
        <v>126</v>
      </c>
      <c r="AY134" s="14" t="s">
        <v>147</v>
      </c>
      <c r="BE134" s="97">
        <f>IF(N134="základná",J134,0)</f>
        <v>0</v>
      </c>
      <c r="BF134" s="97">
        <f>IF(N134="znížená",J134,0)</f>
        <v>0</v>
      </c>
      <c r="BG134" s="97">
        <f>IF(N134="zákl. prenesená",J134,0)</f>
        <v>0</v>
      </c>
      <c r="BH134" s="97">
        <f>IF(N134="zníž. prenesená",J134,0)</f>
        <v>0</v>
      </c>
      <c r="BI134" s="97">
        <f>IF(N134="nulová",J134,0)</f>
        <v>0</v>
      </c>
      <c r="BJ134" s="14" t="s">
        <v>126</v>
      </c>
      <c r="BK134" s="176">
        <f>ROUND(I134*H134,3)</f>
        <v>0</v>
      </c>
      <c r="BL134" s="14" t="s">
        <v>153</v>
      </c>
      <c r="BM134" s="175" t="s">
        <v>188</v>
      </c>
    </row>
    <row r="135" spans="1:65" s="2" customFormat="1" ht="14.45" customHeight="1">
      <c r="A135" s="31"/>
      <c r="B135" s="132"/>
      <c r="C135" s="164" t="s">
        <v>126</v>
      </c>
      <c r="D135" s="164" t="s">
        <v>149</v>
      </c>
      <c r="E135" s="165" t="s">
        <v>796</v>
      </c>
      <c r="F135" s="166" t="s">
        <v>797</v>
      </c>
      <c r="G135" s="167" t="s">
        <v>157</v>
      </c>
      <c r="H135" s="168">
        <v>2.88</v>
      </c>
      <c r="I135" s="169"/>
      <c r="J135" s="168">
        <f>ROUND(I135*H135,3)</f>
        <v>0</v>
      </c>
      <c r="K135" s="170"/>
      <c r="L135" s="32"/>
      <c r="M135" s="171" t="s">
        <v>1</v>
      </c>
      <c r="N135" s="172" t="s">
        <v>41</v>
      </c>
      <c r="O135" s="57"/>
      <c r="P135" s="173">
        <f>O135*H135</f>
        <v>0</v>
      </c>
      <c r="Q135" s="173">
        <v>0</v>
      </c>
      <c r="R135" s="173">
        <f>Q135*H135</f>
        <v>0</v>
      </c>
      <c r="S135" s="173">
        <v>0</v>
      </c>
      <c r="T135" s="174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5" t="s">
        <v>153</v>
      </c>
      <c r="AT135" s="175" t="s">
        <v>149</v>
      </c>
      <c r="AU135" s="175" t="s">
        <v>126</v>
      </c>
      <c r="AY135" s="14" t="s">
        <v>147</v>
      </c>
      <c r="BE135" s="97">
        <f>IF(N135="základná",J135,0)</f>
        <v>0</v>
      </c>
      <c r="BF135" s="97">
        <f>IF(N135="znížená",J135,0)</f>
        <v>0</v>
      </c>
      <c r="BG135" s="97">
        <f>IF(N135="zákl. prenesená",J135,0)</f>
        <v>0</v>
      </c>
      <c r="BH135" s="97">
        <f>IF(N135="zníž. prenesená",J135,0)</f>
        <v>0</v>
      </c>
      <c r="BI135" s="97">
        <f>IF(N135="nulová",J135,0)</f>
        <v>0</v>
      </c>
      <c r="BJ135" s="14" t="s">
        <v>126</v>
      </c>
      <c r="BK135" s="176">
        <f>ROUND(I135*H135,3)</f>
        <v>0</v>
      </c>
      <c r="BL135" s="14" t="s">
        <v>153</v>
      </c>
      <c r="BM135" s="175" t="s">
        <v>196</v>
      </c>
    </row>
    <row r="136" spans="1:65" s="12" customFormat="1" ht="25.9" customHeight="1">
      <c r="B136" s="151"/>
      <c r="D136" s="152" t="s">
        <v>74</v>
      </c>
      <c r="E136" s="153" t="s">
        <v>213</v>
      </c>
      <c r="F136" s="153" t="s">
        <v>776</v>
      </c>
      <c r="I136" s="154"/>
      <c r="J136" s="155">
        <f>BK136</f>
        <v>0</v>
      </c>
      <c r="L136" s="151"/>
      <c r="M136" s="156"/>
      <c r="N136" s="157"/>
      <c r="O136" s="157"/>
      <c r="P136" s="158">
        <f>P137+P145</f>
        <v>0</v>
      </c>
      <c r="Q136" s="157"/>
      <c r="R136" s="158">
        <f>R137+R145</f>
        <v>8.2569999999999991E-2</v>
      </c>
      <c r="S136" s="157"/>
      <c r="T136" s="159">
        <f>T137+T145</f>
        <v>0</v>
      </c>
      <c r="AR136" s="152" t="s">
        <v>159</v>
      </c>
      <c r="AT136" s="160" t="s">
        <v>74</v>
      </c>
      <c r="AU136" s="160" t="s">
        <v>75</v>
      </c>
      <c r="AY136" s="152" t="s">
        <v>147</v>
      </c>
      <c r="BK136" s="161">
        <f>BK137+BK145</f>
        <v>0</v>
      </c>
    </row>
    <row r="137" spans="1:65" s="12" customFormat="1" ht="22.9" customHeight="1">
      <c r="B137" s="151"/>
      <c r="D137" s="152" t="s">
        <v>74</v>
      </c>
      <c r="E137" s="162" t="s">
        <v>798</v>
      </c>
      <c r="F137" s="162" t="s">
        <v>799</v>
      </c>
      <c r="I137" s="154"/>
      <c r="J137" s="163">
        <f>BK137</f>
        <v>0</v>
      </c>
      <c r="L137" s="151"/>
      <c r="M137" s="156"/>
      <c r="N137" s="157"/>
      <c r="O137" s="157"/>
      <c r="P137" s="158">
        <f>SUM(P138:P144)</f>
        <v>0</v>
      </c>
      <c r="Q137" s="157"/>
      <c r="R137" s="158">
        <f>SUM(R138:R144)</f>
        <v>8.2569999999999991E-2</v>
      </c>
      <c r="S137" s="157"/>
      <c r="T137" s="159">
        <f>SUM(T138:T144)</f>
        <v>0</v>
      </c>
      <c r="AR137" s="152" t="s">
        <v>159</v>
      </c>
      <c r="AT137" s="160" t="s">
        <v>74</v>
      </c>
      <c r="AU137" s="160" t="s">
        <v>83</v>
      </c>
      <c r="AY137" s="152" t="s">
        <v>147</v>
      </c>
      <c r="BK137" s="161">
        <f>SUM(BK138:BK144)</f>
        <v>0</v>
      </c>
    </row>
    <row r="138" spans="1:65" s="2" customFormat="1" ht="24.2" customHeight="1">
      <c r="A138" s="31"/>
      <c r="B138" s="132"/>
      <c r="C138" s="181" t="s">
        <v>159</v>
      </c>
      <c r="D138" s="181" t="s">
        <v>213</v>
      </c>
      <c r="E138" s="182" t="s">
        <v>800</v>
      </c>
      <c r="F138" s="183" t="s">
        <v>801</v>
      </c>
      <c r="G138" s="184" t="s">
        <v>387</v>
      </c>
      <c r="H138" s="185">
        <v>1</v>
      </c>
      <c r="I138" s="186"/>
      <c r="J138" s="185">
        <f t="shared" ref="J138:J144" si="5">ROUND(I138*H138,3)</f>
        <v>0</v>
      </c>
      <c r="K138" s="187"/>
      <c r="L138" s="188"/>
      <c r="M138" s="189" t="s">
        <v>1</v>
      </c>
      <c r="N138" s="190" t="s">
        <v>41</v>
      </c>
      <c r="O138" s="57"/>
      <c r="P138" s="173">
        <f t="shared" ref="P138:P144" si="6">O138*H138</f>
        <v>0</v>
      </c>
      <c r="Q138" s="173">
        <v>1.2E-2</v>
      </c>
      <c r="R138" s="173">
        <f t="shared" ref="R138:R144" si="7">Q138*H138</f>
        <v>1.2E-2</v>
      </c>
      <c r="S138" s="173">
        <v>0</v>
      </c>
      <c r="T138" s="174">
        <f t="shared" ref="T138:T144" si="8"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5" t="s">
        <v>802</v>
      </c>
      <c r="AT138" s="175" t="s">
        <v>213</v>
      </c>
      <c r="AU138" s="175" t="s">
        <v>126</v>
      </c>
      <c r="AY138" s="14" t="s">
        <v>147</v>
      </c>
      <c r="BE138" s="97">
        <f t="shared" ref="BE138:BE144" si="9">IF(N138="základná",J138,0)</f>
        <v>0</v>
      </c>
      <c r="BF138" s="97">
        <f t="shared" ref="BF138:BF144" si="10">IF(N138="znížená",J138,0)</f>
        <v>0</v>
      </c>
      <c r="BG138" s="97">
        <f t="shared" ref="BG138:BG144" si="11">IF(N138="zákl. prenesená",J138,0)</f>
        <v>0</v>
      </c>
      <c r="BH138" s="97">
        <f t="shared" ref="BH138:BH144" si="12">IF(N138="zníž. prenesená",J138,0)</f>
        <v>0</v>
      </c>
      <c r="BI138" s="97">
        <f t="shared" ref="BI138:BI144" si="13">IF(N138="nulová",J138,0)</f>
        <v>0</v>
      </c>
      <c r="BJ138" s="14" t="s">
        <v>126</v>
      </c>
      <c r="BK138" s="176">
        <f t="shared" ref="BK138:BK144" si="14">ROUND(I138*H138,3)</f>
        <v>0</v>
      </c>
      <c r="BL138" s="14" t="s">
        <v>417</v>
      </c>
      <c r="BM138" s="175" t="s">
        <v>126</v>
      </c>
    </row>
    <row r="139" spans="1:65" s="2" customFormat="1" ht="14.45" customHeight="1">
      <c r="A139" s="31"/>
      <c r="B139" s="132"/>
      <c r="C139" s="181" t="s">
        <v>153</v>
      </c>
      <c r="D139" s="181" t="s">
        <v>213</v>
      </c>
      <c r="E139" s="182" t="s">
        <v>803</v>
      </c>
      <c r="F139" s="183" t="s">
        <v>804</v>
      </c>
      <c r="G139" s="184" t="s">
        <v>262</v>
      </c>
      <c r="H139" s="185">
        <v>50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41</v>
      </c>
      <c r="O139" s="57"/>
      <c r="P139" s="173">
        <f t="shared" si="6"/>
        <v>0</v>
      </c>
      <c r="Q139" s="173">
        <v>9.3999999999999997E-4</v>
      </c>
      <c r="R139" s="173">
        <f t="shared" si="7"/>
        <v>4.7E-2</v>
      </c>
      <c r="S139" s="173">
        <v>0</v>
      </c>
      <c r="T139" s="174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5" t="s">
        <v>802</v>
      </c>
      <c r="AT139" s="175" t="s">
        <v>213</v>
      </c>
      <c r="AU139" s="175" t="s">
        <v>126</v>
      </c>
      <c r="AY139" s="14" t="s">
        <v>147</v>
      </c>
      <c r="BE139" s="97">
        <f t="shared" si="9"/>
        <v>0</v>
      </c>
      <c r="BF139" s="97">
        <f t="shared" si="10"/>
        <v>0</v>
      </c>
      <c r="BG139" s="97">
        <f t="shared" si="11"/>
        <v>0</v>
      </c>
      <c r="BH139" s="97">
        <f t="shared" si="12"/>
        <v>0</v>
      </c>
      <c r="BI139" s="97">
        <f t="shared" si="13"/>
        <v>0</v>
      </c>
      <c r="BJ139" s="14" t="s">
        <v>126</v>
      </c>
      <c r="BK139" s="176">
        <f t="shared" si="14"/>
        <v>0</v>
      </c>
      <c r="BL139" s="14" t="s">
        <v>417</v>
      </c>
      <c r="BM139" s="175" t="s">
        <v>153</v>
      </c>
    </row>
    <row r="140" spans="1:65" s="2" customFormat="1" ht="14.45" customHeight="1">
      <c r="A140" s="31"/>
      <c r="B140" s="132"/>
      <c r="C140" s="181" t="s">
        <v>166</v>
      </c>
      <c r="D140" s="181" t="s">
        <v>213</v>
      </c>
      <c r="E140" s="182" t="s">
        <v>805</v>
      </c>
      <c r="F140" s="183" t="s">
        <v>806</v>
      </c>
      <c r="G140" s="184" t="s">
        <v>387</v>
      </c>
      <c r="H140" s="185">
        <v>1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41</v>
      </c>
      <c r="O140" s="57"/>
      <c r="P140" s="173">
        <f t="shared" si="6"/>
        <v>0</v>
      </c>
      <c r="Q140" s="173">
        <v>4.2999999999999999E-4</v>
      </c>
      <c r="R140" s="173">
        <f t="shared" si="7"/>
        <v>4.2999999999999999E-4</v>
      </c>
      <c r="S140" s="173">
        <v>0</v>
      </c>
      <c r="T140" s="174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5" t="s">
        <v>802</v>
      </c>
      <c r="AT140" s="175" t="s">
        <v>213</v>
      </c>
      <c r="AU140" s="175" t="s">
        <v>126</v>
      </c>
      <c r="AY140" s="14" t="s">
        <v>147</v>
      </c>
      <c r="BE140" s="97">
        <f t="shared" si="9"/>
        <v>0</v>
      </c>
      <c r="BF140" s="97">
        <f t="shared" si="10"/>
        <v>0</v>
      </c>
      <c r="BG140" s="97">
        <f t="shared" si="11"/>
        <v>0</v>
      </c>
      <c r="BH140" s="97">
        <f t="shared" si="12"/>
        <v>0</v>
      </c>
      <c r="BI140" s="97">
        <f t="shared" si="13"/>
        <v>0</v>
      </c>
      <c r="BJ140" s="14" t="s">
        <v>126</v>
      </c>
      <c r="BK140" s="176">
        <f t="shared" si="14"/>
        <v>0</v>
      </c>
      <c r="BL140" s="14" t="s">
        <v>417</v>
      </c>
      <c r="BM140" s="175" t="s">
        <v>170</v>
      </c>
    </row>
    <row r="141" spans="1:65" s="2" customFormat="1" ht="14.45" customHeight="1">
      <c r="A141" s="31"/>
      <c r="B141" s="132"/>
      <c r="C141" s="181" t="s">
        <v>170</v>
      </c>
      <c r="D141" s="181" t="s">
        <v>213</v>
      </c>
      <c r="E141" s="182" t="s">
        <v>807</v>
      </c>
      <c r="F141" s="183" t="s">
        <v>808</v>
      </c>
      <c r="G141" s="184" t="s">
        <v>387</v>
      </c>
      <c r="H141" s="185">
        <v>1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41</v>
      </c>
      <c r="O141" s="57"/>
      <c r="P141" s="173">
        <f t="shared" si="6"/>
        <v>0</v>
      </c>
      <c r="Q141" s="173">
        <v>1.4999999999999999E-2</v>
      </c>
      <c r="R141" s="173">
        <f t="shared" si="7"/>
        <v>1.4999999999999999E-2</v>
      </c>
      <c r="S141" s="173">
        <v>0</v>
      </c>
      <c r="T141" s="174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5" t="s">
        <v>802</v>
      </c>
      <c r="AT141" s="175" t="s">
        <v>213</v>
      </c>
      <c r="AU141" s="175" t="s">
        <v>126</v>
      </c>
      <c r="AY141" s="14" t="s">
        <v>147</v>
      </c>
      <c r="BE141" s="97">
        <f t="shared" si="9"/>
        <v>0</v>
      </c>
      <c r="BF141" s="97">
        <f t="shared" si="10"/>
        <v>0</v>
      </c>
      <c r="BG141" s="97">
        <f t="shared" si="11"/>
        <v>0</v>
      </c>
      <c r="BH141" s="97">
        <f t="shared" si="12"/>
        <v>0</v>
      </c>
      <c r="BI141" s="97">
        <f t="shared" si="13"/>
        <v>0</v>
      </c>
      <c r="BJ141" s="14" t="s">
        <v>126</v>
      </c>
      <c r="BK141" s="176">
        <f t="shared" si="14"/>
        <v>0</v>
      </c>
      <c r="BL141" s="14" t="s">
        <v>417</v>
      </c>
      <c r="BM141" s="175" t="s">
        <v>180</v>
      </c>
    </row>
    <row r="142" spans="1:65" s="2" customFormat="1" ht="14.45" customHeight="1">
      <c r="A142" s="31"/>
      <c r="B142" s="132"/>
      <c r="C142" s="164" t="s">
        <v>176</v>
      </c>
      <c r="D142" s="164" t="s">
        <v>149</v>
      </c>
      <c r="E142" s="165" t="s">
        <v>809</v>
      </c>
      <c r="F142" s="166" t="s">
        <v>810</v>
      </c>
      <c r="G142" s="167" t="s">
        <v>262</v>
      </c>
      <c r="H142" s="168">
        <v>22</v>
      </c>
      <c r="I142" s="169"/>
      <c r="J142" s="168">
        <f t="shared" si="5"/>
        <v>0</v>
      </c>
      <c r="K142" s="170"/>
      <c r="L142" s="32"/>
      <c r="M142" s="171" t="s">
        <v>1</v>
      </c>
      <c r="N142" s="172" t="s">
        <v>41</v>
      </c>
      <c r="O142" s="57"/>
      <c r="P142" s="173">
        <f t="shared" si="6"/>
        <v>0</v>
      </c>
      <c r="Q142" s="173">
        <v>0</v>
      </c>
      <c r="R142" s="173">
        <f t="shared" si="7"/>
        <v>0</v>
      </c>
      <c r="S142" s="173">
        <v>0</v>
      </c>
      <c r="T142" s="174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5" t="s">
        <v>417</v>
      </c>
      <c r="AT142" s="175" t="s">
        <v>149</v>
      </c>
      <c r="AU142" s="175" t="s">
        <v>126</v>
      </c>
      <c r="AY142" s="14" t="s">
        <v>147</v>
      </c>
      <c r="BE142" s="97">
        <f t="shared" si="9"/>
        <v>0</v>
      </c>
      <c r="BF142" s="97">
        <f t="shared" si="10"/>
        <v>0</v>
      </c>
      <c r="BG142" s="97">
        <f t="shared" si="11"/>
        <v>0</v>
      </c>
      <c r="BH142" s="97">
        <f t="shared" si="12"/>
        <v>0</v>
      </c>
      <c r="BI142" s="97">
        <f t="shared" si="13"/>
        <v>0</v>
      </c>
      <c r="BJ142" s="14" t="s">
        <v>126</v>
      </c>
      <c r="BK142" s="176">
        <f t="shared" si="14"/>
        <v>0</v>
      </c>
      <c r="BL142" s="14" t="s">
        <v>417</v>
      </c>
      <c r="BM142" s="175" t="s">
        <v>204</v>
      </c>
    </row>
    <row r="143" spans="1:65" s="2" customFormat="1" ht="14.45" customHeight="1">
      <c r="A143" s="31"/>
      <c r="B143" s="132"/>
      <c r="C143" s="181" t="s">
        <v>180</v>
      </c>
      <c r="D143" s="181" t="s">
        <v>213</v>
      </c>
      <c r="E143" s="182" t="s">
        <v>811</v>
      </c>
      <c r="F143" s="183" t="s">
        <v>812</v>
      </c>
      <c r="G143" s="184" t="s">
        <v>262</v>
      </c>
      <c r="H143" s="185">
        <v>22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41</v>
      </c>
      <c r="O143" s="57"/>
      <c r="P143" s="173">
        <f t="shared" si="6"/>
        <v>0</v>
      </c>
      <c r="Q143" s="173">
        <v>3.6999999999999999E-4</v>
      </c>
      <c r="R143" s="173">
        <f t="shared" si="7"/>
        <v>8.1399999999999997E-3</v>
      </c>
      <c r="S143" s="173">
        <v>0</v>
      </c>
      <c r="T143" s="174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5" t="s">
        <v>802</v>
      </c>
      <c r="AT143" s="175" t="s">
        <v>213</v>
      </c>
      <c r="AU143" s="175" t="s">
        <v>126</v>
      </c>
      <c r="AY143" s="14" t="s">
        <v>147</v>
      </c>
      <c r="BE143" s="97">
        <f t="shared" si="9"/>
        <v>0</v>
      </c>
      <c r="BF143" s="97">
        <f t="shared" si="10"/>
        <v>0</v>
      </c>
      <c r="BG143" s="97">
        <f t="shared" si="11"/>
        <v>0</v>
      </c>
      <c r="BH143" s="97">
        <f t="shared" si="12"/>
        <v>0</v>
      </c>
      <c r="BI143" s="97">
        <f t="shared" si="13"/>
        <v>0</v>
      </c>
      <c r="BJ143" s="14" t="s">
        <v>126</v>
      </c>
      <c r="BK143" s="176">
        <f t="shared" si="14"/>
        <v>0</v>
      </c>
      <c r="BL143" s="14" t="s">
        <v>417</v>
      </c>
      <c r="BM143" s="175" t="s">
        <v>212</v>
      </c>
    </row>
    <row r="144" spans="1:65" s="2" customFormat="1" ht="24.2" customHeight="1">
      <c r="A144" s="31"/>
      <c r="B144" s="132"/>
      <c r="C144" s="164" t="s">
        <v>184</v>
      </c>
      <c r="D144" s="164" t="s">
        <v>149</v>
      </c>
      <c r="E144" s="165" t="s">
        <v>813</v>
      </c>
      <c r="F144" s="166" t="s">
        <v>814</v>
      </c>
      <c r="G144" s="167" t="s">
        <v>387</v>
      </c>
      <c r="H144" s="168">
        <v>1</v>
      </c>
      <c r="I144" s="169"/>
      <c r="J144" s="168">
        <f t="shared" si="5"/>
        <v>0</v>
      </c>
      <c r="K144" s="170"/>
      <c r="L144" s="32"/>
      <c r="M144" s="171" t="s">
        <v>1</v>
      </c>
      <c r="N144" s="172" t="s">
        <v>41</v>
      </c>
      <c r="O144" s="57"/>
      <c r="P144" s="173">
        <f t="shared" si="6"/>
        <v>0</v>
      </c>
      <c r="Q144" s="173">
        <v>0</v>
      </c>
      <c r="R144" s="173">
        <f t="shared" si="7"/>
        <v>0</v>
      </c>
      <c r="S144" s="173">
        <v>0</v>
      </c>
      <c r="T144" s="174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5" t="s">
        <v>417</v>
      </c>
      <c r="AT144" s="175" t="s">
        <v>149</v>
      </c>
      <c r="AU144" s="175" t="s">
        <v>126</v>
      </c>
      <c r="AY144" s="14" t="s">
        <v>147</v>
      </c>
      <c r="BE144" s="97">
        <f t="shared" si="9"/>
        <v>0</v>
      </c>
      <c r="BF144" s="97">
        <f t="shared" si="10"/>
        <v>0</v>
      </c>
      <c r="BG144" s="97">
        <f t="shared" si="11"/>
        <v>0</v>
      </c>
      <c r="BH144" s="97">
        <f t="shared" si="12"/>
        <v>0</v>
      </c>
      <c r="BI144" s="97">
        <f t="shared" si="13"/>
        <v>0</v>
      </c>
      <c r="BJ144" s="14" t="s">
        <v>126</v>
      </c>
      <c r="BK144" s="176">
        <f t="shared" si="14"/>
        <v>0</v>
      </c>
      <c r="BL144" s="14" t="s">
        <v>417</v>
      </c>
      <c r="BM144" s="175" t="s">
        <v>222</v>
      </c>
    </row>
    <row r="145" spans="1:65" s="12" customFormat="1" ht="22.9" customHeight="1">
      <c r="B145" s="151"/>
      <c r="D145" s="152" t="s">
        <v>74</v>
      </c>
      <c r="E145" s="162" t="s">
        <v>815</v>
      </c>
      <c r="F145" s="162" t="s">
        <v>816</v>
      </c>
      <c r="I145" s="154"/>
      <c r="J145" s="163">
        <f>BK145</f>
        <v>0</v>
      </c>
      <c r="L145" s="151"/>
      <c r="M145" s="156"/>
      <c r="N145" s="157"/>
      <c r="O145" s="157"/>
      <c r="P145" s="158">
        <f>SUM(P146:P148)</f>
        <v>0</v>
      </c>
      <c r="Q145" s="157"/>
      <c r="R145" s="158">
        <f>SUM(R146:R148)</f>
        <v>0</v>
      </c>
      <c r="S145" s="157"/>
      <c r="T145" s="159">
        <f>SUM(T146:T148)</f>
        <v>0</v>
      </c>
      <c r="AR145" s="152" t="s">
        <v>159</v>
      </c>
      <c r="AT145" s="160" t="s">
        <v>74</v>
      </c>
      <c r="AU145" s="160" t="s">
        <v>83</v>
      </c>
      <c r="AY145" s="152" t="s">
        <v>147</v>
      </c>
      <c r="BK145" s="161">
        <f>SUM(BK146:BK148)</f>
        <v>0</v>
      </c>
    </row>
    <row r="146" spans="1:65" s="2" customFormat="1" ht="37.9" customHeight="1">
      <c r="A146" s="31"/>
      <c r="B146" s="132"/>
      <c r="C146" s="164" t="s">
        <v>188</v>
      </c>
      <c r="D146" s="164" t="s">
        <v>149</v>
      </c>
      <c r="E146" s="165" t="s">
        <v>817</v>
      </c>
      <c r="F146" s="166" t="s">
        <v>818</v>
      </c>
      <c r="G146" s="167" t="s">
        <v>262</v>
      </c>
      <c r="H146" s="168">
        <v>3</v>
      </c>
      <c r="I146" s="169"/>
      <c r="J146" s="168">
        <f>ROUND(I146*H146,3)</f>
        <v>0</v>
      </c>
      <c r="K146" s="170"/>
      <c r="L146" s="32"/>
      <c r="M146" s="171" t="s">
        <v>1</v>
      </c>
      <c r="N146" s="172" t="s">
        <v>41</v>
      </c>
      <c r="O146" s="57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5" t="s">
        <v>417</v>
      </c>
      <c r="AT146" s="175" t="s">
        <v>149</v>
      </c>
      <c r="AU146" s="175" t="s">
        <v>126</v>
      </c>
      <c r="AY146" s="14" t="s">
        <v>147</v>
      </c>
      <c r="BE146" s="97">
        <f>IF(N146="základná",J146,0)</f>
        <v>0</v>
      </c>
      <c r="BF146" s="97">
        <f>IF(N146="znížená",J146,0)</f>
        <v>0</v>
      </c>
      <c r="BG146" s="97">
        <f>IF(N146="zákl. prenesená",J146,0)</f>
        <v>0</v>
      </c>
      <c r="BH146" s="97">
        <f>IF(N146="zníž. prenesená",J146,0)</f>
        <v>0</v>
      </c>
      <c r="BI146" s="97">
        <f>IF(N146="nulová",J146,0)</f>
        <v>0</v>
      </c>
      <c r="BJ146" s="14" t="s">
        <v>126</v>
      </c>
      <c r="BK146" s="176">
        <f>ROUND(I146*H146,3)</f>
        <v>0</v>
      </c>
      <c r="BL146" s="14" t="s">
        <v>417</v>
      </c>
      <c r="BM146" s="175" t="s">
        <v>7</v>
      </c>
    </row>
    <row r="147" spans="1:65" s="2" customFormat="1" ht="24.2" customHeight="1">
      <c r="A147" s="31"/>
      <c r="B147" s="132"/>
      <c r="C147" s="164" t="s">
        <v>192</v>
      </c>
      <c r="D147" s="164" t="s">
        <v>149</v>
      </c>
      <c r="E147" s="165" t="s">
        <v>819</v>
      </c>
      <c r="F147" s="166" t="s">
        <v>820</v>
      </c>
      <c r="G147" s="167" t="s">
        <v>262</v>
      </c>
      <c r="H147" s="168">
        <v>18</v>
      </c>
      <c r="I147" s="169"/>
      <c r="J147" s="168">
        <f>ROUND(I147*H147,3)</f>
        <v>0</v>
      </c>
      <c r="K147" s="170"/>
      <c r="L147" s="32"/>
      <c r="M147" s="171" t="s">
        <v>1</v>
      </c>
      <c r="N147" s="172" t="s">
        <v>41</v>
      </c>
      <c r="O147" s="57"/>
      <c r="P147" s="173">
        <f>O147*H147</f>
        <v>0</v>
      </c>
      <c r="Q147" s="173">
        <v>0</v>
      </c>
      <c r="R147" s="173">
        <f>Q147*H147</f>
        <v>0</v>
      </c>
      <c r="S147" s="173">
        <v>0</v>
      </c>
      <c r="T147" s="174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5" t="s">
        <v>417</v>
      </c>
      <c r="AT147" s="175" t="s">
        <v>149</v>
      </c>
      <c r="AU147" s="175" t="s">
        <v>126</v>
      </c>
      <c r="AY147" s="14" t="s">
        <v>147</v>
      </c>
      <c r="BE147" s="97">
        <f>IF(N147="základná",J147,0)</f>
        <v>0</v>
      </c>
      <c r="BF147" s="97">
        <f>IF(N147="znížená",J147,0)</f>
        <v>0</v>
      </c>
      <c r="BG147" s="97">
        <f>IF(N147="zákl. prenesená",J147,0)</f>
        <v>0</v>
      </c>
      <c r="BH147" s="97">
        <f>IF(N147="zníž. prenesená",J147,0)</f>
        <v>0</v>
      </c>
      <c r="BI147" s="97">
        <f>IF(N147="nulová",J147,0)</f>
        <v>0</v>
      </c>
      <c r="BJ147" s="14" t="s">
        <v>126</v>
      </c>
      <c r="BK147" s="176">
        <f>ROUND(I147*H147,3)</f>
        <v>0</v>
      </c>
      <c r="BL147" s="14" t="s">
        <v>417</v>
      </c>
      <c r="BM147" s="175" t="s">
        <v>237</v>
      </c>
    </row>
    <row r="148" spans="1:65" s="2" customFormat="1" ht="24.2" customHeight="1">
      <c r="A148" s="31"/>
      <c r="B148" s="132"/>
      <c r="C148" s="164" t="s">
        <v>196</v>
      </c>
      <c r="D148" s="164" t="s">
        <v>149</v>
      </c>
      <c r="E148" s="165" t="s">
        <v>821</v>
      </c>
      <c r="F148" s="166" t="s">
        <v>822</v>
      </c>
      <c r="G148" s="167" t="s">
        <v>262</v>
      </c>
      <c r="H148" s="168">
        <v>18</v>
      </c>
      <c r="I148" s="169"/>
      <c r="J148" s="168">
        <f>ROUND(I148*H148,3)</f>
        <v>0</v>
      </c>
      <c r="K148" s="170"/>
      <c r="L148" s="32"/>
      <c r="M148" s="191" t="s">
        <v>1</v>
      </c>
      <c r="N148" s="192" t="s">
        <v>41</v>
      </c>
      <c r="O148" s="193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5" t="s">
        <v>417</v>
      </c>
      <c r="AT148" s="175" t="s">
        <v>149</v>
      </c>
      <c r="AU148" s="175" t="s">
        <v>126</v>
      </c>
      <c r="AY148" s="14" t="s">
        <v>147</v>
      </c>
      <c r="BE148" s="97">
        <f>IF(N148="základná",J148,0)</f>
        <v>0</v>
      </c>
      <c r="BF148" s="97">
        <f>IF(N148="znížená",J148,0)</f>
        <v>0</v>
      </c>
      <c r="BG148" s="97">
        <f>IF(N148="zákl. prenesená",J148,0)</f>
        <v>0</v>
      </c>
      <c r="BH148" s="97">
        <f>IF(N148="zníž. prenesená",J148,0)</f>
        <v>0</v>
      </c>
      <c r="BI148" s="97">
        <f>IF(N148="nulová",J148,0)</f>
        <v>0</v>
      </c>
      <c r="BJ148" s="14" t="s">
        <v>126</v>
      </c>
      <c r="BK148" s="176">
        <f>ROUND(I148*H148,3)</f>
        <v>0</v>
      </c>
      <c r="BL148" s="14" t="s">
        <v>417</v>
      </c>
      <c r="BM148" s="175" t="s">
        <v>247</v>
      </c>
    </row>
    <row r="149" spans="1:65" s="2" customFormat="1" ht="6.95" customHeight="1">
      <c r="A149" s="31"/>
      <c r="B149" s="46"/>
      <c r="C149" s="47"/>
      <c r="D149" s="47"/>
      <c r="E149" s="47"/>
      <c r="F149" s="47"/>
      <c r="G149" s="47"/>
      <c r="H149" s="47"/>
      <c r="I149" s="47"/>
      <c r="J149" s="47"/>
      <c r="K149" s="47"/>
      <c r="L149" s="32"/>
      <c r="M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</sheetData>
  <autoFilter ref="C130:K148" xr:uid="{00000000-0009-0000-0000-000003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5"/>
  <sheetViews>
    <sheetView showGridLines="0" tabSelected="1" zoomScale="85" zoomScaleNormal="85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105</v>
      </c>
      <c r="L4" s="17"/>
      <c r="M4" s="10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3.25" customHeight="1">
      <c r="B7" s="17"/>
      <c r="E7" s="247" t="str">
        <f>'Rekapitulácia stavby'!K6</f>
        <v>Sanácia bodovej závady na ceste III/2410 Špania dolina v km 3,770 - 3,900</v>
      </c>
      <c r="F7" s="248"/>
      <c r="G7" s="248"/>
      <c r="H7" s="248"/>
      <c r="L7" s="17"/>
    </row>
    <row r="8" spans="1:46" s="2" customFormat="1" ht="12" customHeight="1">
      <c r="A8" s="31"/>
      <c r="B8" s="32"/>
      <c r="C8" s="31"/>
      <c r="D8" s="24" t="s">
        <v>106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37" t="s">
        <v>823</v>
      </c>
      <c r="F9" s="249"/>
      <c r="G9" s="249"/>
      <c r="H9" s="249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4" t="s">
        <v>16</v>
      </c>
      <c r="E11" s="31"/>
      <c r="F11" s="22" t="s">
        <v>1</v>
      </c>
      <c r="G11" s="31"/>
      <c r="H11" s="31"/>
      <c r="I11" s="24" t="s">
        <v>17</v>
      </c>
      <c r="J11" s="22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4" t="s">
        <v>18</v>
      </c>
      <c r="E12" s="31"/>
      <c r="F12" s="22" t="s">
        <v>19</v>
      </c>
      <c r="G12" s="31"/>
      <c r="H12" s="31"/>
      <c r="I12" s="24" t="s">
        <v>20</v>
      </c>
      <c r="J12" s="54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4" t="s">
        <v>21</v>
      </c>
      <c r="E14" s="31"/>
      <c r="F14" s="31"/>
      <c r="G14" s="31"/>
      <c r="H14" s="31"/>
      <c r="I14" s="24" t="s">
        <v>22</v>
      </c>
      <c r="J14" s="22" t="str">
        <f>IF('Rekapitulácia stavby'!AN10="","",'Rekapitulácia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2" t="str">
        <f>IF('Rekapitulácia stavby'!E11="","",'Rekapitulácia stavby'!E11)</f>
        <v>Banskobystrický samosprávny kraj</v>
      </c>
      <c r="F15" s="31"/>
      <c r="G15" s="31"/>
      <c r="H15" s="31"/>
      <c r="I15" s="24" t="s">
        <v>23</v>
      </c>
      <c r="J15" s="22" t="str">
        <f>IF('Rekapitulácia stavby'!AN11="","",'Rekapitulácia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4" t="s">
        <v>24</v>
      </c>
      <c r="E17" s="31"/>
      <c r="F17" s="31"/>
      <c r="G17" s="31"/>
      <c r="H17" s="31"/>
      <c r="I17" s="24" t="s">
        <v>22</v>
      </c>
      <c r="J17" s="25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14"/>
      <c r="G18" s="214"/>
      <c r="H18" s="214"/>
      <c r="I18" s="24" t="s">
        <v>23</v>
      </c>
      <c r="J18" s="25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4" t="s">
        <v>26</v>
      </c>
      <c r="E20" s="31"/>
      <c r="F20" s="31"/>
      <c r="G20" s="31"/>
      <c r="H20" s="31"/>
      <c r="I20" s="24" t="s">
        <v>22</v>
      </c>
      <c r="J20" s="22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2" t="s">
        <v>790</v>
      </c>
      <c r="F21" s="31"/>
      <c r="G21" s="31"/>
      <c r="H21" s="31"/>
      <c r="I21" s="24" t="s">
        <v>23</v>
      </c>
      <c r="J21" s="22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4" t="s">
        <v>30</v>
      </c>
      <c r="E23" s="31"/>
      <c r="F23" s="31"/>
      <c r="G23" s="31"/>
      <c r="H23" s="31"/>
      <c r="I23" s="24" t="s">
        <v>22</v>
      </c>
      <c r="J23" s="22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2" t="s">
        <v>791</v>
      </c>
      <c r="F24" s="31"/>
      <c r="G24" s="31"/>
      <c r="H24" s="31"/>
      <c r="I24" s="24" t="s">
        <v>23</v>
      </c>
      <c r="J24" s="22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4" t="s">
        <v>32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05"/>
      <c r="B27" s="106"/>
      <c r="C27" s="105"/>
      <c r="D27" s="105"/>
      <c r="E27" s="218" t="s">
        <v>1</v>
      </c>
      <c r="F27" s="218"/>
      <c r="G27" s="218"/>
      <c r="H27" s="218"/>
      <c r="I27" s="105"/>
      <c r="J27" s="105"/>
      <c r="K27" s="105"/>
      <c r="L27" s="107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2" t="s">
        <v>108</v>
      </c>
      <c r="E30" s="31"/>
      <c r="F30" s="31"/>
      <c r="G30" s="31"/>
      <c r="H30" s="31"/>
      <c r="I30" s="31"/>
      <c r="J30" s="30">
        <f>J96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109</v>
      </c>
      <c r="E31" s="31"/>
      <c r="F31" s="31"/>
      <c r="G31" s="31"/>
      <c r="H31" s="31"/>
      <c r="I31" s="31"/>
      <c r="J31" s="30">
        <f>J103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8" t="s">
        <v>35</v>
      </c>
      <c r="E32" s="31"/>
      <c r="F32" s="31"/>
      <c r="G32" s="31"/>
      <c r="H32" s="31"/>
      <c r="I32" s="31"/>
      <c r="J32" s="70">
        <f>ROUND(J30 + J31,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9" t="s">
        <v>39</v>
      </c>
      <c r="E35" s="24" t="s">
        <v>40</v>
      </c>
      <c r="F35" s="110">
        <f>ROUND((SUM(BE103:BE110) + SUM(BE130:BE144)),  2)</f>
        <v>0</v>
      </c>
      <c r="G35" s="31"/>
      <c r="H35" s="31"/>
      <c r="I35" s="111">
        <v>0.2</v>
      </c>
      <c r="J35" s="110">
        <f>ROUND(((SUM(BE103:BE110) + SUM(BE130:BE144))*I35),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24" t="s">
        <v>41</v>
      </c>
      <c r="F36" s="110">
        <f>ROUND((SUM(BF103:BF110) + SUM(BF130:BF144)),  2)</f>
        <v>0</v>
      </c>
      <c r="G36" s="31"/>
      <c r="H36" s="31"/>
      <c r="I36" s="111">
        <v>0.2</v>
      </c>
      <c r="J36" s="110">
        <f>ROUND(((SUM(BF103:BF110) + SUM(BF130:BF144))*I36),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4" t="s">
        <v>42</v>
      </c>
      <c r="F37" s="110">
        <f>ROUND((SUM(BG103:BG110) + SUM(BG130:BG144)),  2)</f>
        <v>0</v>
      </c>
      <c r="G37" s="31"/>
      <c r="H37" s="31"/>
      <c r="I37" s="111">
        <v>0.2</v>
      </c>
      <c r="J37" s="110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4" t="s">
        <v>43</v>
      </c>
      <c r="F38" s="110">
        <f>ROUND((SUM(BH103:BH110) + SUM(BH130:BH144)),  2)</f>
        <v>0</v>
      </c>
      <c r="G38" s="31"/>
      <c r="H38" s="31"/>
      <c r="I38" s="111">
        <v>0.2</v>
      </c>
      <c r="J38" s="110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4" t="s">
        <v>44</v>
      </c>
      <c r="F39" s="110">
        <f>ROUND((SUM(BI103:BI110) + SUM(BI130:BI144)),  2)</f>
        <v>0</v>
      </c>
      <c r="G39" s="31"/>
      <c r="H39" s="31"/>
      <c r="I39" s="111">
        <v>0</v>
      </c>
      <c r="J39" s="110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2"/>
      <c r="D41" s="112" t="s">
        <v>45</v>
      </c>
      <c r="E41" s="59"/>
      <c r="F41" s="59"/>
      <c r="G41" s="113" t="s">
        <v>46</v>
      </c>
      <c r="H41" s="114" t="s">
        <v>47</v>
      </c>
      <c r="I41" s="59"/>
      <c r="J41" s="115">
        <f>SUM(J32:J39)</f>
        <v>0</v>
      </c>
      <c r="K41" s="116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2"/>
      <c r="C61" s="31"/>
      <c r="D61" s="44" t="s">
        <v>50</v>
      </c>
      <c r="E61" s="34"/>
      <c r="F61" s="117" t="s">
        <v>51</v>
      </c>
      <c r="G61" s="44" t="s">
        <v>50</v>
      </c>
      <c r="H61" s="34"/>
      <c r="I61" s="34"/>
      <c r="J61" s="118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2"/>
      <c r="C76" s="31"/>
      <c r="D76" s="44" t="s">
        <v>50</v>
      </c>
      <c r="E76" s="34"/>
      <c r="F76" s="117" t="s">
        <v>51</v>
      </c>
      <c r="G76" s="44" t="s">
        <v>50</v>
      </c>
      <c r="H76" s="34"/>
      <c r="I76" s="34"/>
      <c r="J76" s="118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18" t="s">
        <v>110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4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3.25" customHeight="1">
      <c r="A85" s="31"/>
      <c r="B85" s="32"/>
      <c r="C85" s="31"/>
      <c r="D85" s="31"/>
      <c r="E85" s="247" t="str">
        <f>E7</f>
        <v>Sanácia bodovej závady na ceste III/2410 Špania dolina v km 3,770 - 3,900</v>
      </c>
      <c r="F85" s="248"/>
      <c r="G85" s="248"/>
      <c r="H85" s="24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4" t="s">
        <v>106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37" t="str">
        <f>E9</f>
        <v>SO 602 - SO 602 Verejné osvetlenie</v>
      </c>
      <c r="F87" s="249"/>
      <c r="G87" s="249"/>
      <c r="H87" s="249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4" t="s">
        <v>18</v>
      </c>
      <c r="D89" s="31"/>
      <c r="E89" s="31"/>
      <c r="F89" s="22" t="str">
        <f>F12</f>
        <v>Špania Dolina</v>
      </c>
      <c r="G89" s="31"/>
      <c r="H89" s="31"/>
      <c r="I89" s="24" t="s">
        <v>20</v>
      </c>
      <c r="J89" s="54" t="str">
        <f>IF(J12="","",J12)</f>
        <v/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4" t="s">
        <v>21</v>
      </c>
      <c r="D91" s="31"/>
      <c r="E91" s="31"/>
      <c r="F91" s="22" t="str">
        <f>E15</f>
        <v>Banskobystrický samosprávny kraj</v>
      </c>
      <c r="G91" s="31"/>
      <c r="H91" s="31"/>
      <c r="I91" s="24" t="s">
        <v>26</v>
      </c>
      <c r="J91" s="27" t="str">
        <f>E21</f>
        <v>JANELE s.r.o.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4" t="s">
        <v>24</v>
      </c>
      <c r="D92" s="31"/>
      <c r="E92" s="31"/>
      <c r="F92" s="22" t="str">
        <f>IF(E18="","",E18)</f>
        <v>Vyplň údaj</v>
      </c>
      <c r="G92" s="31"/>
      <c r="H92" s="31"/>
      <c r="I92" s="24" t="s">
        <v>30</v>
      </c>
      <c r="J92" s="27" t="str">
        <f>E24</f>
        <v>Adrian Bereš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9" t="s">
        <v>111</v>
      </c>
      <c r="D94" s="102"/>
      <c r="E94" s="102"/>
      <c r="F94" s="102"/>
      <c r="G94" s="102"/>
      <c r="H94" s="102"/>
      <c r="I94" s="102"/>
      <c r="J94" s="120" t="s">
        <v>112</v>
      </c>
      <c r="K94" s="102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1" t="s">
        <v>113</v>
      </c>
      <c r="D96" s="31"/>
      <c r="E96" s="31"/>
      <c r="F96" s="31"/>
      <c r="G96" s="31"/>
      <c r="H96" s="31"/>
      <c r="I96" s="31"/>
      <c r="J96" s="70">
        <f>J130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114</v>
      </c>
    </row>
    <row r="97" spans="1:65" s="9" customFormat="1" ht="24.95" customHeight="1">
      <c r="B97" s="122"/>
      <c r="D97" s="123" t="s">
        <v>550</v>
      </c>
      <c r="E97" s="124"/>
      <c r="F97" s="124"/>
      <c r="G97" s="124"/>
      <c r="H97" s="124"/>
      <c r="I97" s="124"/>
      <c r="J97" s="125">
        <f>J131</f>
        <v>0</v>
      </c>
      <c r="L97" s="122"/>
    </row>
    <row r="98" spans="1:65" s="10" customFormat="1" ht="19.899999999999999" customHeight="1">
      <c r="B98" s="126"/>
      <c r="D98" s="127" t="s">
        <v>792</v>
      </c>
      <c r="E98" s="128"/>
      <c r="F98" s="128"/>
      <c r="G98" s="128"/>
      <c r="H98" s="128"/>
      <c r="I98" s="128"/>
      <c r="J98" s="129">
        <f>J132</f>
        <v>0</v>
      </c>
      <c r="L98" s="126"/>
    </row>
    <row r="99" spans="1:65" s="10" customFormat="1" ht="19.899999999999999" customHeight="1">
      <c r="B99" s="126"/>
      <c r="D99" s="127" t="s">
        <v>824</v>
      </c>
      <c r="E99" s="128"/>
      <c r="F99" s="128"/>
      <c r="G99" s="128"/>
      <c r="H99" s="128"/>
      <c r="I99" s="128"/>
      <c r="J99" s="129">
        <f>J141</f>
        <v>0</v>
      </c>
      <c r="L99" s="126"/>
    </row>
    <row r="100" spans="1:65" s="10" customFormat="1" ht="19.899999999999999" customHeight="1">
      <c r="B100" s="126"/>
      <c r="D100" s="127" t="s">
        <v>793</v>
      </c>
      <c r="E100" s="128"/>
      <c r="F100" s="128"/>
      <c r="G100" s="128"/>
      <c r="H100" s="128"/>
      <c r="I100" s="128"/>
      <c r="J100" s="129">
        <f>J143</f>
        <v>0</v>
      </c>
      <c r="L100" s="126"/>
    </row>
    <row r="101" spans="1:65" s="2" customFormat="1" ht="21.7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6.9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29.25" customHeight="1">
      <c r="A103" s="31"/>
      <c r="B103" s="32"/>
      <c r="C103" s="121" t="s">
        <v>123</v>
      </c>
      <c r="D103" s="31"/>
      <c r="E103" s="31"/>
      <c r="F103" s="31"/>
      <c r="G103" s="31"/>
      <c r="H103" s="31"/>
      <c r="I103" s="31"/>
      <c r="J103" s="130">
        <f>ROUND(J104 + J105 + J106 + J107 + J108 + J109,2)</f>
        <v>0</v>
      </c>
      <c r="K103" s="31"/>
      <c r="L103" s="41"/>
      <c r="N103" s="131" t="s">
        <v>39</v>
      </c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18" customHeight="1">
      <c r="A104" s="31"/>
      <c r="B104" s="132"/>
      <c r="C104" s="133"/>
      <c r="D104" s="223" t="s">
        <v>124</v>
      </c>
      <c r="E104" s="246"/>
      <c r="F104" s="246"/>
      <c r="G104" s="133"/>
      <c r="H104" s="133"/>
      <c r="I104" s="133"/>
      <c r="J104" s="93">
        <v>0</v>
      </c>
      <c r="K104" s="133"/>
      <c r="L104" s="135"/>
      <c r="M104" s="136"/>
      <c r="N104" s="137" t="s">
        <v>41</v>
      </c>
      <c r="O104" s="136"/>
      <c r="P104" s="136"/>
      <c r="Q104" s="136"/>
      <c r="R104" s="136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8" t="s">
        <v>125</v>
      </c>
      <c r="AZ104" s="136"/>
      <c r="BA104" s="136"/>
      <c r="BB104" s="136"/>
      <c r="BC104" s="136"/>
      <c r="BD104" s="136"/>
      <c r="BE104" s="139">
        <f t="shared" ref="BE104:BE109" si="0">IF(N104="základná",J104,0)</f>
        <v>0</v>
      </c>
      <c r="BF104" s="139">
        <f t="shared" ref="BF104:BF109" si="1">IF(N104="znížená",J104,0)</f>
        <v>0</v>
      </c>
      <c r="BG104" s="139">
        <f t="shared" ref="BG104:BG109" si="2">IF(N104="zákl. prenesená",J104,0)</f>
        <v>0</v>
      </c>
      <c r="BH104" s="139">
        <f t="shared" ref="BH104:BH109" si="3">IF(N104="zníž. prenesená",J104,0)</f>
        <v>0</v>
      </c>
      <c r="BI104" s="139">
        <f t="shared" ref="BI104:BI109" si="4">IF(N104="nulová",J104,0)</f>
        <v>0</v>
      </c>
      <c r="BJ104" s="138" t="s">
        <v>126</v>
      </c>
      <c r="BK104" s="136"/>
      <c r="BL104" s="136"/>
      <c r="BM104" s="136"/>
    </row>
    <row r="105" spans="1:65" s="2" customFormat="1" ht="18" hidden="1" customHeight="1">
      <c r="A105" s="31"/>
      <c r="B105" s="132"/>
      <c r="C105" s="133"/>
      <c r="D105" s="223" t="s">
        <v>127</v>
      </c>
      <c r="E105" s="246"/>
      <c r="F105" s="246"/>
      <c r="G105" s="133"/>
      <c r="H105" s="133"/>
      <c r="I105" s="133"/>
      <c r="J105" s="93">
        <v>0</v>
      </c>
      <c r="K105" s="133"/>
      <c r="L105" s="135"/>
      <c r="M105" s="136"/>
      <c r="N105" s="137" t="s">
        <v>41</v>
      </c>
      <c r="O105" s="136"/>
      <c r="P105" s="136"/>
      <c r="Q105" s="136"/>
      <c r="R105" s="136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8" t="s">
        <v>125</v>
      </c>
      <c r="AZ105" s="136"/>
      <c r="BA105" s="136"/>
      <c r="BB105" s="136"/>
      <c r="BC105" s="136"/>
      <c r="BD105" s="136"/>
      <c r="BE105" s="139">
        <f t="shared" si="0"/>
        <v>0</v>
      </c>
      <c r="BF105" s="139">
        <f t="shared" si="1"/>
        <v>0</v>
      </c>
      <c r="BG105" s="139">
        <f t="shared" si="2"/>
        <v>0</v>
      </c>
      <c r="BH105" s="139">
        <f t="shared" si="3"/>
        <v>0</v>
      </c>
      <c r="BI105" s="139">
        <f t="shared" si="4"/>
        <v>0</v>
      </c>
      <c r="BJ105" s="138" t="s">
        <v>126</v>
      </c>
      <c r="BK105" s="136"/>
      <c r="BL105" s="136"/>
      <c r="BM105" s="136"/>
    </row>
    <row r="106" spans="1:65" s="2" customFormat="1" ht="18" hidden="1" customHeight="1">
      <c r="A106" s="31"/>
      <c r="B106" s="132"/>
      <c r="C106" s="133"/>
      <c r="D106" s="223" t="s">
        <v>128</v>
      </c>
      <c r="E106" s="246"/>
      <c r="F106" s="246"/>
      <c r="G106" s="133"/>
      <c r="H106" s="133"/>
      <c r="I106" s="133"/>
      <c r="J106" s="93">
        <v>0</v>
      </c>
      <c r="K106" s="133"/>
      <c r="L106" s="135"/>
      <c r="M106" s="136"/>
      <c r="N106" s="137" t="s">
        <v>41</v>
      </c>
      <c r="O106" s="136"/>
      <c r="P106" s="136"/>
      <c r="Q106" s="136"/>
      <c r="R106" s="136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8" t="s">
        <v>125</v>
      </c>
      <c r="AZ106" s="136"/>
      <c r="BA106" s="136"/>
      <c r="BB106" s="136"/>
      <c r="BC106" s="136"/>
      <c r="BD106" s="136"/>
      <c r="BE106" s="139">
        <f t="shared" si="0"/>
        <v>0</v>
      </c>
      <c r="BF106" s="139">
        <f t="shared" si="1"/>
        <v>0</v>
      </c>
      <c r="BG106" s="139">
        <f t="shared" si="2"/>
        <v>0</v>
      </c>
      <c r="BH106" s="139">
        <f t="shared" si="3"/>
        <v>0</v>
      </c>
      <c r="BI106" s="139">
        <f t="shared" si="4"/>
        <v>0</v>
      </c>
      <c r="BJ106" s="138" t="s">
        <v>126</v>
      </c>
      <c r="BK106" s="136"/>
      <c r="BL106" s="136"/>
      <c r="BM106" s="136"/>
    </row>
    <row r="107" spans="1:65" s="2" customFormat="1" ht="18" hidden="1" customHeight="1">
      <c r="A107" s="31"/>
      <c r="B107" s="132"/>
      <c r="C107" s="133"/>
      <c r="D107" s="223" t="s">
        <v>129</v>
      </c>
      <c r="E107" s="246"/>
      <c r="F107" s="246"/>
      <c r="G107" s="133"/>
      <c r="H107" s="133"/>
      <c r="I107" s="133"/>
      <c r="J107" s="93">
        <v>0</v>
      </c>
      <c r="K107" s="133"/>
      <c r="L107" s="135"/>
      <c r="M107" s="136"/>
      <c r="N107" s="137" t="s">
        <v>41</v>
      </c>
      <c r="O107" s="136"/>
      <c r="P107" s="136"/>
      <c r="Q107" s="136"/>
      <c r="R107" s="136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8" t="s">
        <v>125</v>
      </c>
      <c r="AZ107" s="136"/>
      <c r="BA107" s="136"/>
      <c r="BB107" s="136"/>
      <c r="BC107" s="136"/>
      <c r="BD107" s="136"/>
      <c r="BE107" s="139">
        <f t="shared" si="0"/>
        <v>0</v>
      </c>
      <c r="BF107" s="139">
        <f t="shared" si="1"/>
        <v>0</v>
      </c>
      <c r="BG107" s="139">
        <f t="shared" si="2"/>
        <v>0</v>
      </c>
      <c r="BH107" s="139">
        <f t="shared" si="3"/>
        <v>0</v>
      </c>
      <c r="BI107" s="139">
        <f t="shared" si="4"/>
        <v>0</v>
      </c>
      <c r="BJ107" s="138" t="s">
        <v>126</v>
      </c>
      <c r="BK107" s="136"/>
      <c r="BL107" s="136"/>
      <c r="BM107" s="136"/>
    </row>
    <row r="108" spans="1:65" s="2" customFormat="1" ht="18" hidden="1" customHeight="1">
      <c r="A108" s="31"/>
      <c r="B108" s="132"/>
      <c r="C108" s="133"/>
      <c r="D108" s="223" t="s">
        <v>130</v>
      </c>
      <c r="E108" s="246"/>
      <c r="F108" s="246"/>
      <c r="G108" s="133"/>
      <c r="H108" s="133"/>
      <c r="I108" s="133"/>
      <c r="J108" s="93">
        <v>0</v>
      </c>
      <c r="K108" s="133"/>
      <c r="L108" s="135"/>
      <c r="M108" s="136"/>
      <c r="N108" s="137" t="s">
        <v>41</v>
      </c>
      <c r="O108" s="136"/>
      <c r="P108" s="136"/>
      <c r="Q108" s="136"/>
      <c r="R108" s="136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8" t="s">
        <v>125</v>
      </c>
      <c r="AZ108" s="136"/>
      <c r="BA108" s="136"/>
      <c r="BB108" s="136"/>
      <c r="BC108" s="136"/>
      <c r="BD108" s="136"/>
      <c r="BE108" s="139">
        <f t="shared" si="0"/>
        <v>0</v>
      </c>
      <c r="BF108" s="139">
        <f t="shared" si="1"/>
        <v>0</v>
      </c>
      <c r="BG108" s="139">
        <f t="shared" si="2"/>
        <v>0</v>
      </c>
      <c r="BH108" s="139">
        <f t="shared" si="3"/>
        <v>0</v>
      </c>
      <c r="BI108" s="139">
        <f t="shared" si="4"/>
        <v>0</v>
      </c>
      <c r="BJ108" s="138" t="s">
        <v>126</v>
      </c>
      <c r="BK108" s="136"/>
      <c r="BL108" s="136"/>
      <c r="BM108" s="136"/>
    </row>
    <row r="109" spans="1:65" s="2" customFormat="1" ht="18" hidden="1" customHeight="1">
      <c r="A109" s="31"/>
      <c r="B109" s="132"/>
      <c r="C109" s="133"/>
      <c r="D109" s="134" t="s">
        <v>131</v>
      </c>
      <c r="E109" s="133"/>
      <c r="F109" s="133"/>
      <c r="G109" s="133"/>
      <c r="H109" s="133"/>
      <c r="I109" s="133"/>
      <c r="J109" s="93">
        <f>ROUND(J30*T109,2)</f>
        <v>0</v>
      </c>
      <c r="K109" s="133"/>
      <c r="L109" s="135"/>
      <c r="M109" s="136"/>
      <c r="N109" s="137" t="s">
        <v>41</v>
      </c>
      <c r="O109" s="136"/>
      <c r="P109" s="136"/>
      <c r="Q109" s="136"/>
      <c r="R109" s="136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8" t="s">
        <v>132</v>
      </c>
      <c r="AZ109" s="136"/>
      <c r="BA109" s="136"/>
      <c r="BB109" s="136"/>
      <c r="BC109" s="136"/>
      <c r="BD109" s="136"/>
      <c r="BE109" s="139">
        <f t="shared" si="0"/>
        <v>0</v>
      </c>
      <c r="BF109" s="139">
        <f t="shared" si="1"/>
        <v>0</v>
      </c>
      <c r="BG109" s="139">
        <f t="shared" si="2"/>
        <v>0</v>
      </c>
      <c r="BH109" s="139">
        <f t="shared" si="3"/>
        <v>0</v>
      </c>
      <c r="BI109" s="139">
        <f t="shared" si="4"/>
        <v>0</v>
      </c>
      <c r="BJ109" s="138" t="s">
        <v>126</v>
      </c>
      <c r="BK109" s="136"/>
      <c r="BL109" s="136"/>
      <c r="BM109" s="136"/>
    </row>
    <row r="110" spans="1:65" s="2" customForma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01" t="s">
        <v>104</v>
      </c>
      <c r="D111" s="102"/>
      <c r="E111" s="102"/>
      <c r="F111" s="102"/>
      <c r="G111" s="102"/>
      <c r="H111" s="102"/>
      <c r="I111" s="102"/>
      <c r="J111" s="103">
        <f>ROUND(J96+J103,2)</f>
        <v>0</v>
      </c>
      <c r="K111" s="102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6.95" customHeight="1">
      <c r="A112" s="31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pans="1:31" s="2" customFormat="1" ht="6.95" customHeight="1">
      <c r="A116" s="31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4.95" customHeight="1">
      <c r="A117" s="31"/>
      <c r="B117" s="32"/>
      <c r="C117" s="18" t="s">
        <v>133</v>
      </c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2" customHeight="1">
      <c r="A119" s="31"/>
      <c r="B119" s="32"/>
      <c r="C119" s="24" t="s">
        <v>14</v>
      </c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3.25" customHeight="1">
      <c r="A120" s="31"/>
      <c r="B120" s="32"/>
      <c r="C120" s="31"/>
      <c r="D120" s="31"/>
      <c r="E120" s="247" t="str">
        <f>E7</f>
        <v>Sanácia bodovej závady na ceste III/2410 Špania dolina v km 3,770 - 3,900</v>
      </c>
      <c r="F120" s="248"/>
      <c r="G120" s="248"/>
      <c r="H120" s="248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4" t="s">
        <v>106</v>
      </c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237" t="str">
        <f>E9</f>
        <v>SO 602 - SO 602 Verejné osvetlenie</v>
      </c>
      <c r="F122" s="249"/>
      <c r="G122" s="249"/>
      <c r="H122" s="249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4" t="s">
        <v>18</v>
      </c>
      <c r="D124" s="31"/>
      <c r="E124" s="31"/>
      <c r="F124" s="22" t="str">
        <f>F12</f>
        <v>Špania Dolina</v>
      </c>
      <c r="G124" s="31"/>
      <c r="H124" s="31"/>
      <c r="I124" s="24" t="s">
        <v>20</v>
      </c>
      <c r="J124" s="54" t="str">
        <f>IF(J12="","",J12)</f>
        <v/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4" t="s">
        <v>21</v>
      </c>
      <c r="D126" s="31"/>
      <c r="E126" s="31"/>
      <c r="F126" s="22" t="str">
        <f>E15</f>
        <v>Banskobystrický samosprávny kraj</v>
      </c>
      <c r="G126" s="31"/>
      <c r="H126" s="31"/>
      <c r="I126" s="24" t="s">
        <v>26</v>
      </c>
      <c r="J126" s="27" t="str">
        <f>E21</f>
        <v>JANELE s.r.o.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4" t="s">
        <v>24</v>
      </c>
      <c r="D127" s="31"/>
      <c r="E127" s="31"/>
      <c r="F127" s="22" t="str">
        <f>IF(E18="","",E18)</f>
        <v>Vyplň údaj</v>
      </c>
      <c r="G127" s="31"/>
      <c r="H127" s="31"/>
      <c r="I127" s="24" t="s">
        <v>30</v>
      </c>
      <c r="J127" s="27" t="str">
        <f>E24</f>
        <v>Adrian Bereš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40"/>
      <c r="B129" s="141"/>
      <c r="C129" s="142" t="s">
        <v>134</v>
      </c>
      <c r="D129" s="143" t="s">
        <v>60</v>
      </c>
      <c r="E129" s="143" t="s">
        <v>56</v>
      </c>
      <c r="F129" s="143" t="s">
        <v>57</v>
      </c>
      <c r="G129" s="143" t="s">
        <v>135</v>
      </c>
      <c r="H129" s="143" t="s">
        <v>136</v>
      </c>
      <c r="I129" s="143" t="s">
        <v>137</v>
      </c>
      <c r="J129" s="144" t="s">
        <v>112</v>
      </c>
      <c r="K129" s="145" t="s">
        <v>138</v>
      </c>
      <c r="L129" s="146"/>
      <c r="M129" s="61" t="s">
        <v>1</v>
      </c>
      <c r="N129" s="62" t="s">
        <v>39</v>
      </c>
      <c r="O129" s="62" t="s">
        <v>139</v>
      </c>
      <c r="P129" s="62" t="s">
        <v>140</v>
      </c>
      <c r="Q129" s="62" t="s">
        <v>141</v>
      </c>
      <c r="R129" s="62" t="s">
        <v>142</v>
      </c>
      <c r="S129" s="62" t="s">
        <v>143</v>
      </c>
      <c r="T129" s="63" t="s">
        <v>144</v>
      </c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pans="1:65" s="2" customFormat="1" ht="22.9" customHeight="1">
      <c r="A130" s="31"/>
      <c r="B130" s="32"/>
      <c r="C130" s="68" t="s">
        <v>108</v>
      </c>
      <c r="D130" s="31"/>
      <c r="E130" s="31"/>
      <c r="F130" s="31"/>
      <c r="G130" s="31"/>
      <c r="H130" s="31"/>
      <c r="I130" s="31"/>
      <c r="J130" s="147">
        <f>BK130</f>
        <v>0</v>
      </c>
      <c r="K130" s="31"/>
      <c r="L130" s="32"/>
      <c r="M130" s="64"/>
      <c r="N130" s="55"/>
      <c r="O130" s="65"/>
      <c r="P130" s="148">
        <f>P131</f>
        <v>0</v>
      </c>
      <c r="Q130" s="65"/>
      <c r="R130" s="148">
        <f>R131</f>
        <v>0.19244000000000003</v>
      </c>
      <c r="S130" s="65"/>
      <c r="T130" s="149">
        <f>T131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74</v>
      </c>
      <c r="AU130" s="14" t="s">
        <v>114</v>
      </c>
      <c r="BK130" s="150">
        <f>BK131</f>
        <v>0</v>
      </c>
    </row>
    <row r="131" spans="1:65" s="12" customFormat="1" ht="25.9" customHeight="1">
      <c r="B131" s="151"/>
      <c r="D131" s="152" t="s">
        <v>74</v>
      </c>
      <c r="E131" s="153" t="s">
        <v>213</v>
      </c>
      <c r="F131" s="153" t="s">
        <v>776</v>
      </c>
      <c r="I131" s="154"/>
      <c r="J131" s="155">
        <f>BK131</f>
        <v>0</v>
      </c>
      <c r="L131" s="151"/>
      <c r="M131" s="156"/>
      <c r="N131" s="157"/>
      <c r="O131" s="157"/>
      <c r="P131" s="158">
        <f>P132+P141+P143</f>
        <v>0</v>
      </c>
      <c r="Q131" s="157"/>
      <c r="R131" s="158">
        <f>R132+R141+R143</f>
        <v>0.19244000000000003</v>
      </c>
      <c r="S131" s="157"/>
      <c r="T131" s="159">
        <f>T132+T141+T143</f>
        <v>0</v>
      </c>
      <c r="AR131" s="152" t="s">
        <v>159</v>
      </c>
      <c r="AT131" s="160" t="s">
        <v>74</v>
      </c>
      <c r="AU131" s="160" t="s">
        <v>75</v>
      </c>
      <c r="AY131" s="152" t="s">
        <v>147</v>
      </c>
      <c r="BK131" s="161">
        <f>BK132+BK141+BK143</f>
        <v>0</v>
      </c>
    </row>
    <row r="132" spans="1:65" s="12" customFormat="1" ht="22.9" customHeight="1">
      <c r="B132" s="151"/>
      <c r="D132" s="152" t="s">
        <v>74</v>
      </c>
      <c r="E132" s="162" t="s">
        <v>798</v>
      </c>
      <c r="F132" s="162" t="s">
        <v>799</v>
      </c>
      <c r="I132" s="154"/>
      <c r="J132" s="163">
        <f>BK132</f>
        <v>0</v>
      </c>
      <c r="L132" s="151"/>
      <c r="M132" s="156"/>
      <c r="N132" s="157"/>
      <c r="O132" s="157"/>
      <c r="P132" s="158">
        <f>SUM(P133:P140)</f>
        <v>0</v>
      </c>
      <c r="Q132" s="157"/>
      <c r="R132" s="158">
        <f>SUM(R133:R140)</f>
        <v>0.19244000000000003</v>
      </c>
      <c r="S132" s="157"/>
      <c r="T132" s="159">
        <f>SUM(T133:T140)</f>
        <v>0</v>
      </c>
      <c r="AR132" s="152" t="s">
        <v>159</v>
      </c>
      <c r="AT132" s="160" t="s">
        <v>74</v>
      </c>
      <c r="AU132" s="160" t="s">
        <v>83</v>
      </c>
      <c r="AY132" s="152" t="s">
        <v>147</v>
      </c>
      <c r="BK132" s="161">
        <f>SUM(BK133:BK140)</f>
        <v>0</v>
      </c>
    </row>
    <row r="133" spans="1:65" s="2" customFormat="1" ht="24.2" customHeight="1">
      <c r="A133" s="31"/>
      <c r="B133" s="132"/>
      <c r="C133" s="181" t="s">
        <v>83</v>
      </c>
      <c r="D133" s="181" t="s">
        <v>213</v>
      </c>
      <c r="E133" s="182" t="s">
        <v>825</v>
      </c>
      <c r="F133" s="183" t="s">
        <v>826</v>
      </c>
      <c r="G133" s="184" t="s">
        <v>387</v>
      </c>
      <c r="H133" s="185">
        <v>1</v>
      </c>
      <c r="I133" s="186"/>
      <c r="J133" s="185">
        <f t="shared" ref="J133:J140" si="5">ROUND(I133*H133,3)</f>
        <v>0</v>
      </c>
      <c r="K133" s="187"/>
      <c r="L133" s="188"/>
      <c r="M133" s="189" t="s">
        <v>1</v>
      </c>
      <c r="N133" s="190" t="s">
        <v>41</v>
      </c>
      <c r="O133" s="57"/>
      <c r="P133" s="173">
        <f t="shared" ref="P133:P140" si="6">O133*H133</f>
        <v>0</v>
      </c>
      <c r="Q133" s="173">
        <v>1.9689999999999999E-2</v>
      </c>
      <c r="R133" s="173">
        <f t="shared" ref="R133:R140" si="7">Q133*H133</f>
        <v>1.9689999999999999E-2</v>
      </c>
      <c r="S133" s="173">
        <v>0</v>
      </c>
      <c r="T133" s="174">
        <f t="shared" ref="T133:T140" si="8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5" t="s">
        <v>802</v>
      </c>
      <c r="AT133" s="175" t="s">
        <v>213</v>
      </c>
      <c r="AU133" s="175" t="s">
        <v>126</v>
      </c>
      <c r="AY133" s="14" t="s">
        <v>147</v>
      </c>
      <c r="BE133" s="97">
        <f t="shared" ref="BE133:BE140" si="9">IF(N133="základná",J133,0)</f>
        <v>0</v>
      </c>
      <c r="BF133" s="97">
        <f t="shared" ref="BF133:BF140" si="10">IF(N133="znížená",J133,0)</f>
        <v>0</v>
      </c>
      <c r="BG133" s="97">
        <f t="shared" ref="BG133:BG140" si="11">IF(N133="zákl. prenesená",J133,0)</f>
        <v>0</v>
      </c>
      <c r="BH133" s="97">
        <f t="shared" ref="BH133:BH140" si="12">IF(N133="zníž. prenesená",J133,0)</f>
        <v>0</v>
      </c>
      <c r="BI133" s="97">
        <f t="shared" ref="BI133:BI140" si="13">IF(N133="nulová",J133,0)</f>
        <v>0</v>
      </c>
      <c r="BJ133" s="14" t="s">
        <v>126</v>
      </c>
      <c r="BK133" s="176">
        <f t="shared" ref="BK133:BK140" si="14">ROUND(I133*H133,3)</f>
        <v>0</v>
      </c>
      <c r="BL133" s="14" t="s">
        <v>417</v>
      </c>
      <c r="BM133" s="175" t="s">
        <v>126</v>
      </c>
    </row>
    <row r="134" spans="1:65" s="2" customFormat="1" ht="24.2" customHeight="1">
      <c r="A134" s="31"/>
      <c r="B134" s="132"/>
      <c r="C134" s="181" t="s">
        <v>126</v>
      </c>
      <c r="D134" s="181" t="s">
        <v>213</v>
      </c>
      <c r="E134" s="182" t="s">
        <v>827</v>
      </c>
      <c r="F134" s="183" t="s">
        <v>828</v>
      </c>
      <c r="G134" s="184" t="s">
        <v>387</v>
      </c>
      <c r="H134" s="185">
        <v>1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41</v>
      </c>
      <c r="O134" s="57"/>
      <c r="P134" s="173">
        <f t="shared" si="6"/>
        <v>0</v>
      </c>
      <c r="Q134" s="173">
        <v>0.16800000000000001</v>
      </c>
      <c r="R134" s="173">
        <f t="shared" si="7"/>
        <v>0.16800000000000001</v>
      </c>
      <c r="S134" s="173">
        <v>0</v>
      </c>
      <c r="T134" s="174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5" t="s">
        <v>802</v>
      </c>
      <c r="AT134" s="175" t="s">
        <v>213</v>
      </c>
      <c r="AU134" s="175" t="s">
        <v>126</v>
      </c>
      <c r="AY134" s="14" t="s">
        <v>147</v>
      </c>
      <c r="BE134" s="97">
        <f t="shared" si="9"/>
        <v>0</v>
      </c>
      <c r="BF134" s="97">
        <f t="shared" si="10"/>
        <v>0</v>
      </c>
      <c r="BG134" s="97">
        <f t="shared" si="11"/>
        <v>0</v>
      </c>
      <c r="BH134" s="97">
        <f t="shared" si="12"/>
        <v>0</v>
      </c>
      <c r="BI134" s="97">
        <f t="shared" si="13"/>
        <v>0</v>
      </c>
      <c r="BJ134" s="14" t="s">
        <v>126</v>
      </c>
      <c r="BK134" s="176">
        <f t="shared" si="14"/>
        <v>0</v>
      </c>
      <c r="BL134" s="14" t="s">
        <v>417</v>
      </c>
      <c r="BM134" s="175" t="s">
        <v>153</v>
      </c>
    </row>
    <row r="135" spans="1:65" s="2" customFormat="1" ht="14.45" customHeight="1">
      <c r="A135" s="31"/>
      <c r="B135" s="132"/>
      <c r="C135" s="181" t="s">
        <v>159</v>
      </c>
      <c r="D135" s="181" t="s">
        <v>213</v>
      </c>
      <c r="E135" s="182" t="s">
        <v>829</v>
      </c>
      <c r="F135" s="183" t="s">
        <v>830</v>
      </c>
      <c r="G135" s="184" t="s">
        <v>262</v>
      </c>
      <c r="H135" s="185">
        <v>25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41</v>
      </c>
      <c r="O135" s="57"/>
      <c r="P135" s="173">
        <f t="shared" si="6"/>
        <v>0</v>
      </c>
      <c r="Q135" s="173">
        <v>1.3999999999999999E-4</v>
      </c>
      <c r="R135" s="173">
        <f t="shared" si="7"/>
        <v>3.4999999999999996E-3</v>
      </c>
      <c r="S135" s="173">
        <v>0</v>
      </c>
      <c r="T135" s="174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5" t="s">
        <v>802</v>
      </c>
      <c r="AT135" s="175" t="s">
        <v>213</v>
      </c>
      <c r="AU135" s="175" t="s">
        <v>126</v>
      </c>
      <c r="AY135" s="14" t="s">
        <v>147</v>
      </c>
      <c r="BE135" s="97">
        <f t="shared" si="9"/>
        <v>0</v>
      </c>
      <c r="BF135" s="97">
        <f t="shared" si="10"/>
        <v>0</v>
      </c>
      <c r="BG135" s="97">
        <f t="shared" si="11"/>
        <v>0</v>
      </c>
      <c r="BH135" s="97">
        <f t="shared" si="12"/>
        <v>0</v>
      </c>
      <c r="BI135" s="97">
        <f t="shared" si="13"/>
        <v>0</v>
      </c>
      <c r="BJ135" s="14" t="s">
        <v>126</v>
      </c>
      <c r="BK135" s="176">
        <f t="shared" si="14"/>
        <v>0</v>
      </c>
      <c r="BL135" s="14" t="s">
        <v>417</v>
      </c>
      <c r="BM135" s="175" t="s">
        <v>170</v>
      </c>
    </row>
    <row r="136" spans="1:65" s="2" customFormat="1" ht="24.2" customHeight="1">
      <c r="A136" s="31"/>
      <c r="B136" s="132"/>
      <c r="C136" s="181" t="s">
        <v>153</v>
      </c>
      <c r="D136" s="181" t="s">
        <v>213</v>
      </c>
      <c r="E136" s="182" t="s">
        <v>831</v>
      </c>
      <c r="F136" s="183" t="s">
        <v>832</v>
      </c>
      <c r="G136" s="184" t="s">
        <v>262</v>
      </c>
      <c r="H136" s="185">
        <v>25</v>
      </c>
      <c r="I136" s="186"/>
      <c r="J136" s="185">
        <f t="shared" si="5"/>
        <v>0</v>
      </c>
      <c r="K136" s="187"/>
      <c r="L136" s="188"/>
      <c r="M136" s="189" t="s">
        <v>1</v>
      </c>
      <c r="N136" s="190" t="s">
        <v>41</v>
      </c>
      <c r="O136" s="57"/>
      <c r="P136" s="173">
        <f t="shared" si="6"/>
        <v>0</v>
      </c>
      <c r="Q136" s="173">
        <v>5.0000000000000002E-5</v>
      </c>
      <c r="R136" s="173">
        <f t="shared" si="7"/>
        <v>1.25E-3</v>
      </c>
      <c r="S136" s="173">
        <v>0</v>
      </c>
      <c r="T136" s="174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5" t="s">
        <v>802</v>
      </c>
      <c r="AT136" s="175" t="s">
        <v>213</v>
      </c>
      <c r="AU136" s="175" t="s">
        <v>126</v>
      </c>
      <c r="AY136" s="14" t="s">
        <v>147</v>
      </c>
      <c r="BE136" s="97">
        <f t="shared" si="9"/>
        <v>0</v>
      </c>
      <c r="BF136" s="97">
        <f t="shared" si="10"/>
        <v>0</v>
      </c>
      <c r="BG136" s="97">
        <f t="shared" si="11"/>
        <v>0</v>
      </c>
      <c r="BH136" s="97">
        <f t="shared" si="12"/>
        <v>0</v>
      </c>
      <c r="BI136" s="97">
        <f t="shared" si="13"/>
        <v>0</v>
      </c>
      <c r="BJ136" s="14" t="s">
        <v>126</v>
      </c>
      <c r="BK136" s="176">
        <f t="shared" si="14"/>
        <v>0</v>
      </c>
      <c r="BL136" s="14" t="s">
        <v>417</v>
      </c>
      <c r="BM136" s="175" t="s">
        <v>180</v>
      </c>
    </row>
    <row r="137" spans="1:65" s="2" customFormat="1" ht="24.2" customHeight="1">
      <c r="A137" s="31"/>
      <c r="B137" s="132"/>
      <c r="C137" s="164" t="s">
        <v>166</v>
      </c>
      <c r="D137" s="164" t="s">
        <v>149</v>
      </c>
      <c r="E137" s="165" t="s">
        <v>833</v>
      </c>
      <c r="F137" s="166" t="s">
        <v>834</v>
      </c>
      <c r="G137" s="167" t="s">
        <v>387</v>
      </c>
      <c r="H137" s="168">
        <v>1.1000000000000001</v>
      </c>
      <c r="I137" s="169"/>
      <c r="J137" s="168">
        <f t="shared" si="5"/>
        <v>0</v>
      </c>
      <c r="K137" s="170"/>
      <c r="L137" s="32"/>
      <c r="M137" s="171" t="s">
        <v>1</v>
      </c>
      <c r="N137" s="172" t="s">
        <v>41</v>
      </c>
      <c r="O137" s="57"/>
      <c r="P137" s="173">
        <f t="shared" si="6"/>
        <v>0</v>
      </c>
      <c r="Q137" s="173">
        <v>0</v>
      </c>
      <c r="R137" s="173">
        <f t="shared" si="7"/>
        <v>0</v>
      </c>
      <c r="S137" s="173">
        <v>0</v>
      </c>
      <c r="T137" s="174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5" t="s">
        <v>417</v>
      </c>
      <c r="AT137" s="175" t="s">
        <v>149</v>
      </c>
      <c r="AU137" s="175" t="s">
        <v>126</v>
      </c>
      <c r="AY137" s="14" t="s">
        <v>147</v>
      </c>
      <c r="BE137" s="97">
        <f t="shared" si="9"/>
        <v>0</v>
      </c>
      <c r="BF137" s="97">
        <f t="shared" si="10"/>
        <v>0</v>
      </c>
      <c r="BG137" s="97">
        <f t="shared" si="11"/>
        <v>0</v>
      </c>
      <c r="BH137" s="97">
        <f t="shared" si="12"/>
        <v>0</v>
      </c>
      <c r="BI137" s="97">
        <f t="shared" si="13"/>
        <v>0</v>
      </c>
      <c r="BJ137" s="14" t="s">
        <v>126</v>
      </c>
      <c r="BK137" s="176">
        <f t="shared" si="14"/>
        <v>0</v>
      </c>
      <c r="BL137" s="14" t="s">
        <v>417</v>
      </c>
      <c r="BM137" s="175" t="s">
        <v>188</v>
      </c>
    </row>
    <row r="138" spans="1:65" s="2" customFormat="1" ht="24.2" customHeight="1">
      <c r="A138" s="31"/>
      <c r="B138" s="132"/>
      <c r="C138" s="164" t="s">
        <v>170</v>
      </c>
      <c r="D138" s="164" t="s">
        <v>149</v>
      </c>
      <c r="E138" s="165" t="s">
        <v>835</v>
      </c>
      <c r="F138" s="166" t="s">
        <v>836</v>
      </c>
      <c r="G138" s="167" t="s">
        <v>387</v>
      </c>
      <c r="H138" s="168">
        <v>1</v>
      </c>
      <c r="I138" s="169"/>
      <c r="J138" s="168">
        <f t="shared" si="5"/>
        <v>0</v>
      </c>
      <c r="K138" s="170"/>
      <c r="L138" s="32"/>
      <c r="M138" s="171" t="s">
        <v>1</v>
      </c>
      <c r="N138" s="172" t="s">
        <v>41</v>
      </c>
      <c r="O138" s="57"/>
      <c r="P138" s="173">
        <f t="shared" si="6"/>
        <v>0</v>
      </c>
      <c r="Q138" s="173">
        <v>0</v>
      </c>
      <c r="R138" s="173">
        <f t="shared" si="7"/>
        <v>0</v>
      </c>
      <c r="S138" s="173">
        <v>0</v>
      </c>
      <c r="T138" s="174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5" t="s">
        <v>417</v>
      </c>
      <c r="AT138" s="175" t="s">
        <v>149</v>
      </c>
      <c r="AU138" s="175" t="s">
        <v>126</v>
      </c>
      <c r="AY138" s="14" t="s">
        <v>147</v>
      </c>
      <c r="BE138" s="97">
        <f t="shared" si="9"/>
        <v>0</v>
      </c>
      <c r="BF138" s="97">
        <f t="shared" si="10"/>
        <v>0</v>
      </c>
      <c r="BG138" s="97">
        <f t="shared" si="11"/>
        <v>0</v>
      </c>
      <c r="BH138" s="97">
        <f t="shared" si="12"/>
        <v>0</v>
      </c>
      <c r="BI138" s="97">
        <f t="shared" si="13"/>
        <v>0</v>
      </c>
      <c r="BJ138" s="14" t="s">
        <v>126</v>
      </c>
      <c r="BK138" s="176">
        <f t="shared" si="14"/>
        <v>0</v>
      </c>
      <c r="BL138" s="14" t="s">
        <v>417</v>
      </c>
      <c r="BM138" s="175" t="s">
        <v>196</v>
      </c>
    </row>
    <row r="139" spans="1:65" s="2" customFormat="1" ht="24.2" customHeight="1">
      <c r="A139" s="31"/>
      <c r="B139" s="132"/>
      <c r="C139" s="164" t="s">
        <v>176</v>
      </c>
      <c r="D139" s="164" t="s">
        <v>149</v>
      </c>
      <c r="E139" s="165" t="s">
        <v>837</v>
      </c>
      <c r="F139" s="166" t="s">
        <v>838</v>
      </c>
      <c r="G139" s="167" t="s">
        <v>387</v>
      </c>
      <c r="H139" s="168">
        <v>1</v>
      </c>
      <c r="I139" s="169"/>
      <c r="J139" s="168">
        <f t="shared" si="5"/>
        <v>0</v>
      </c>
      <c r="K139" s="170"/>
      <c r="L139" s="32"/>
      <c r="M139" s="171" t="s">
        <v>1</v>
      </c>
      <c r="N139" s="172" t="s">
        <v>41</v>
      </c>
      <c r="O139" s="57"/>
      <c r="P139" s="173">
        <f t="shared" si="6"/>
        <v>0</v>
      </c>
      <c r="Q139" s="173">
        <v>0</v>
      </c>
      <c r="R139" s="173">
        <f t="shared" si="7"/>
        <v>0</v>
      </c>
      <c r="S139" s="173">
        <v>0</v>
      </c>
      <c r="T139" s="174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5" t="s">
        <v>417</v>
      </c>
      <c r="AT139" s="175" t="s">
        <v>149</v>
      </c>
      <c r="AU139" s="175" t="s">
        <v>126</v>
      </c>
      <c r="AY139" s="14" t="s">
        <v>147</v>
      </c>
      <c r="BE139" s="97">
        <f t="shared" si="9"/>
        <v>0</v>
      </c>
      <c r="BF139" s="97">
        <f t="shared" si="10"/>
        <v>0</v>
      </c>
      <c r="BG139" s="97">
        <f t="shared" si="11"/>
        <v>0</v>
      </c>
      <c r="BH139" s="97">
        <f t="shared" si="12"/>
        <v>0</v>
      </c>
      <c r="BI139" s="97">
        <f t="shared" si="13"/>
        <v>0</v>
      </c>
      <c r="BJ139" s="14" t="s">
        <v>126</v>
      </c>
      <c r="BK139" s="176">
        <f t="shared" si="14"/>
        <v>0</v>
      </c>
      <c r="BL139" s="14" t="s">
        <v>417</v>
      </c>
      <c r="BM139" s="175" t="s">
        <v>204</v>
      </c>
    </row>
    <row r="140" spans="1:65" s="2" customFormat="1" ht="14.45" customHeight="1">
      <c r="A140" s="31"/>
      <c r="B140" s="132"/>
      <c r="C140" s="164" t="s">
        <v>180</v>
      </c>
      <c r="D140" s="164" t="s">
        <v>149</v>
      </c>
      <c r="E140" s="165" t="s">
        <v>839</v>
      </c>
      <c r="F140" s="166" t="s">
        <v>840</v>
      </c>
      <c r="G140" s="167" t="s">
        <v>387</v>
      </c>
      <c r="H140" s="168">
        <v>1</v>
      </c>
      <c r="I140" s="169"/>
      <c r="J140" s="168">
        <f t="shared" si="5"/>
        <v>0</v>
      </c>
      <c r="K140" s="170"/>
      <c r="L140" s="32"/>
      <c r="M140" s="171" t="s">
        <v>1</v>
      </c>
      <c r="N140" s="172" t="s">
        <v>41</v>
      </c>
      <c r="O140" s="57"/>
      <c r="P140" s="173">
        <f t="shared" si="6"/>
        <v>0</v>
      </c>
      <c r="Q140" s="173">
        <v>0</v>
      </c>
      <c r="R140" s="173">
        <f t="shared" si="7"/>
        <v>0</v>
      </c>
      <c r="S140" s="173">
        <v>0</v>
      </c>
      <c r="T140" s="174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5" t="s">
        <v>417</v>
      </c>
      <c r="AT140" s="175" t="s">
        <v>149</v>
      </c>
      <c r="AU140" s="175" t="s">
        <v>126</v>
      </c>
      <c r="AY140" s="14" t="s">
        <v>147</v>
      </c>
      <c r="BE140" s="97">
        <f t="shared" si="9"/>
        <v>0</v>
      </c>
      <c r="BF140" s="97">
        <f t="shared" si="10"/>
        <v>0</v>
      </c>
      <c r="BG140" s="97">
        <f t="shared" si="11"/>
        <v>0</v>
      </c>
      <c r="BH140" s="97">
        <f t="shared" si="12"/>
        <v>0</v>
      </c>
      <c r="BI140" s="97">
        <f t="shared" si="13"/>
        <v>0</v>
      </c>
      <c r="BJ140" s="14" t="s">
        <v>126</v>
      </c>
      <c r="BK140" s="176">
        <f t="shared" si="14"/>
        <v>0</v>
      </c>
      <c r="BL140" s="14" t="s">
        <v>417</v>
      </c>
      <c r="BM140" s="175" t="s">
        <v>212</v>
      </c>
    </row>
    <row r="141" spans="1:65" s="12" customFormat="1" ht="22.9" customHeight="1">
      <c r="B141" s="151"/>
      <c r="D141" s="152" t="s">
        <v>74</v>
      </c>
      <c r="E141" s="162" t="s">
        <v>841</v>
      </c>
      <c r="F141" s="162" t="s">
        <v>842</v>
      </c>
      <c r="I141" s="154"/>
      <c r="J141" s="163">
        <f>BK141</f>
        <v>0</v>
      </c>
      <c r="L141" s="151"/>
      <c r="M141" s="156"/>
      <c r="N141" s="157"/>
      <c r="O141" s="157"/>
      <c r="P141" s="158">
        <f>P142</f>
        <v>0</v>
      </c>
      <c r="Q141" s="157"/>
      <c r="R141" s="158">
        <f>R142</f>
        <v>0</v>
      </c>
      <c r="S141" s="157"/>
      <c r="T141" s="159">
        <f>T142</f>
        <v>0</v>
      </c>
      <c r="AR141" s="152" t="s">
        <v>159</v>
      </c>
      <c r="AT141" s="160" t="s">
        <v>74</v>
      </c>
      <c r="AU141" s="160" t="s">
        <v>83</v>
      </c>
      <c r="AY141" s="152" t="s">
        <v>147</v>
      </c>
      <c r="BK141" s="161">
        <f>BK142</f>
        <v>0</v>
      </c>
    </row>
    <row r="142" spans="1:65" s="2" customFormat="1" ht="24.2" customHeight="1">
      <c r="A142" s="31"/>
      <c r="B142" s="132"/>
      <c r="C142" s="164" t="s">
        <v>184</v>
      </c>
      <c r="D142" s="164" t="s">
        <v>149</v>
      </c>
      <c r="E142" s="165" t="s">
        <v>843</v>
      </c>
      <c r="F142" s="166" t="s">
        <v>844</v>
      </c>
      <c r="G142" s="167" t="s">
        <v>387</v>
      </c>
      <c r="H142" s="168">
        <v>1</v>
      </c>
      <c r="I142" s="169"/>
      <c r="J142" s="168">
        <f>ROUND(I142*H142,3)</f>
        <v>0</v>
      </c>
      <c r="K142" s="170"/>
      <c r="L142" s="32"/>
      <c r="M142" s="171" t="s">
        <v>1</v>
      </c>
      <c r="N142" s="172" t="s">
        <v>41</v>
      </c>
      <c r="O142" s="57"/>
      <c r="P142" s="173">
        <f>O142*H142</f>
        <v>0</v>
      </c>
      <c r="Q142" s="173">
        <v>0</v>
      </c>
      <c r="R142" s="173">
        <f>Q142*H142</f>
        <v>0</v>
      </c>
      <c r="S142" s="173">
        <v>0</v>
      </c>
      <c r="T142" s="174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5" t="s">
        <v>417</v>
      </c>
      <c r="AT142" s="175" t="s">
        <v>149</v>
      </c>
      <c r="AU142" s="175" t="s">
        <v>126</v>
      </c>
      <c r="AY142" s="14" t="s">
        <v>147</v>
      </c>
      <c r="BE142" s="97">
        <f>IF(N142="základná",J142,0)</f>
        <v>0</v>
      </c>
      <c r="BF142" s="97">
        <f>IF(N142="znížená",J142,0)</f>
        <v>0</v>
      </c>
      <c r="BG142" s="97">
        <f>IF(N142="zákl. prenesená",J142,0)</f>
        <v>0</v>
      </c>
      <c r="BH142" s="97">
        <f>IF(N142="zníž. prenesená",J142,0)</f>
        <v>0</v>
      </c>
      <c r="BI142" s="97">
        <f>IF(N142="nulová",J142,0)</f>
        <v>0</v>
      </c>
      <c r="BJ142" s="14" t="s">
        <v>126</v>
      </c>
      <c r="BK142" s="176">
        <f>ROUND(I142*H142,3)</f>
        <v>0</v>
      </c>
      <c r="BL142" s="14" t="s">
        <v>417</v>
      </c>
      <c r="BM142" s="175" t="s">
        <v>222</v>
      </c>
    </row>
    <row r="143" spans="1:65" s="12" customFormat="1" ht="22.9" customHeight="1">
      <c r="B143" s="151"/>
      <c r="D143" s="152" t="s">
        <v>74</v>
      </c>
      <c r="E143" s="162" t="s">
        <v>815</v>
      </c>
      <c r="F143" s="162" t="s">
        <v>816</v>
      </c>
      <c r="I143" s="154"/>
      <c r="J143" s="163">
        <f>BK143</f>
        <v>0</v>
      </c>
      <c r="L143" s="151"/>
      <c r="M143" s="156"/>
      <c r="N143" s="157"/>
      <c r="O143" s="157"/>
      <c r="P143" s="158">
        <f>P144</f>
        <v>0</v>
      </c>
      <c r="Q143" s="157"/>
      <c r="R143" s="158">
        <f>R144</f>
        <v>0</v>
      </c>
      <c r="S143" s="157"/>
      <c r="T143" s="159">
        <f>T144</f>
        <v>0</v>
      </c>
      <c r="AR143" s="152" t="s">
        <v>159</v>
      </c>
      <c r="AT143" s="160" t="s">
        <v>74</v>
      </c>
      <c r="AU143" s="160" t="s">
        <v>83</v>
      </c>
      <c r="AY143" s="152" t="s">
        <v>147</v>
      </c>
      <c r="BK143" s="161">
        <f>BK144</f>
        <v>0</v>
      </c>
    </row>
    <row r="144" spans="1:65" s="2" customFormat="1" ht="24.2" customHeight="1">
      <c r="A144" s="31"/>
      <c r="B144" s="132"/>
      <c r="C144" s="164" t="s">
        <v>188</v>
      </c>
      <c r="D144" s="164" t="s">
        <v>149</v>
      </c>
      <c r="E144" s="165" t="s">
        <v>845</v>
      </c>
      <c r="F144" s="166" t="s">
        <v>846</v>
      </c>
      <c r="G144" s="167" t="s">
        <v>157</v>
      </c>
      <c r="H144" s="168">
        <v>1.0880000000000001</v>
      </c>
      <c r="I144" s="169"/>
      <c r="J144" s="168">
        <f>ROUND(I144*H144,3)</f>
        <v>0</v>
      </c>
      <c r="K144" s="170"/>
      <c r="L144" s="32"/>
      <c r="M144" s="191" t="s">
        <v>1</v>
      </c>
      <c r="N144" s="192" t="s">
        <v>41</v>
      </c>
      <c r="O144" s="193"/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5" t="s">
        <v>417</v>
      </c>
      <c r="AT144" s="175" t="s">
        <v>149</v>
      </c>
      <c r="AU144" s="175" t="s">
        <v>126</v>
      </c>
      <c r="AY144" s="14" t="s">
        <v>147</v>
      </c>
      <c r="BE144" s="97">
        <f>IF(N144="základná",J144,0)</f>
        <v>0</v>
      </c>
      <c r="BF144" s="97">
        <f>IF(N144="znížená",J144,0)</f>
        <v>0</v>
      </c>
      <c r="BG144" s="97">
        <f>IF(N144="zákl. prenesená",J144,0)</f>
        <v>0</v>
      </c>
      <c r="BH144" s="97">
        <f>IF(N144="zníž. prenesená",J144,0)</f>
        <v>0</v>
      </c>
      <c r="BI144" s="97">
        <f>IF(N144="nulová",J144,0)</f>
        <v>0</v>
      </c>
      <c r="BJ144" s="14" t="s">
        <v>126</v>
      </c>
      <c r="BK144" s="176">
        <f>ROUND(I144*H144,3)</f>
        <v>0</v>
      </c>
      <c r="BL144" s="14" t="s">
        <v>417</v>
      </c>
      <c r="BM144" s="175" t="s">
        <v>7</v>
      </c>
    </row>
    <row r="145" spans="1:31" s="2" customFormat="1" ht="6.95" customHeight="1">
      <c r="A145" s="31"/>
      <c r="B145" s="46"/>
      <c r="C145" s="47"/>
      <c r="D145" s="47"/>
      <c r="E145" s="47"/>
      <c r="F145" s="47"/>
      <c r="G145" s="47"/>
      <c r="H145" s="47"/>
      <c r="I145" s="47"/>
      <c r="J145" s="47"/>
      <c r="K145" s="47"/>
      <c r="L145" s="32"/>
      <c r="M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</sheetData>
  <autoFilter ref="C129:K144" xr:uid="{00000000-0009-0000-0000-000004000000}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1187_celkove_naklady_vv_2020_07_27" edit="true"/>
    <f:field ref="objsubject" par="" text="" edit="true"/>
    <f:field ref="objcreatedby" par="" text="Hamráková, Jana, Ing."/>
    <f:field ref="objcreatedat" par="" date="2022-05-10T11:02:25" text="10. 5. 2022 11:02:25"/>
    <f:field ref="objchangedby" par="" text="Hamráková, Jana, Ing."/>
    <f:field ref="objmodifiedat" par="" date="2022-05-10T11:02:26" text="10. 5. 2022 11:02:26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1187_celkove_naklady_vv_2020_07_27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SO 101 - SO 101 Úprava ce...</vt:lpstr>
      <vt:lpstr>SO 201 - SO 201 Oporný múr</vt:lpstr>
      <vt:lpstr>SO 601 - SO 601 Úprava NN...</vt:lpstr>
      <vt:lpstr>SO 602 - SO 602 Verejné o...</vt:lpstr>
      <vt:lpstr>'Rekapitulácia stavby'!Názvy_tlače</vt:lpstr>
      <vt:lpstr>'SO 101 - SO 101 Úprava ce...'!Názvy_tlače</vt:lpstr>
      <vt:lpstr>'SO 201 - SO 201 Oporný múr'!Názvy_tlače</vt:lpstr>
      <vt:lpstr>'SO 601 - SO 601 Úprava NN...'!Názvy_tlače</vt:lpstr>
      <vt:lpstr>'SO 602 - SO 602 Verejné o...'!Názvy_tlače</vt:lpstr>
      <vt:lpstr>'Rekapitulácia stavby'!Oblasť_tlače</vt:lpstr>
      <vt:lpstr>'SO 101 - SO 101 Úprava ce...'!Oblasť_tlače</vt:lpstr>
      <vt:lpstr>'SO 201 - SO 201 Oporný múr'!Oblasť_tlače</vt:lpstr>
      <vt:lpstr>'SO 601 - SO 601 Úprava NN...'!Oblasť_tlače</vt:lpstr>
      <vt:lpstr>'SO 602 - SO 602 Verejné o...'!Oblasť_tlače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DESKTOP-79TNIEF\magda</dc:creator>
  <cp:lastModifiedBy>Mesiariková Ivana</cp:lastModifiedBy>
  <dcterms:created xsi:type="dcterms:W3CDTF">2020-07-27T18:21:38Z</dcterms:created>
  <dcterms:modified xsi:type="dcterms:W3CDTF">2022-05-24T09:03:45Z</dcterms:modified>
</cp:coreProperties>
</file>