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deno\Documents\rozpočty\moje 1\2022\Družstvo Medovarce Galbo\rozpočet\"/>
    </mc:Choice>
  </mc:AlternateContent>
  <bookViews>
    <workbookView xWindow="0" yWindow="0" windowWidth="0" windowHeight="0"/>
  </bookViews>
  <sheets>
    <sheet name="Rekapitulácia stavby" sheetId="1" r:id="rId1"/>
    <sheet name="126 - Odchov mladého hov.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'126 - Odchov mladého hov....'!$C$141:$K$508</definedName>
    <definedName name="_xlnm.Print_Area" localSheetId="1">'126 - Odchov mladého hov....'!$C$82:$J$125,'126 - Odchov mladého hov....'!$C$131:$J$508</definedName>
    <definedName name="_xlnm.Print_Titles" localSheetId="1">'126 - Odchov mladého hov....'!$141:$141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08"/>
  <c r="BH508"/>
  <c r="BG508"/>
  <c r="BE508"/>
  <c r="T508"/>
  <c r="T507"/>
  <c r="R508"/>
  <c r="R507"/>
  <c r="P508"/>
  <c r="P507"/>
  <c r="BI506"/>
  <c r="BH506"/>
  <c r="BG506"/>
  <c r="BE506"/>
  <c r="T506"/>
  <c r="T505"/>
  <c r="R506"/>
  <c r="R505"/>
  <c r="P506"/>
  <c r="P505"/>
  <c r="BI504"/>
  <c r="BH504"/>
  <c r="BG504"/>
  <c r="BE504"/>
  <c r="T504"/>
  <c r="T503"/>
  <c r="T502"/>
  <c r="R504"/>
  <c r="R503"/>
  <c r="R502"/>
  <c r="P504"/>
  <c r="P503"/>
  <c r="P502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6"/>
  <c r="BH496"/>
  <c r="BG496"/>
  <c r="BE496"/>
  <c r="T496"/>
  <c r="R496"/>
  <c r="P496"/>
  <c r="BI492"/>
  <c r="BH492"/>
  <c r="BG492"/>
  <c r="BE492"/>
  <c r="T492"/>
  <c r="R492"/>
  <c r="P492"/>
  <c r="BI490"/>
  <c r="BH490"/>
  <c r="BG490"/>
  <c r="BE490"/>
  <c r="T490"/>
  <c r="R490"/>
  <c r="P490"/>
  <c r="BI489"/>
  <c r="BH489"/>
  <c r="BG489"/>
  <c r="BE489"/>
  <c r="T489"/>
  <c r="R489"/>
  <c r="P489"/>
  <c r="BI487"/>
  <c r="BH487"/>
  <c r="BG487"/>
  <c r="BE487"/>
  <c r="T487"/>
  <c r="R487"/>
  <c r="P487"/>
  <c r="BI485"/>
  <c r="BH485"/>
  <c r="BG485"/>
  <c r="BE485"/>
  <c r="T485"/>
  <c r="R485"/>
  <c r="P485"/>
  <c r="BI481"/>
  <c r="BH481"/>
  <c r="BG481"/>
  <c r="BE481"/>
  <c r="T481"/>
  <c r="R481"/>
  <c r="P481"/>
  <c r="BI479"/>
  <c r="BH479"/>
  <c r="BG479"/>
  <c r="BE479"/>
  <c r="T479"/>
  <c r="R479"/>
  <c r="P479"/>
  <c r="BI477"/>
  <c r="BH477"/>
  <c r="BG477"/>
  <c r="BE477"/>
  <c r="T477"/>
  <c r="R477"/>
  <c r="P477"/>
  <c r="BI475"/>
  <c r="BH475"/>
  <c r="BG475"/>
  <c r="BE475"/>
  <c r="T475"/>
  <c r="R475"/>
  <c r="P475"/>
  <c r="BI473"/>
  <c r="BH473"/>
  <c r="BG473"/>
  <c r="BE473"/>
  <c r="T473"/>
  <c r="R473"/>
  <c r="P473"/>
  <c r="BI472"/>
  <c r="BH472"/>
  <c r="BG472"/>
  <c r="BE472"/>
  <c r="T472"/>
  <c r="R472"/>
  <c r="P472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4"/>
  <c r="BH464"/>
  <c r="BG464"/>
  <c r="BE464"/>
  <c r="T464"/>
  <c r="R464"/>
  <c r="P464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4"/>
  <c r="BH434"/>
  <c r="BG434"/>
  <c r="BE434"/>
  <c r="T434"/>
  <c r="R434"/>
  <c r="P434"/>
  <c r="BI432"/>
  <c r="BH432"/>
  <c r="BG432"/>
  <c r="BE432"/>
  <c r="T432"/>
  <c r="T431"/>
  <c r="R432"/>
  <c r="R431"/>
  <c r="P432"/>
  <c r="P431"/>
  <c r="BI430"/>
  <c r="BH430"/>
  <c r="BG430"/>
  <c r="BE430"/>
  <c r="T430"/>
  <c r="R430"/>
  <c r="P430"/>
  <c r="BI428"/>
  <c r="BH428"/>
  <c r="BG428"/>
  <c r="BE428"/>
  <c r="T428"/>
  <c r="R428"/>
  <c r="P428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2"/>
  <c r="BH402"/>
  <c r="BG402"/>
  <c r="BE402"/>
  <c r="T402"/>
  <c r="R402"/>
  <c r="P402"/>
  <c r="BI401"/>
  <c r="BH401"/>
  <c r="BG401"/>
  <c r="BE401"/>
  <c r="T401"/>
  <c r="R401"/>
  <c r="P401"/>
  <c r="BI399"/>
  <c r="BH399"/>
  <c r="BG399"/>
  <c r="BE399"/>
  <c r="T399"/>
  <c r="R399"/>
  <c r="P399"/>
  <c r="BI397"/>
  <c r="BH397"/>
  <c r="BG397"/>
  <c r="BE397"/>
  <c r="T397"/>
  <c r="R397"/>
  <c r="P397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88"/>
  <c r="BH388"/>
  <c r="BG388"/>
  <c r="BE388"/>
  <c r="T388"/>
  <c r="R388"/>
  <c r="P388"/>
  <c r="BI384"/>
  <c r="BH384"/>
  <c r="BG384"/>
  <c r="BE384"/>
  <c r="T384"/>
  <c r="R384"/>
  <c r="P384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0"/>
  <c r="BH370"/>
  <c r="BG370"/>
  <c r="BE370"/>
  <c r="T370"/>
  <c r="R370"/>
  <c r="P370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9"/>
  <c r="BH359"/>
  <c r="BG359"/>
  <c r="BE359"/>
  <c r="T359"/>
  <c r="T358"/>
  <c r="R359"/>
  <c r="R358"/>
  <c r="P359"/>
  <c r="P358"/>
  <c r="BI357"/>
  <c r="BH357"/>
  <c r="BG357"/>
  <c r="BE357"/>
  <c r="T357"/>
  <c r="T356"/>
  <c r="R357"/>
  <c r="R356"/>
  <c r="P357"/>
  <c r="P356"/>
  <c r="BI355"/>
  <c r="BH355"/>
  <c r="BG355"/>
  <c r="BE355"/>
  <c r="T355"/>
  <c r="R355"/>
  <c r="P355"/>
  <c r="BI353"/>
  <c r="BH353"/>
  <c r="BG353"/>
  <c r="BE353"/>
  <c r="T353"/>
  <c r="R353"/>
  <c r="P353"/>
  <c r="BI351"/>
  <c r="BH351"/>
  <c r="BG351"/>
  <c r="BE351"/>
  <c r="T351"/>
  <c r="R351"/>
  <c r="P351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4"/>
  <c r="BH344"/>
  <c r="BG344"/>
  <c r="BE344"/>
  <c r="T344"/>
  <c r="R344"/>
  <c r="P344"/>
  <c r="BI343"/>
  <c r="BH343"/>
  <c r="BG343"/>
  <c r="BE343"/>
  <c r="T343"/>
  <c r="R343"/>
  <c r="P343"/>
  <c r="BI341"/>
  <c r="BH341"/>
  <c r="BG341"/>
  <c r="BE341"/>
  <c r="T341"/>
  <c r="R341"/>
  <c r="P341"/>
  <c r="BI339"/>
  <c r="BH339"/>
  <c r="BG339"/>
  <c r="BE339"/>
  <c r="T339"/>
  <c r="R339"/>
  <c r="P339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1"/>
  <c r="BH331"/>
  <c r="BG331"/>
  <c r="BE331"/>
  <c r="T331"/>
  <c r="T330"/>
  <c r="R331"/>
  <c r="R330"/>
  <c r="P331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302"/>
  <c r="BH302"/>
  <c r="BG302"/>
  <c r="BE302"/>
  <c r="T302"/>
  <c r="R302"/>
  <c r="P302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64"/>
  <c r="BH264"/>
  <c r="BG264"/>
  <c r="BE264"/>
  <c r="T264"/>
  <c r="R264"/>
  <c r="P264"/>
  <c r="BI244"/>
  <c r="BH244"/>
  <c r="BG244"/>
  <c r="BE244"/>
  <c r="T244"/>
  <c r="R244"/>
  <c r="P244"/>
  <c r="BI243"/>
  <c r="BH243"/>
  <c r="BG243"/>
  <c r="BE243"/>
  <c r="T243"/>
  <c r="R243"/>
  <c r="P243"/>
  <c r="BI232"/>
  <c r="BH232"/>
  <c r="BG232"/>
  <c r="BE232"/>
  <c r="T232"/>
  <c r="R232"/>
  <c r="P232"/>
  <c r="BI203"/>
  <c r="BH203"/>
  <c r="BG203"/>
  <c r="BE203"/>
  <c r="T203"/>
  <c r="R203"/>
  <c r="P203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5"/>
  <c r="BH145"/>
  <c r="BG145"/>
  <c r="BE145"/>
  <c r="T145"/>
  <c r="R145"/>
  <c r="P145"/>
  <c r="J139"/>
  <c r="J138"/>
  <c r="F138"/>
  <c r="F136"/>
  <c r="E134"/>
  <c r="J90"/>
  <c r="J89"/>
  <c r="F89"/>
  <c r="F87"/>
  <c r="E85"/>
  <c r="J16"/>
  <c r="E16"/>
  <c r="F139"/>
  <c r="J15"/>
  <c r="J10"/>
  <c r="J136"/>
  <c i="1" r="L90"/>
  <c r="AM90"/>
  <c r="AM89"/>
  <c r="L89"/>
  <c r="AM87"/>
  <c r="L87"/>
  <c r="L85"/>
  <c r="L84"/>
  <c i="2" r="BK508"/>
  <c r="J506"/>
  <c r="J504"/>
  <c r="BK500"/>
  <c r="J499"/>
  <c r="J498"/>
  <c r="J496"/>
  <c r="J492"/>
  <c r="BK489"/>
  <c r="J489"/>
  <c r="BK485"/>
  <c r="J485"/>
  <c r="J481"/>
  <c r="J479"/>
  <c r="BK473"/>
  <c r="BK472"/>
  <c r="BK468"/>
  <c r="BK467"/>
  <c r="BK464"/>
  <c r="J461"/>
  <c r="BK459"/>
  <c r="J457"/>
  <c r="BK455"/>
  <c r="J447"/>
  <c r="J444"/>
  <c r="J443"/>
  <c r="BK440"/>
  <c r="J434"/>
  <c r="BK430"/>
  <c r="J426"/>
  <c r="J423"/>
  <c r="J417"/>
  <c r="BK415"/>
  <c r="BK411"/>
  <c r="BK410"/>
  <c r="BK406"/>
  <c r="BK402"/>
  <c r="J401"/>
  <c r="BK395"/>
  <c r="J388"/>
  <c r="BK384"/>
  <c r="J377"/>
  <c r="J370"/>
  <c r="J362"/>
  <c r="BK359"/>
  <c r="J355"/>
  <c r="J351"/>
  <c r="J348"/>
  <c r="BK344"/>
  <c r="BK339"/>
  <c r="J501"/>
  <c r="J477"/>
  <c r="J473"/>
  <c r="J470"/>
  <c r="J467"/>
  <c r="J464"/>
  <c r="BK461"/>
  <c r="J459"/>
  <c r="J454"/>
  <c r="J453"/>
  <c r="BK447"/>
  <c r="BK445"/>
  <c r="BK443"/>
  <c r="J441"/>
  <c r="BK439"/>
  <c r="J430"/>
  <c r="BK428"/>
  <c r="BK425"/>
  <c r="BK423"/>
  <c r="BK416"/>
  <c r="J411"/>
  <c r="BK408"/>
  <c r="BK405"/>
  <c r="BK401"/>
  <c r="J399"/>
  <c r="J395"/>
  <c r="J393"/>
  <c r="BK388"/>
  <c r="J379"/>
  <c r="BK377"/>
  <c r="BK370"/>
  <c r="BK363"/>
  <c r="J361"/>
  <c r="J359"/>
  <c r="BK355"/>
  <c r="J353"/>
  <c r="BK349"/>
  <c r="BK346"/>
  <c r="J344"/>
  <c r="J341"/>
  <c r="BK335"/>
  <c r="J334"/>
  <c r="J328"/>
  <c r="BK325"/>
  <c r="BK324"/>
  <c r="BK319"/>
  <c r="BK318"/>
  <c r="J312"/>
  <c r="J306"/>
  <c r="BK304"/>
  <c r="J296"/>
  <c r="J293"/>
  <c r="J290"/>
  <c r="BK284"/>
  <c r="BK277"/>
  <c r="J273"/>
  <c r="J264"/>
  <c r="J232"/>
  <c r="J203"/>
  <c r="J198"/>
  <c r="BK193"/>
  <c r="J189"/>
  <c r="J187"/>
  <c r="J185"/>
  <c r="J181"/>
  <c r="J178"/>
  <c r="BK177"/>
  <c r="BK172"/>
  <c r="J170"/>
  <c r="BK165"/>
  <c r="J160"/>
  <c r="J158"/>
  <c r="J156"/>
  <c r="BK151"/>
  <c r="BK149"/>
  <c r="BK337"/>
  <c r="BK334"/>
  <c r="BK328"/>
  <c r="J326"/>
  <c r="J324"/>
  <c r="J323"/>
  <c r="J318"/>
  <c r="J313"/>
  <c r="BK310"/>
  <c r="J304"/>
  <c r="J302"/>
  <c r="BK298"/>
  <c r="BK296"/>
  <c r="BK293"/>
  <c r="BK290"/>
  <c r="J284"/>
  <c r="J277"/>
  <c r="BK273"/>
  <c r="BK264"/>
  <c r="BK243"/>
  <c r="BK203"/>
  <c r="BK198"/>
  <c r="J192"/>
  <c r="BK189"/>
  <c r="BK185"/>
  <c r="J183"/>
  <c r="J179"/>
  <c r="BK178"/>
  <c r="J174"/>
  <c r="J172"/>
  <c r="BK168"/>
  <c r="J165"/>
  <c r="J163"/>
  <c r="BK158"/>
  <c r="J152"/>
  <c r="J151"/>
  <c r="BK145"/>
  <c r="BK506"/>
  <c r="BK501"/>
  <c r="BK498"/>
  <c r="BK492"/>
  <c r="J490"/>
  <c r="BK487"/>
  <c r="BK481"/>
  <c r="BK477"/>
  <c r="BK470"/>
  <c r="J466"/>
  <c r="J460"/>
  <c r="BK457"/>
  <c r="J455"/>
  <c r="BK446"/>
  <c r="BK442"/>
  <c r="J439"/>
  <c r="J428"/>
  <c r="J424"/>
  <c r="J416"/>
  <c r="BK409"/>
  <c r="J404"/>
  <c r="J397"/>
  <c r="BK393"/>
  <c r="BK378"/>
  <c r="BK364"/>
  <c r="BK361"/>
  <c r="BK353"/>
  <c r="J346"/>
  <c r="BK341"/>
  <c r="J500"/>
  <c r="J472"/>
  <c r="J468"/>
  <c r="BK460"/>
  <c r="BK454"/>
  <c r="BK452"/>
  <c r="BK444"/>
  <c r="J440"/>
  <c r="BK432"/>
  <c r="BK424"/>
  <c r="BK417"/>
  <c r="J413"/>
  <c r="J409"/>
  <c r="J406"/>
  <c r="J402"/>
  <c r="BK397"/>
  <c r="J394"/>
  <c r="J384"/>
  <c r="J378"/>
  <c r="J364"/>
  <c r="BK362"/>
  <c r="BK357"/>
  <c r="BK351"/>
  <c r="BK348"/>
  <c r="BK343"/>
  <c r="J337"/>
  <c r="BK331"/>
  <c r="BK326"/>
  <c r="BK323"/>
  <c r="BK317"/>
  <c r="J310"/>
  <c r="J298"/>
  <c r="J291"/>
  <c r="BK286"/>
  <c r="BK274"/>
  <c r="BK244"/>
  <c r="BK200"/>
  <c r="J190"/>
  <c r="BK183"/>
  <c r="BK179"/>
  <c r="BK174"/>
  <c r="J166"/>
  <c r="BK159"/>
  <c r="BK152"/>
  <c r="J145"/>
  <c r="J331"/>
  <c r="J327"/>
  <c r="J319"/>
  <c r="BK312"/>
  <c r="BK306"/>
  <c r="J300"/>
  <c r="BK291"/>
  <c r="J286"/>
  <c r="J274"/>
  <c r="BK232"/>
  <c r="BK199"/>
  <c r="BK190"/>
  <c r="BK186"/>
  <c r="BK181"/>
  <c r="J177"/>
  <c r="BK166"/>
  <c r="J159"/>
  <c r="BK153"/>
  <c r="J149"/>
  <c r="J508"/>
  <c r="BK504"/>
  <c r="BK499"/>
  <c r="BK496"/>
  <c r="BK490"/>
  <c r="J487"/>
  <c r="BK479"/>
  <c r="BK475"/>
  <c r="BK469"/>
  <c r="BK466"/>
  <c r="J462"/>
  <c r="J458"/>
  <c r="J452"/>
  <c r="J445"/>
  <c r="BK441"/>
  <c r="J432"/>
  <c r="J425"/>
  <c r="J418"/>
  <c r="BK413"/>
  <c r="J408"/>
  <c r="J405"/>
  <c r="BK399"/>
  <c r="BK394"/>
  <c r="BK379"/>
  <c r="J363"/>
  <c r="J357"/>
  <c r="J349"/>
  <c r="J343"/>
  <c r="J339"/>
  <c r="J475"/>
  <c r="J469"/>
  <c r="BK462"/>
  <c r="BK458"/>
  <c r="BK453"/>
  <c r="J446"/>
  <c r="J442"/>
  <c r="BK434"/>
  <c r="BK426"/>
  <c r="BK418"/>
  <c r="J415"/>
  <c r="J410"/>
  <c r="BK404"/>
  <c r="BK327"/>
  <c r="BK321"/>
  <c r="BK313"/>
  <c r="J308"/>
  <c r="BK302"/>
  <c r="J294"/>
  <c r="J288"/>
  <c r="BK275"/>
  <c r="J243"/>
  <c r="J199"/>
  <c r="BK192"/>
  <c r="J186"/>
  <c r="J180"/>
  <c r="BK175"/>
  <c r="J168"/>
  <c r="BK163"/>
  <c r="J153"/>
  <c r="BK150"/>
  <c r="J335"/>
  <c r="J325"/>
  <c r="J321"/>
  <c r="J317"/>
  <c r="BK308"/>
  <c r="BK300"/>
  <c r="BK294"/>
  <c r="BK288"/>
  <c r="J275"/>
  <c r="J244"/>
  <c r="J200"/>
  <c r="J193"/>
  <c r="BK187"/>
  <c r="BK180"/>
  <c r="J175"/>
  <c r="BK170"/>
  <c r="BK160"/>
  <c r="BK156"/>
  <c r="J150"/>
  <c i="1" r="AS94"/>
  <c i="2" l="1" r="P144"/>
  <c r="P162"/>
  <c r="P171"/>
  <c r="BK188"/>
  <c r="J188"/>
  <c r="J99"/>
  <c r="T188"/>
  <c r="P197"/>
  <c r="T197"/>
  <c r="T202"/>
  <c r="P303"/>
  <c r="BK333"/>
  <c r="T333"/>
  <c r="R342"/>
  <c r="T347"/>
  <c r="P360"/>
  <c r="BK407"/>
  <c r="J407"/>
  <c r="J111"/>
  <c r="T407"/>
  <c r="R412"/>
  <c r="T433"/>
  <c r="BK471"/>
  <c r="J471"/>
  <c r="J116"/>
  <c r="R471"/>
  <c r="R480"/>
  <c r="R488"/>
  <c r="R491"/>
  <c r="P497"/>
  <c r="T144"/>
  <c r="T162"/>
  <c r="R171"/>
  <c r="R188"/>
  <c r="BK197"/>
  <c r="J197"/>
  <c r="J100"/>
  <c r="R197"/>
  <c r="R202"/>
  <c r="T303"/>
  <c r="BK342"/>
  <c r="J342"/>
  <c r="J106"/>
  <c r="BK347"/>
  <c r="J347"/>
  <c r="J107"/>
  <c r="R347"/>
  <c r="R360"/>
  <c r="BK412"/>
  <c r="J412"/>
  <c r="J112"/>
  <c r="T412"/>
  <c r="P433"/>
  <c r="BK463"/>
  <c r="J463"/>
  <c r="J115"/>
  <c r="T463"/>
  <c r="BK480"/>
  <c r="J480"/>
  <c r="J117"/>
  <c r="BK488"/>
  <c r="J488"/>
  <c r="J118"/>
  <c r="BK491"/>
  <c r="J491"/>
  <c r="J119"/>
  <c r="T491"/>
  <c r="R497"/>
  <c r="BK144"/>
  <c r="J144"/>
  <c r="J96"/>
  <c r="R144"/>
  <c r="BK162"/>
  <c r="J162"/>
  <c r="J97"/>
  <c r="R162"/>
  <c r="BK171"/>
  <c r="J171"/>
  <c r="J98"/>
  <c r="T171"/>
  <c r="P188"/>
  <c r="BK202"/>
  <c r="J202"/>
  <c r="J101"/>
  <c r="P202"/>
  <c r="BK303"/>
  <c r="J303"/>
  <c r="J102"/>
  <c r="R303"/>
  <c r="P333"/>
  <c r="R333"/>
  <c r="P342"/>
  <c r="T342"/>
  <c r="P347"/>
  <c r="BK360"/>
  <c r="J360"/>
  <c r="J110"/>
  <c r="T360"/>
  <c r="P407"/>
  <c r="R407"/>
  <c r="P412"/>
  <c r="BK433"/>
  <c r="J433"/>
  <c r="J114"/>
  <c r="R433"/>
  <c r="P463"/>
  <c r="R463"/>
  <c r="P471"/>
  <c r="T471"/>
  <c r="P480"/>
  <c r="T480"/>
  <c r="P488"/>
  <c r="T488"/>
  <c r="P491"/>
  <c r="BK497"/>
  <c r="J497"/>
  <c r="J120"/>
  <c r="T497"/>
  <c r="BK431"/>
  <c r="J431"/>
  <c r="J113"/>
  <c r="BK356"/>
  <c r="J356"/>
  <c r="J108"/>
  <c r="BK358"/>
  <c r="J358"/>
  <c r="J109"/>
  <c r="BK503"/>
  <c r="J503"/>
  <c r="J122"/>
  <c r="BK505"/>
  <c r="J505"/>
  <c r="J123"/>
  <c r="BK507"/>
  <c r="J507"/>
  <c r="J124"/>
  <c r="BK330"/>
  <c r="J330"/>
  <c r="J103"/>
  <c r="J87"/>
  <c r="BF149"/>
  <c r="BF150"/>
  <c r="BF151"/>
  <c r="BF158"/>
  <c r="BF163"/>
  <c r="BF170"/>
  <c r="BF172"/>
  <c r="BF174"/>
  <c r="BF175"/>
  <c r="BF181"/>
  <c r="BF187"/>
  <c r="BF190"/>
  <c r="BF192"/>
  <c r="BF199"/>
  <c r="BF200"/>
  <c r="BF243"/>
  <c r="BF273"/>
  <c r="BF274"/>
  <c r="BF275"/>
  <c r="BF277"/>
  <c r="BF300"/>
  <c r="BF312"/>
  <c r="BF313"/>
  <c r="BF317"/>
  <c r="BF318"/>
  <c r="BF319"/>
  <c r="BF321"/>
  <c r="BF323"/>
  <c r="BF324"/>
  <c r="BF325"/>
  <c r="BF327"/>
  <c r="BF328"/>
  <c r="BF334"/>
  <c r="BF335"/>
  <c r="F90"/>
  <c r="BF145"/>
  <c r="BF152"/>
  <c r="BF153"/>
  <c r="BF156"/>
  <c r="BF159"/>
  <c r="BF160"/>
  <c r="BF165"/>
  <c r="BF166"/>
  <c r="BF168"/>
  <c r="BF177"/>
  <c r="BF178"/>
  <c r="BF179"/>
  <c r="BF180"/>
  <c r="BF183"/>
  <c r="BF185"/>
  <c r="BF186"/>
  <c r="BF189"/>
  <c r="BF193"/>
  <c r="BF198"/>
  <c r="BF203"/>
  <c r="BF232"/>
  <c r="BF244"/>
  <c r="BF264"/>
  <c r="BF284"/>
  <c r="BF286"/>
  <c r="BF288"/>
  <c r="BF290"/>
  <c r="BF291"/>
  <c r="BF293"/>
  <c r="BF294"/>
  <c r="BF296"/>
  <c r="BF298"/>
  <c r="BF302"/>
  <c r="BF304"/>
  <c r="BF306"/>
  <c r="BF308"/>
  <c r="BF310"/>
  <c r="BF326"/>
  <c r="BF331"/>
  <c r="BF337"/>
  <c r="BF339"/>
  <c r="BF341"/>
  <c r="BF346"/>
  <c r="BF351"/>
  <c r="BF355"/>
  <c r="BF363"/>
  <c r="BF378"/>
  <c r="BF388"/>
  <c r="BF393"/>
  <c r="BF394"/>
  <c r="BF395"/>
  <c r="BF397"/>
  <c r="BF401"/>
  <c r="BF405"/>
  <c r="BF406"/>
  <c r="BF408"/>
  <c r="BF410"/>
  <c r="BF411"/>
  <c r="BF413"/>
  <c r="BF428"/>
  <c r="BF439"/>
  <c r="BF440"/>
  <c r="BF445"/>
  <c r="BF453"/>
  <c r="BF458"/>
  <c r="BF459"/>
  <c r="BF462"/>
  <c r="BF466"/>
  <c r="BF467"/>
  <c r="BF468"/>
  <c r="BF469"/>
  <c r="BF472"/>
  <c r="BF473"/>
  <c r="BF343"/>
  <c r="BF344"/>
  <c r="BF348"/>
  <c r="BF349"/>
  <c r="BF353"/>
  <c r="BF357"/>
  <c r="BF359"/>
  <c r="BF361"/>
  <c r="BF362"/>
  <c r="BF364"/>
  <c r="BF370"/>
  <c r="BF377"/>
  <c r="BF379"/>
  <c r="BF384"/>
  <c r="BF399"/>
  <c r="BF402"/>
  <c r="BF404"/>
  <c r="BF409"/>
  <c r="BF415"/>
  <c r="BF416"/>
  <c r="BF417"/>
  <c r="BF418"/>
  <c r="BF423"/>
  <c r="BF424"/>
  <c r="BF425"/>
  <c r="BF426"/>
  <c r="BF430"/>
  <c r="BF432"/>
  <c r="BF434"/>
  <c r="BF441"/>
  <c r="BF442"/>
  <c r="BF443"/>
  <c r="BF444"/>
  <c r="BF446"/>
  <c r="BF447"/>
  <c r="BF452"/>
  <c r="BF454"/>
  <c r="BF455"/>
  <c r="BF457"/>
  <c r="BF460"/>
  <c r="BF461"/>
  <c r="BF464"/>
  <c r="BF470"/>
  <c r="BF475"/>
  <c r="BF477"/>
  <c r="BF479"/>
  <c r="BF481"/>
  <c r="BF485"/>
  <c r="BF487"/>
  <c r="BF489"/>
  <c r="BF490"/>
  <c r="BF492"/>
  <c r="BF496"/>
  <c r="BF498"/>
  <c r="BF499"/>
  <c r="BF500"/>
  <c r="BF501"/>
  <c r="BF504"/>
  <c r="BF506"/>
  <c r="BF508"/>
  <c r="F34"/>
  <c i="1" r="BC95"/>
  <c r="BC94"/>
  <c r="AY94"/>
  <c i="2" r="F35"/>
  <c i="1" r="BD95"/>
  <c r="BD94"/>
  <c r="W33"/>
  <c i="2" r="F31"/>
  <c i="1" r="AZ95"/>
  <c r="AZ94"/>
  <c r="AV94"/>
  <c r="AK29"/>
  <c i="2" r="J31"/>
  <c i="1" r="AV95"/>
  <c i="2" r="F33"/>
  <c i="1" r="BB95"/>
  <c r="BB94"/>
  <c r="W31"/>
  <c i="2" l="1" r="R332"/>
  <c r="R143"/>
  <c r="R142"/>
  <c r="T143"/>
  <c r="T332"/>
  <c r="BK332"/>
  <c r="J332"/>
  <c r="J104"/>
  <c r="P332"/>
  <c r="P143"/>
  <c r="P142"/>
  <c i="1" r="AU95"/>
  <c i="2" r="BK143"/>
  <c r="BK142"/>
  <c r="J142"/>
  <c r="J94"/>
  <c r="J333"/>
  <c r="J105"/>
  <c r="BK502"/>
  <c r="J502"/>
  <c r="J121"/>
  <c i="1" r="AU94"/>
  <c i="2" r="F32"/>
  <c i="1" r="BA95"/>
  <c r="BA94"/>
  <c r="W30"/>
  <c r="AX94"/>
  <c r="W29"/>
  <c i="2" r="J32"/>
  <c i="1" r="AW95"/>
  <c r="AT95"/>
  <c r="W32"/>
  <c i="2" l="1" r="T142"/>
  <c r="J143"/>
  <c r="J95"/>
  <c r="J28"/>
  <c i="1" r="AG95"/>
  <c r="AG94"/>
  <c r="AK26"/>
  <c r="AW94"/>
  <c r="AK30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<sst xmlns="http://schemas.openxmlformats.org/spreadsheetml/2006/main">
  <si>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</si>
  <si>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</si>
  <si>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</si>
  <si>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</si>
  <si>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</si>
  <si>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{603d63ea-433a-4c26-9d0b-d1f97e1fb20c}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</si>
  <si>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</si>
  <si>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</si>
  <si>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</si>
  <si>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</si>
  <si>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</si>
  <si>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</si>
  <si>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</si>
  <si>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</si>
  <si>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</si>
  <si>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</si>
  <si>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Odchov mladého hov.dobytka - Jalovíc</t>
  </si>
  <si>
    <t>JKSO:</t>
  </si>
  <si>
    <t>KS:</t>
  </si>
  <si>
    <t>Miesto:</t>
  </si>
  <si>
    <t>Medovarce</t>
  </si>
  <si>
    <t>Dátum:</t>
  </si>
  <si>
    <t>12. 4. 2022</t>
  </si>
  <si>
    <t>Objednávateľ:</t>
  </si>
  <si>
    <t>IČO:</t>
  </si>
  <si>
    <t>Farma Medovarce</t>
  </si>
  <si>
    <t>IČ DPH:</t>
  </si>
  <si>
    <t>Zhotoviteľ:</t>
  </si>
  <si>
    <t>Vyplň údaj</t>
  </si>
  <si>
    <t>Projektant:</t>
  </si>
  <si>
    <t>Ing.P.Hucák</t>
  </si>
  <si>
    <t>True</t>
  </si>
  <si>
    <t>Spracovateľ:</t>
  </si>
  <si>
    <t xml:space="preserve">Z.Lalka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</si>
  <si>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</si>
  <si>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</si>
  <si>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</si>
  <si>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</si>
  <si>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</si>
  <si>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</si>
  <si>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</si>
  <si>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</si>
  <si>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</si>
  <si>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</si>
  <si>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</si>
  <si>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</si>
  <si>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</si>
  <si>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</si>
  <si>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</si>
  <si>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</si>
  <si>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</si>
  <si>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</si>
  <si>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</si>
  <si>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</si>
  <si>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</si>
  <si>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</si>
  <si>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</si>
  <si>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</si>
  <si>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</si>
  <si>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</si>
  <si>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</si>
  <si>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</si>
  <si>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</si>
  <si>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</si>
  <si>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</si>
  <si>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</si>
  <si>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</si>
  <si>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</si>
  <si>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</si>
  <si>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</si>
  <si>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</si>
  <si>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</si>
  <si>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</si>
  <si>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</si>
  <si>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</si>
  <si>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</si>
  <si>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</si>
  <si>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</si>
  <si>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</si>
  <si>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</si>
  <si>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</si>
  <si>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</si>
  <si>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</si>
  <si>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</si>
  <si>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</si>
  <si>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</si>
  <si>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</si>
  <si>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</si>
  <si>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</si>
  <si>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</si>
  <si>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</si>
  <si>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</si>
  <si>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</si>
  <si>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</si>
  <si>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</si>
  <si>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</si>
  <si>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</si>
  <si>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</si>
  <si>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</si>
  <si>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</si>
  <si>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</si>
  <si>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Voda , kanalizácia a ZTI</t>
  </si>
  <si>
    <t xml:space="preserve">    731 - Ústredné kúrenie - kotolne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</si>
  <si>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</si>
  <si>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</si>
  <si>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</si>
  <si>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</si>
  <si>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</si>
  <si>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</si>
  <si>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</si>
  <si>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</si>
  <si>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</si>
  <si>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</si>
  <si>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 xml:space="preserve">    791 - Zariadenia veľkokuchýň</t>
  </si>
  <si>
    <t>M - Práce a dodávky M</t>
  </si>
  <si>
    <t xml:space="preserve">    21-M - Elektromontáže</t>
  </si>
  <si>
    <t xml:space="preserve">    33-M - Montáž prevádzkových zariadení a technológie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</si>
  <si>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</si>
  <si>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</si>
  <si>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</si>
  <si>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</si>
  <si>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</si>
  <si>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</si>
  <si>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</si>
  <si>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</si>
  <si>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</si>
  <si>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</si>
  <si>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</si>
  <si>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</si>
  <si>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</si>
  <si>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</si>
  <si>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</si>
  <si>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</si>
  <si>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</si>
  <si>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</si>
  <si>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</si>
  <si>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</si>
  <si>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</si>
  <si>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</si>
  <si>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</si>
  <si>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2053456172</t>
  </si>
  <si>
    <t>VV</t>
  </si>
  <si>
    <t>0,9*486" vykop podláh a vyčistenie podláh</t>
  </si>
  <si>
    <t>7*0,3*0,3*0,75</t>
  </si>
  <si>
    <t>Súčet</t>
  </si>
  <si>
    <t>131201109.S</t>
  </si>
  <si>
    <t>Hĺbenie nezapažených jám a zárezov. Príplatok za lepivosť horniny 3</t>
  </si>
  <si>
    <t>-593743480</t>
  </si>
  <si>
    <t>3</t>
  </si>
  <si>
    <t>132201101.S</t>
  </si>
  <si>
    <t>Výkop ryhy do šírky 600 mm v horn.3 do 100 m3</t>
  </si>
  <si>
    <t>-1352482690</t>
  </si>
  <si>
    <t>132201109.S</t>
  </si>
  <si>
    <t>Príplatok k cene za lepivosť pri hĺbení rýh šírky do 600 mm zapažených i nezapažených s urovnaním dna v hornine 3</t>
  </si>
  <si>
    <t>79530959</t>
  </si>
  <si>
    <t>5</t>
  </si>
  <si>
    <t>162301101.S</t>
  </si>
  <si>
    <t>Vodorovné premiestnenie výkopku po spevnenej ceste z horniny tr.1-4, do 100 m3 na vzdialenosť do 500 m</t>
  </si>
  <si>
    <t>308504254</t>
  </si>
  <si>
    <t>6</t>
  </si>
  <si>
    <t>162301111.S</t>
  </si>
  <si>
    <t>Vodorovné premiestnenie výkopku po nespevnenej ceste z horniny tr.1-4, do 100 m3 na vzdialenosť nad 50 do 500 m</t>
  </si>
  <si>
    <t>-1630812748</t>
  </si>
  <si>
    <t>18,5</t>
  </si>
  <si>
    <t>7</t>
  </si>
  <si>
    <t>167101101.S</t>
  </si>
  <si>
    <t>Nakladanie neuľahnutého výkopku z hornín tr.1-4 do 100 m3</t>
  </si>
  <si>
    <t>-1320322158</t>
  </si>
  <si>
    <t>437,87+18,5</t>
  </si>
  <si>
    <t>8</t>
  </si>
  <si>
    <t>171201201.S</t>
  </si>
  <si>
    <t>Uloženie sypaniny na skládky do 100 m3</t>
  </si>
  <si>
    <t>2112549632</t>
  </si>
  <si>
    <t>9</t>
  </si>
  <si>
    <t>174101002.S</t>
  </si>
  <si>
    <t>Zásyp sypaninou so zhutnením jám, šachiet, rýh, zárezov alebo okolo objektov nad 100 do 1000 m3</t>
  </si>
  <si>
    <t>-403185689</t>
  </si>
  <si>
    <t>10</t>
  </si>
  <si>
    <t>M</t>
  </si>
  <si>
    <t>583310003200.S</t>
  </si>
  <si>
    <t>Štrkopiesok frakcia 0-32 mm</t>
  </si>
  <si>
    <t>t</t>
  </si>
  <si>
    <t>-1765813272</t>
  </si>
  <si>
    <t>306,18*1,89 'Prepočítané koeficientom množstva</t>
  </si>
  <si>
    <t>Zakladanie</t>
  </si>
  <si>
    <t>11</t>
  </si>
  <si>
    <t>215901101.S</t>
  </si>
  <si>
    <t>Zhutnenie podložia z rastlej horniny 1 až 4 pod násypy, z hornina súdržných do 92 % PS a nesúdržných</t>
  </si>
  <si>
    <t>m2</t>
  </si>
  <si>
    <t>1457327562</t>
  </si>
  <si>
    <t>126+131+173+33+24,5</t>
  </si>
  <si>
    <t>12</t>
  </si>
  <si>
    <t>271563001.S</t>
  </si>
  <si>
    <t>Násyp pod základové konštrukcie so zhutnením z kameniva drobného ťaženého 0-4 mm</t>
  </si>
  <si>
    <t>379816729</t>
  </si>
  <si>
    <t>13</t>
  </si>
  <si>
    <t>273321311.S</t>
  </si>
  <si>
    <t>Betón základových dosiek, železový (bez výstuže), tr. C 16/20</t>
  </si>
  <si>
    <t>1017638970</t>
  </si>
  <si>
    <t>4,83+3,68</t>
  </si>
  <si>
    <t>14</t>
  </si>
  <si>
    <t>273362442.S</t>
  </si>
  <si>
    <t>Výstuž základových dosiek zo zvár. sietí KARI, priemer drôtu 8/8 mm, veľkosť oka 150x150 mm</t>
  </si>
  <si>
    <t>1733097021</t>
  </si>
  <si>
    <t>66,7*1,1</t>
  </si>
  <si>
    <t>15</t>
  </si>
  <si>
    <t>274313611.S</t>
  </si>
  <si>
    <t>Betón základových pásov, prostý tr. C 16/20</t>
  </si>
  <si>
    <t>-147648537</t>
  </si>
  <si>
    <t>Zvislé a kompletné konštrukcie</t>
  </si>
  <si>
    <t>16</t>
  </si>
  <si>
    <t>311231463</t>
  </si>
  <si>
    <t>Murivo nosné (m3) z tehál pálených HELUZ 25 P 15 na pero a drážku, na maltu MVC (250x375x238)</t>
  </si>
  <si>
    <t>677791923</t>
  </si>
  <si>
    <t>7,9+11,58</t>
  </si>
  <si>
    <t>17</t>
  </si>
  <si>
    <t>311231565</t>
  </si>
  <si>
    <t>Murivo nosné (m3) z tehál pálených HELUZ PLUS 44 P 10 na pero a drážku, na maltu MVC (440x247x238)</t>
  </si>
  <si>
    <t>284518055</t>
  </si>
  <si>
    <t>18</t>
  </si>
  <si>
    <t>311231701</t>
  </si>
  <si>
    <t>Murivo nosné (m3) z tehál pálených HELUZ UNI 30 P 12,5 na pero a drážku, na maltu MVC (300x247x238)</t>
  </si>
  <si>
    <t>-1889228280</t>
  </si>
  <si>
    <t>61+21,54</t>
  </si>
  <si>
    <t>19</t>
  </si>
  <si>
    <t>317161201</t>
  </si>
  <si>
    <t>Preklad nosný keramický vysoký HELUZ, šírky 70 mm, výšky 238 mm, dĺžky 1000 mm</t>
  </si>
  <si>
    <t>ks</t>
  </si>
  <si>
    <t>-339763980</t>
  </si>
  <si>
    <t>-1971157719</t>
  </si>
  <si>
    <t>21</t>
  </si>
  <si>
    <t>317161203</t>
  </si>
  <si>
    <t>Preklad nosný keramický vysoký HELUZ, šírky 70 mm, výšky 238 mm, dĺžky 1500 mm</t>
  </si>
  <si>
    <t>-1780623525</t>
  </si>
  <si>
    <t>22</t>
  </si>
  <si>
    <t>317161204</t>
  </si>
  <si>
    <t>Preklad nosný keramický vysoký HELUZ, šírky 70 mm, výšky 238 mm, dĺžky 1750 mm</t>
  </si>
  <si>
    <t>-1020702591</t>
  </si>
  <si>
    <t>23</t>
  </si>
  <si>
    <t>317161205</t>
  </si>
  <si>
    <t>Preklad nosný keramický vysoký HELUZ, šírky 70 mm, výšky 238 mm, dĺžky 2000 mm</t>
  </si>
  <si>
    <t>-2087906035</t>
  </si>
  <si>
    <t>3*3</t>
  </si>
  <si>
    <t>24</t>
  </si>
  <si>
    <t>331270011</t>
  </si>
  <si>
    <t>Murivo pilierov a stĺpov z debniacich tvárnic PREMAC 300x300x250 s betónovou výplňou C 16/20</t>
  </si>
  <si>
    <t>-2100474419</t>
  </si>
  <si>
    <t>0,3*0,3*0,75*7</t>
  </si>
  <si>
    <t>25</t>
  </si>
  <si>
    <t>331360112.S</t>
  </si>
  <si>
    <t>Výstuž pre pilierové murivo z pórobetónových pilierových tvárnic rozmerov 300x300 mm s kruhovým otvorom D 200 z ocele B500 (10505)</t>
  </si>
  <si>
    <t>-1075448417</t>
  </si>
  <si>
    <t>26</t>
  </si>
  <si>
    <t>342243163</t>
  </si>
  <si>
    <t>Priečky z tehál pálených HELUZ 11,5 P 10 brúsených na pero a drážku, na PUR penu (115x497x249)</t>
  </si>
  <si>
    <t>-815371218</t>
  </si>
  <si>
    <t>27</t>
  </si>
  <si>
    <t>342243233</t>
  </si>
  <si>
    <t>Akustické priečky z tehál pálených HELUZ AKU Z 17,5 P 20 brúsených, na lepidlo (175x375x249)</t>
  </si>
  <si>
    <t>389692633</t>
  </si>
  <si>
    <t>Vodorovné konštrukcie</t>
  </si>
  <si>
    <t>28</t>
  </si>
  <si>
    <t>417321515.S</t>
  </si>
  <si>
    <t>Betón stužujúcich pásov a vencov železový tr. C 25/30</t>
  </si>
  <si>
    <t>-866895570</t>
  </si>
  <si>
    <t>29</t>
  </si>
  <si>
    <t>417351115.S</t>
  </si>
  <si>
    <t>Debnenie bočníc stužujúcich pásov a vencov vrátane vzpier zhotovenie</t>
  </si>
  <si>
    <t>-1045113304</t>
  </si>
  <si>
    <t>36,51*2</t>
  </si>
  <si>
    <t>30</t>
  </si>
  <si>
    <t>417351116.S</t>
  </si>
  <si>
    <t>Debnenie bočníc stužujúcich pásov a vencov vrátane vzpier odstránenie</t>
  </si>
  <si>
    <t>-1332904614</t>
  </si>
  <si>
    <t>31</t>
  </si>
  <si>
    <t>417361821.S</t>
  </si>
  <si>
    <t>Výstuž stužujúcich pásov a vencov z betonárskej ocele B500 (10505)</t>
  </si>
  <si>
    <t>-143081724</t>
  </si>
  <si>
    <t>242*4*0,617"kg/m"/1000</t>
  </si>
  <si>
    <t>242*5*1,5*0,222"kg/m"/1000</t>
  </si>
  <si>
    <t>Komunikácie</t>
  </si>
  <si>
    <t>32</t>
  </si>
  <si>
    <t>564871111.S</t>
  </si>
  <si>
    <t>Podklad zo štrkodrviny s rozprestretím a zhutnením, po zhutnení hr. 250 mm</t>
  </si>
  <si>
    <t>488446123</t>
  </si>
  <si>
    <t>33</t>
  </si>
  <si>
    <t>596911141.S</t>
  </si>
  <si>
    <t>Kladenie betónovej zámkovej dlažby komunikácií pre peších hr. 60 mm pre peších do 50 m2 so zriadením lôžka z kameniva hr. 30 mm</t>
  </si>
  <si>
    <t>-1937934406</t>
  </si>
  <si>
    <t>34</t>
  </si>
  <si>
    <t>592460007700.S</t>
  </si>
  <si>
    <t>Dlažba betónová škárová, rozmer 200x165x60 mm, prírodná</t>
  </si>
  <si>
    <t>1667727202</t>
  </si>
  <si>
    <t>8*1,02 'Prepočítané koeficientom množstva</t>
  </si>
  <si>
    <t>Úpravy povrchov, podlahy, osadenie</t>
  </si>
  <si>
    <t>35</t>
  </si>
  <si>
    <t>612460151.S</t>
  </si>
  <si>
    <t>Príprava vnútorného podkladu stien cementovým prednástrekom, hr. 3 mm</t>
  </si>
  <si>
    <t>2046737210</t>
  </si>
  <si>
    <t>(14,69*3,5*2)+(8,43*6*2)" stajna1</t>
  </si>
  <si>
    <t>-4*3,5</t>
  </si>
  <si>
    <t>-1*0,5*11</t>
  </si>
  <si>
    <t>-1,2*2,4</t>
  </si>
  <si>
    <t>-4*3,15</t>
  </si>
  <si>
    <t>(15,35*3,5*2)+(8,43*6*2)" stajna 2</t>
  </si>
  <si>
    <t>(3,45*2+3,7*2)*2,65"1,04</t>
  </si>
  <si>
    <t>-1,5*1</t>
  </si>
  <si>
    <t>-0,8*2</t>
  </si>
  <si>
    <t>(3,45*2+1,6*2)*2,65"1,01</t>
  </si>
  <si>
    <t>-0,8*2*3</t>
  </si>
  <si>
    <t>-1*2,4</t>
  </si>
  <si>
    <t>(2,78*2+1,4*2)*2,65"1,02</t>
  </si>
  <si>
    <t>-1*2</t>
  </si>
  <si>
    <t>0,6*0,6</t>
  </si>
  <si>
    <t>(1,94*2+2,78*2)*2,65"1,03</t>
  </si>
  <si>
    <t>-0,6*0,6</t>
  </si>
  <si>
    <t>-0,7*2</t>
  </si>
  <si>
    <t>(4,2*2+3,1*2)*2,65"1,05</t>
  </si>
  <si>
    <t>-1,5*1,5</t>
  </si>
  <si>
    <t>(4,2*2+5,15*2)*2,65"1,06</t>
  </si>
  <si>
    <t>-0,8*2*2</t>
  </si>
  <si>
    <t>36</t>
  </si>
  <si>
    <t>612460231.S</t>
  </si>
  <si>
    <t>Vnútorná omietka stien cementová hrubá, hr. 10 mm</t>
  </si>
  <si>
    <t>848041739</t>
  </si>
  <si>
    <t>37</t>
  </si>
  <si>
    <t>612460236.S</t>
  </si>
  <si>
    <t>Vnútorná omietka stien cementová štuková (jemná), hr. 2 mm</t>
  </si>
  <si>
    <t>-48277688</t>
  </si>
  <si>
    <t>38</t>
  </si>
  <si>
    <t>612460372.S</t>
  </si>
  <si>
    <t>Vnútorná omietka stien vápennocementová tenkovrstvová, hr. 6 mm</t>
  </si>
  <si>
    <t>1581340784</t>
  </si>
  <si>
    <t>39</t>
  </si>
  <si>
    <t>622460151.S</t>
  </si>
  <si>
    <t>Príprava vonkajšieho podkladu stien cementovým prednástrekom, hr. 3 mm</t>
  </si>
  <si>
    <t>-2135118257</t>
  </si>
  <si>
    <t>114,78*2</t>
  </si>
  <si>
    <t>-13*1*0,</t>
  </si>
  <si>
    <t>-9*1*0,5</t>
  </si>
  <si>
    <t>-1,2*2,4*2</t>
  </si>
  <si>
    <t>-13,3</t>
  </si>
  <si>
    <t>46,8</t>
  </si>
  <si>
    <t>40</t>
  </si>
  <si>
    <t>622460231.S</t>
  </si>
  <si>
    <t>Vonkajšia omietka stien cementová hrubá, hr. 10 mm</t>
  </si>
  <si>
    <t>1610589155</t>
  </si>
  <si>
    <t>41</t>
  </si>
  <si>
    <t>622460235.S</t>
  </si>
  <si>
    <t>Vonkajšia omietka stien cementová štuková (jemná), hr. 1,5 mm</t>
  </si>
  <si>
    <t>-1450008378</t>
  </si>
  <si>
    <t>170</t>
  </si>
  <si>
    <t>622467512</t>
  </si>
  <si>
    <t>Vonkajšia omietka stien CEMIX, ušľachtilá pastovitá silikátová TZC zatieraná KL, MD, biela, hr. 1,5 mm</t>
  </si>
  <si>
    <t>-1006855943</t>
  </si>
  <si>
    <t>239,5+10,58+61,8+48,4</t>
  </si>
  <si>
    <t>43</t>
  </si>
  <si>
    <t>625250218.S</t>
  </si>
  <si>
    <t>Kontaktný zatepľovací systém z bieleho EPS hr. 200 mm, skrutkovacie kotvy</t>
  </si>
  <si>
    <t>-471465696</t>
  </si>
  <si>
    <t>8,55*3,8*2</t>
  </si>
  <si>
    <t>48,47</t>
  </si>
  <si>
    <t>-1,5*1,5*3</t>
  </si>
  <si>
    <t>-0,6*0,6*2</t>
  </si>
  <si>
    <t>44</t>
  </si>
  <si>
    <t>625250541.S</t>
  </si>
  <si>
    <t>Kontaktný zatepľovací systém podhľadov alebo vodou namáhanej časti hr. 30 mm, skrutkovacie kotvy</t>
  </si>
  <si>
    <t>-602626017</t>
  </si>
  <si>
    <t>40,5*0,6*2+5,5*0,6*4 "podhľady</t>
  </si>
  <si>
    <t>45</t>
  </si>
  <si>
    <t>625254284</t>
  </si>
  <si>
    <t>Kontaktný zatepľovací systém hr. 100 mm PROFI EPS-System Sokel (EPS), skrutkovacie kotvy</t>
  </si>
  <si>
    <t>783114033</t>
  </si>
  <si>
    <t>(39,4+9)</t>
  </si>
  <si>
    <t>46</t>
  </si>
  <si>
    <t>631316013.S</t>
  </si>
  <si>
    <t xml:space="preserve">Mazanina z betónu s polypropylénovými vláknami  (m3) tr.C25/30 hr. nad 50 do 80 mm</t>
  </si>
  <si>
    <t>995343581</t>
  </si>
  <si>
    <t>(13,02+5,39+3,88+5,52+21,65+12,77)*0,06</t>
  </si>
  <si>
    <t>47</t>
  </si>
  <si>
    <t>631319161.S</t>
  </si>
  <si>
    <t>Príplatok za prehlad. betónovej mazaniny min. tr.C 8/10 oceľ. hlad. hr. 50-80 mm (40kg/m3)</t>
  </si>
  <si>
    <t>-1127292686</t>
  </si>
  <si>
    <t>48</t>
  </si>
  <si>
    <t>631316033.S</t>
  </si>
  <si>
    <t xml:space="preserve">Mazanina z betónu s polypropylénovými vláknami  (m3) tr.C25/30 hr. nad 120 do 240 mm</t>
  </si>
  <si>
    <t>-594734032</t>
  </si>
  <si>
    <t>25,1+26,2+35</t>
  </si>
  <si>
    <t>49</t>
  </si>
  <si>
    <t>631319125.S</t>
  </si>
  <si>
    <t>Príplatok za zníženie obrusnosti s prísadou predp. v projekte pre mazaninu hr. nad 120 do 240 mm</t>
  </si>
  <si>
    <t>-702775623</t>
  </si>
  <si>
    <t>50</t>
  </si>
  <si>
    <t>631319175.S</t>
  </si>
  <si>
    <t>Príplatok za strhnutie povrchu mazaniny latou pre hr. obidvoch vrstiev mazaniny nad 120 do 240 mm</t>
  </si>
  <si>
    <t>-2131674827</t>
  </si>
  <si>
    <t>86,3</t>
  </si>
  <si>
    <t>51</t>
  </si>
  <si>
    <t>631362442.S</t>
  </si>
  <si>
    <t>Výstuž mazanín z betónov (z kameniva) a z ľahkých betónov zo sietí KARI, priemer drôtu 8/8 mm, veľkosť oka 150x150 mm</t>
  </si>
  <si>
    <t>-167007067</t>
  </si>
  <si>
    <t>(124+130+173,26)*1,1</t>
  </si>
  <si>
    <t>52</t>
  </si>
  <si>
    <t>-1739341603</t>
  </si>
  <si>
    <t>(13,02+5,39+3,88+5,52+21,65+12,77)*1,1</t>
  </si>
  <si>
    <t>53</t>
  </si>
  <si>
    <t>632450291</t>
  </si>
  <si>
    <t>Cementová samonivelizačná stierka BAUMIT Nivello 30, triedy CT-C25-F5, hr. 2 mm</t>
  </si>
  <si>
    <t>-1747312828</t>
  </si>
  <si>
    <t>(13,02+5,39+3,88+5,52+21,65+12,77)</t>
  </si>
  <si>
    <t>54</t>
  </si>
  <si>
    <t>632451820</t>
  </si>
  <si>
    <t>Sanácia betónových konštrukcií WEBER, vyrovnávacia malta na jemné opravy, weber.rep vyspravka J, hr. 10 mm</t>
  </si>
  <si>
    <t>-516420751</t>
  </si>
  <si>
    <t>Ostatné konštrukcie a práce-búranie</t>
  </si>
  <si>
    <t>55</t>
  </si>
  <si>
    <t>916361112.S</t>
  </si>
  <si>
    <t>Osadenie cestného obrubníka betónového ležatého do lôžka z betónu prostého tr. C 16/20 s bočnou oporou</t>
  </si>
  <si>
    <t>m</t>
  </si>
  <si>
    <t>-1443221807</t>
  </si>
  <si>
    <t>31,5+4,82+7,63+9,5</t>
  </si>
  <si>
    <t>56</t>
  </si>
  <si>
    <t>592170002100.S</t>
  </si>
  <si>
    <t>Obrubník cestný, lxšxv 1000x100x200 mm, skosenie 15/15 mm</t>
  </si>
  <si>
    <t>-1834839216</t>
  </si>
  <si>
    <t>53,45*1,01 'Prepočítané koeficientom množstva</t>
  </si>
  <si>
    <t>57</t>
  </si>
  <si>
    <t>918101111.S</t>
  </si>
  <si>
    <t>Lôžko pod obrubníky, krajníky alebo obruby z dlažobných kociek z betónu prostého tr. C 12/15</t>
  </si>
  <si>
    <t>-1975887764</t>
  </si>
  <si>
    <t>53,450*0,3*0,3</t>
  </si>
  <si>
    <t>58</t>
  </si>
  <si>
    <t>941941031.S</t>
  </si>
  <si>
    <t>Montáž lešenia ľahkého pracovného radového s podlahami šírky od 0,80 do 1,00 m, výšky do 10 m</t>
  </si>
  <si>
    <t>44950591</t>
  </si>
  <si>
    <t>262,18</t>
  </si>
  <si>
    <t>59</t>
  </si>
  <si>
    <t>941941831.S</t>
  </si>
  <si>
    <t>Demontáž lešenia ľahkého pracovného radového s podlahami šírky nad 0,80 do 1,00 m, výšky do 10 m</t>
  </si>
  <si>
    <t>-1640623555</t>
  </si>
  <si>
    <t>60</t>
  </si>
  <si>
    <t>941955001.S</t>
  </si>
  <si>
    <t>Lešenie ľahké pracovné pomocné, s výškou lešeňovej podlahy do 1,20 m</t>
  </si>
  <si>
    <t>658201685</t>
  </si>
  <si>
    <t>62,23</t>
  </si>
  <si>
    <t>125+130</t>
  </si>
  <si>
    <t>61</t>
  </si>
  <si>
    <t>953945351.S</t>
  </si>
  <si>
    <t>Hliníkový rohový ochranný profil s integrovanou mriežkou</t>
  </si>
  <si>
    <t>-323347748</t>
  </si>
  <si>
    <t>62</t>
  </si>
  <si>
    <t>953947815</t>
  </si>
  <si>
    <t>CAPATECT hliníková soklová lišta 200 mm</t>
  </si>
  <si>
    <t>-1651104916</t>
  </si>
  <si>
    <t>63</t>
  </si>
  <si>
    <t>967022681.S</t>
  </si>
  <si>
    <t xml:space="preserve">Prikresanie plôch stupňov kamenných alebo iných s tvrdým povrchom pre nové povrchové vrstvy,  -0,01900t</t>
  </si>
  <si>
    <t>1902364147</t>
  </si>
  <si>
    <t>39,225*2+7,8*3 "zrazenie vnútornej hrany základu</t>
  </si>
  <si>
    <t>64</t>
  </si>
  <si>
    <t>968061112.S</t>
  </si>
  <si>
    <t>Vyvesenie dreveného okenného krídla do suti plochy do 1,5 m2, -0,01200t</t>
  </si>
  <si>
    <t>232725456</t>
  </si>
  <si>
    <t>23+3</t>
  </si>
  <si>
    <t>65</t>
  </si>
  <si>
    <t>968061125.S</t>
  </si>
  <si>
    <t>Vyvesenie dreveného dverného krídla do suti plochy do 2 m2, -0,02400t</t>
  </si>
  <si>
    <t>946528460</t>
  </si>
  <si>
    <t>66</t>
  </si>
  <si>
    <t>979082111.S</t>
  </si>
  <si>
    <t>Vnútrostavenisková doprava sutiny a vybúraných hmôt do 10 m</t>
  </si>
  <si>
    <t>-908972318</t>
  </si>
  <si>
    <t>67</t>
  </si>
  <si>
    <t>979089012.S</t>
  </si>
  <si>
    <t>Poplatok za skladovanie - betón, tehly, dlaždice (17 01) ostatné</t>
  </si>
  <si>
    <t>-1277089311</t>
  </si>
  <si>
    <t>68</t>
  </si>
  <si>
    <t>979089112.S</t>
  </si>
  <si>
    <t>Poplatok za skladovanie - drevo, sklo, plasty (17 02 ), ostatné</t>
  </si>
  <si>
    <t>-1295796833</t>
  </si>
  <si>
    <t>69</t>
  </si>
  <si>
    <t>979089411.S</t>
  </si>
  <si>
    <t>Poplatok za skladovanie - izolačné materiály a materiály obsahujúce azbest (17 06 ), nebezpečné</t>
  </si>
  <si>
    <t>-789158778</t>
  </si>
  <si>
    <t>70</t>
  </si>
  <si>
    <t>981131312.S</t>
  </si>
  <si>
    <t xml:space="preserve">Demolácia hál postupným rozoberaním z tehál, kameňa, na maltu s podielom konštrukcií nad 10 do 15 %,  -0,25000t</t>
  </si>
  <si>
    <t>979645006</t>
  </si>
  <si>
    <t>39,225*9,03*1,75</t>
  </si>
  <si>
    <t>99</t>
  </si>
  <si>
    <t>Presun hmôt HSV</t>
  </si>
  <si>
    <t>71</t>
  </si>
  <si>
    <t>998021021.S</t>
  </si>
  <si>
    <t>Presun hmôt pre haly 802, 811 zvislá konštr.z tehál,tvárnic,blokov alebo kovová do výšky 20 m</t>
  </si>
  <si>
    <t>-1404155758</t>
  </si>
  <si>
    <t>PSV</t>
  </si>
  <si>
    <t>Práce a dodávky PSV</t>
  </si>
  <si>
    <t>711</t>
  </si>
  <si>
    <t>Izolácie proti vode a vlhkosti</t>
  </si>
  <si>
    <t>72</t>
  </si>
  <si>
    <t>711131102.S</t>
  </si>
  <si>
    <t>Zhotovenie geotextílie alebo tkaniny na plochu vodorovnú</t>
  </si>
  <si>
    <t>-475096011</t>
  </si>
  <si>
    <t>73</t>
  </si>
  <si>
    <t>693110004710.S</t>
  </si>
  <si>
    <t>Geotextília polypropylénová netkaná 400 g/m2</t>
  </si>
  <si>
    <t>-82662259</t>
  </si>
  <si>
    <t>364*1,15 'Prepočítané koeficientom množstva</t>
  </si>
  <si>
    <t>74</t>
  </si>
  <si>
    <t>711133001.S</t>
  </si>
  <si>
    <t>Zhotovenie izolácie proti zemnej vlhkosti PVC fóliou položenou voľne na vodorovnej ploche so zvarením spoju</t>
  </si>
  <si>
    <t>2145241833</t>
  </si>
  <si>
    <t>364</t>
  </si>
  <si>
    <t>75</t>
  </si>
  <si>
    <t>283220000300.S</t>
  </si>
  <si>
    <t>Hydroizolačná fólia PVC-P, hr. 1,5 mm, š. 1,3 m, izolácia základov proti zemnej vlhkosti, tlakovej vode, radónu</t>
  </si>
  <si>
    <t>-558915720</t>
  </si>
  <si>
    <t>76</t>
  </si>
  <si>
    <t>998711101.S</t>
  </si>
  <si>
    <t>Presun hmôt pre izoláciu proti vode v objektoch výšky do 6 m</t>
  </si>
  <si>
    <t>-645045712</t>
  </si>
  <si>
    <t>712</t>
  </si>
  <si>
    <t>Izolácie striech, povlakové krytiny</t>
  </si>
  <si>
    <t>77</t>
  </si>
  <si>
    <t>712290010.S</t>
  </si>
  <si>
    <t>Zhotovenie parozábrany pre strechy ploché do 10°</t>
  </si>
  <si>
    <t>-1674813420</t>
  </si>
  <si>
    <t>78</t>
  </si>
  <si>
    <t>283230007300.S</t>
  </si>
  <si>
    <t>Parozábrana hr. 0,15 mm, š. 2 m, materiál na báze PO - modifikovaný PE</t>
  </si>
  <si>
    <t>1987429108</t>
  </si>
  <si>
    <t>66,61*1,15 'Prepočítané koeficientom množstva</t>
  </si>
  <si>
    <t>79</t>
  </si>
  <si>
    <t>998712101.S</t>
  </si>
  <si>
    <t>Presun hmôt pre izoláciu povlakovej krytiny v objektoch výšky do 6 m</t>
  </si>
  <si>
    <t>-1244948465</t>
  </si>
  <si>
    <t>713</t>
  </si>
  <si>
    <t>Izolácie tepelné</t>
  </si>
  <si>
    <t>80</t>
  </si>
  <si>
    <t>713111121.S</t>
  </si>
  <si>
    <t>Montáž tepelnej izolácie stropov rovných minerálnou vlnou, spodkom s úpravou viazacím drôtom</t>
  </si>
  <si>
    <t>569864979</t>
  </si>
  <si>
    <t>81</t>
  </si>
  <si>
    <t>631440004600.S</t>
  </si>
  <si>
    <t>Doska z minerálnej vlny hr. 200 mm, izolácia pre šikmé strechy, nezaťažené stropy, priečky</t>
  </si>
  <si>
    <t>-38906813</t>
  </si>
  <si>
    <t>66,61*1,02 'Prepočítané koeficientom množstva</t>
  </si>
  <si>
    <t>82</t>
  </si>
  <si>
    <t>713122121.S</t>
  </si>
  <si>
    <t>Montáž tepelnej izolácie podláh polystyrénom, kladeným voľne v dvoch vrstvách</t>
  </si>
  <si>
    <t>1731013973</t>
  </si>
  <si>
    <t>84</t>
  </si>
  <si>
    <t>283750002100</t>
  </si>
  <si>
    <t>Doska XPS STYRODUR 3000 CS hr. 100 mm, zakladanie stavieb, podlahy, obrátené ploché strechy, ISOVER</t>
  </si>
  <si>
    <t>86711900</t>
  </si>
  <si>
    <t>62,23*1,04 'Prepočítané koeficientom množstva</t>
  </si>
  <si>
    <t>85</t>
  </si>
  <si>
    <t>998713101.S</t>
  </si>
  <si>
    <t>Presun hmôt pre izolácie tepelné v objektoch výšky do 6 m</t>
  </si>
  <si>
    <t>-1574780289</t>
  </si>
  <si>
    <t>721</t>
  </si>
  <si>
    <t>Voda , kanalizácia a ZTI</t>
  </si>
  <si>
    <t>86</t>
  </si>
  <si>
    <t>721r1</t>
  </si>
  <si>
    <t xml:space="preserve">Dodávka a montáž vody, kanalizácia a zariaď.predmetov viď. sam. rozpočet - časť  126 - 1</t>
  </si>
  <si>
    <t>sub</t>
  </si>
  <si>
    <t>1095691101</t>
  </si>
  <si>
    <t>731</t>
  </si>
  <si>
    <t>Ústredné kúrenie - kotolne</t>
  </si>
  <si>
    <t>87</t>
  </si>
  <si>
    <t>731r1</t>
  </si>
  <si>
    <t>Dodávka a montáž vykurovania viď.samostaný rozpočet - časť 126 - 2</t>
  </si>
  <si>
    <t>1460398667</t>
  </si>
  <si>
    <t>762</t>
  </si>
  <si>
    <t>Konštrukcie tesárske</t>
  </si>
  <si>
    <t>168</t>
  </si>
  <si>
    <t>762313111.S</t>
  </si>
  <si>
    <t>Montáž oceľových spojovacích prostriedkov - Hilti HIT - HY 200</t>
  </si>
  <si>
    <t>-824429513</t>
  </si>
  <si>
    <t>169</t>
  </si>
  <si>
    <t>309850005950.S</t>
  </si>
  <si>
    <t>Skrutka šesťhranná s celým závitom M 12x155 Hilti HIT M12x155</t>
  </si>
  <si>
    <t>-1765118861</t>
  </si>
  <si>
    <t>88</t>
  </si>
  <si>
    <t>762331812.S</t>
  </si>
  <si>
    <t>Demontáž viazaných konštrukcií krovov so sklonom do 60°, prierezovej plochy 120 - 224 cm2, -0,01400 t</t>
  </si>
  <si>
    <t>325717370</t>
  </si>
  <si>
    <t>89</t>
  </si>
  <si>
    <t>762332120.S</t>
  </si>
  <si>
    <t>Montáž viazaných konštrukcií krovov striech z reziva priemernej plochy 120 - 224 cm2</t>
  </si>
  <si>
    <t>-1461714989</t>
  </si>
  <si>
    <t>"popmúrnica 0,15*0,18"25,2*2</t>
  </si>
  <si>
    <t>"stlpik 0,15*0,15"2,33*7</t>
  </si>
  <si>
    <t>"krokva 0,08*0,2"6*26</t>
  </si>
  <si>
    <t>"pásik 0,15*0,15"12*1</t>
  </si>
  <si>
    <t>90</t>
  </si>
  <si>
    <t>605120007800.S</t>
  </si>
  <si>
    <t>Hranoly zo smrekovca neopracované hranené akosť I dĺ. 1000-1750 mm, hr. 160 mm, š. 160, 180, 220 mm</t>
  </si>
  <si>
    <t>916278803</t>
  </si>
  <si>
    <t>"pomúrnica "0,15*0,18*25,2*2</t>
  </si>
  <si>
    <t>"stlpik" 0,15*0,15*2,33*7</t>
  </si>
  <si>
    <t>"krokva "0,08*0,2*6*26</t>
  </si>
  <si>
    <t>"pásik "0,15*0,15*12*1</t>
  </si>
  <si>
    <t>4,494*1,1 'Prepočítané koeficientom množstva</t>
  </si>
  <si>
    <t>91</t>
  </si>
  <si>
    <t>762341001.S</t>
  </si>
  <si>
    <t>Montáž debnenia jednoduchých striech, na kontralaty drevotrieskovými OSB doskami na zráz</t>
  </si>
  <si>
    <t>-51988477</t>
  </si>
  <si>
    <t>92</t>
  </si>
  <si>
    <t>607260000100.S</t>
  </si>
  <si>
    <t>Doska OSB nebrúsená hr. 10 mm</t>
  </si>
  <si>
    <t>-1391523379</t>
  </si>
  <si>
    <t>93</t>
  </si>
  <si>
    <t>762341201.S</t>
  </si>
  <si>
    <t>Montáž latovania jednoduchých striech pre sklon do 60°</t>
  </si>
  <si>
    <t>-180408827</t>
  </si>
  <si>
    <t>154,170*3,3</t>
  </si>
  <si>
    <t>432,77*3,3</t>
  </si>
  <si>
    <t>21,9*2*3,3</t>
  </si>
  <si>
    <t>94</t>
  </si>
  <si>
    <t>762341252.S</t>
  </si>
  <si>
    <t>Montáž kontralát pre sklon od 22° do 35°</t>
  </si>
  <si>
    <t>1189818844</t>
  </si>
  <si>
    <t>432,77*1,1</t>
  </si>
  <si>
    <t>21,9*2*1,1</t>
  </si>
  <si>
    <t>95</t>
  </si>
  <si>
    <t>605140000200.S</t>
  </si>
  <si>
    <t>Lata zo smreku akosť II, prierez do 10 cm2, dĺ. 500-750 mm</t>
  </si>
  <si>
    <t>-988522835</t>
  </si>
  <si>
    <t>2081,442*0,04*0,04</t>
  </si>
  <si>
    <t>524,28*0,04*0,04</t>
  </si>
  <si>
    <t>4,169*1,1 'Prepočítané koeficientom množstva</t>
  </si>
  <si>
    <t>96</t>
  </si>
  <si>
    <t>762341811.S</t>
  </si>
  <si>
    <t>Demontáž debnenia striech rovných, oblúkových do 60° z dosiek hrubých, hobľovaných, -0,01600 t</t>
  </si>
  <si>
    <t>1616401371</t>
  </si>
  <si>
    <t>97</t>
  </si>
  <si>
    <t>762351120.S</t>
  </si>
  <si>
    <t>Montáž nadstrešných konštrukcií svetlíkov, vetrákov, dymovníkov z hraneného reziva nad 100 do 144 cm2</t>
  </si>
  <si>
    <t>388810695</t>
  </si>
  <si>
    <t>98</t>
  </si>
  <si>
    <t>605110009700.S</t>
  </si>
  <si>
    <t>Dosky a fošne zo smreku neopracované omietané akosť I hr. 18-22 mm, š. 170-240 mm</t>
  </si>
  <si>
    <t>1006067186</t>
  </si>
  <si>
    <t>56,000*0,12*0,12</t>
  </si>
  <si>
    <t>762395000.S</t>
  </si>
  <si>
    <t>Spojovacie prostriedky pre viazané konštrukcie krovov, debnenie a laťovanie, nadstrešné konštr., spádové kliny - svorky, dosky, klince, pásová oceľ, vruty</t>
  </si>
  <si>
    <t>-503743488</t>
  </si>
  <si>
    <t>3,71+4,943-0,806</t>
  </si>
  <si>
    <t>100</t>
  </si>
  <si>
    <t>762421301.S</t>
  </si>
  <si>
    <t>Obloženie stropov alebo strešných podhľadov z dosiek OSB skrutkovaných na zraz hr. dosky 10 mm</t>
  </si>
  <si>
    <t>179849</t>
  </si>
  <si>
    <t>101</t>
  </si>
  <si>
    <t>762431500.S</t>
  </si>
  <si>
    <t>Montáž obloženia podhľadov, podkladový rošt</t>
  </si>
  <si>
    <t>-350530080</t>
  </si>
  <si>
    <t>102</t>
  </si>
  <si>
    <t>605140001100.S</t>
  </si>
  <si>
    <t>Laty zo smrekovca akosť I, prierez do 10 cm2, dĺ. dĺ. 4000-6500 mm</t>
  </si>
  <si>
    <t>-1641543004</t>
  </si>
  <si>
    <t>61,800*0,04*0,04</t>
  </si>
  <si>
    <t>103</t>
  </si>
  <si>
    <t>762495000.S</t>
  </si>
  <si>
    <t>Spojovacie prostriedky pre olištovanie škár, obloženie stropov, strešných podhľadov a stien - klince, závrtky</t>
  </si>
  <si>
    <t>-2096157581</t>
  </si>
  <si>
    <t>104</t>
  </si>
  <si>
    <t>762631802.S</t>
  </si>
  <si>
    <t>Demontáž vrát vrátane demontáže kovania plochy do 8 m2 -0,01700 t</t>
  </si>
  <si>
    <t>-496507742</t>
  </si>
  <si>
    <t>105</t>
  </si>
  <si>
    <t>998762102.S</t>
  </si>
  <si>
    <t>Presun hmôt pre konštrukcie tesárske v objektoch výšky do 12 m</t>
  </si>
  <si>
    <t>1445243683</t>
  </si>
  <si>
    <t>763</t>
  </si>
  <si>
    <t>Konštrukcie - drevostavby</t>
  </si>
  <si>
    <t>106</t>
  </si>
  <si>
    <t>763138250.S</t>
  </si>
  <si>
    <t>Protipožiarny podhľad SDK závesný na dvojúrovňovej oceľovej podkonštrukcií CD+UD, El45/15, doska protipožiarna DF 15 mm, TI 50 mm</t>
  </si>
  <si>
    <t>1760280873</t>
  </si>
  <si>
    <t>107</t>
  </si>
  <si>
    <t>7637330r.S</t>
  </si>
  <si>
    <t>Montáž priestorovo viazaných drevených väzníkov na strechu sedlovú, pre haly rozpätia 12-20 m</t>
  </si>
  <si>
    <t>217122952</t>
  </si>
  <si>
    <t>108</t>
  </si>
  <si>
    <t>6122200006r0.S</t>
  </si>
  <si>
    <t>Väzník strešný drevený priehradový pre sedlové strechy rozpätia 12 - 20 m, pre haly s dopravou na stavenisko a vyložením pri montáži na veniec</t>
  </si>
  <si>
    <t>-515399157</t>
  </si>
  <si>
    <t>109</t>
  </si>
  <si>
    <t>998763301.S</t>
  </si>
  <si>
    <t>Presun hmôt pre sádrokartónové konštrukcie v objektoch výšky do 7 m</t>
  </si>
  <si>
    <t>571318637</t>
  </si>
  <si>
    <t>764</t>
  </si>
  <si>
    <t>Konštrukcie klampiarske</t>
  </si>
  <si>
    <t>110</t>
  </si>
  <si>
    <t>764173172</t>
  </si>
  <si>
    <t>Strešná krytina Maslen Topdach, sklon strechy od 30° do 45°</t>
  </si>
  <si>
    <t>-364521653</t>
  </si>
  <si>
    <t>154,17</t>
  </si>
  <si>
    <t>111</t>
  </si>
  <si>
    <t>764173204</t>
  </si>
  <si>
    <t>Hrebenáč oblý r.š. 410 mm s prevetrávacím pásom, k strešnej krytine MASLEN, sklon strechy do 30°</t>
  </si>
  <si>
    <t>23703379</t>
  </si>
  <si>
    <t>112</t>
  </si>
  <si>
    <t>764173261</t>
  </si>
  <si>
    <t>Hrebenáč nárožný koncový r.š. 310 mm, k strešnej krytine MASLEN, sklon strechy do 30°</t>
  </si>
  <si>
    <t>-1518679776</t>
  </si>
  <si>
    <t>113</t>
  </si>
  <si>
    <t>764173431</t>
  </si>
  <si>
    <t>Odkvapové lemovanie r.š. 250 mm, k strešnej krytine MASLEN, sklon strechy do 30°</t>
  </si>
  <si>
    <t>2029258318</t>
  </si>
  <si>
    <t>114</t>
  </si>
  <si>
    <t>764410331.S</t>
  </si>
  <si>
    <t>Montáž oplechovania parapetov z hliníkového Al plechu, vrátane rohov r.š. 200 mm</t>
  </si>
  <si>
    <t>960284190</t>
  </si>
  <si>
    <t>22*1</t>
  </si>
  <si>
    <t>1,5*3</t>
  </si>
  <si>
    <t>0,6*2</t>
  </si>
  <si>
    <t>115</t>
  </si>
  <si>
    <t>194210003400.S</t>
  </si>
  <si>
    <t>Plech hladký hliníkový, hr. 0,60 mm</t>
  </si>
  <si>
    <t>-2066253142</t>
  </si>
  <si>
    <t>116</t>
  </si>
  <si>
    <t>764751212</t>
  </si>
  <si>
    <t>Odpadová rúra zvodová kruhová rovná DN 100 mm MASLEN</t>
  </si>
  <si>
    <t>-1683766693</t>
  </si>
  <si>
    <t>117</t>
  </si>
  <si>
    <t>764751232</t>
  </si>
  <si>
    <t>Koleno zvodovej rúry DN 100 mm MASLEN</t>
  </si>
  <si>
    <t>-286016795</t>
  </si>
  <si>
    <t>118</t>
  </si>
  <si>
    <t>764761332</t>
  </si>
  <si>
    <t>Žľab pododkvapový polkruhový 150 mm, vrátane čela, hákov, rohov, kútov MASLEN</t>
  </si>
  <si>
    <t>1977066466</t>
  </si>
  <si>
    <t>40,5*2</t>
  </si>
  <si>
    <t>119</t>
  </si>
  <si>
    <t>764900003</t>
  </si>
  <si>
    <t>Paropriepustná fólia pod strešnú krytinu MASLEN, kontaktná - 100 g/m2</t>
  </si>
  <si>
    <t>-1311986498</t>
  </si>
  <si>
    <t>154,16*1,1</t>
  </si>
  <si>
    <t>120</t>
  </si>
  <si>
    <t>998764101.S</t>
  </si>
  <si>
    <t>Presun hmôt pre konštrukcie klampiarske v objektoch výšky do 6 m</t>
  </si>
  <si>
    <t>1711629848</t>
  </si>
  <si>
    <t>765</t>
  </si>
  <si>
    <t>Konštrukcie - krytiny tvrdé</t>
  </si>
  <si>
    <t>121</t>
  </si>
  <si>
    <t>765323830.S</t>
  </si>
  <si>
    <t>Demontáž vlnoviek z azbestocementu do sute na drevenej alebo oceľovej konštrukcii, sklon do 45°,-0,02200 t</t>
  </si>
  <si>
    <t>-1231111574</t>
  </si>
  <si>
    <t>766</t>
  </si>
  <si>
    <t>Konštrukcie stolárske</t>
  </si>
  <si>
    <t>122</t>
  </si>
  <si>
    <t>766621081.S</t>
  </si>
  <si>
    <t>Montáž okna plastového na PUR penu</t>
  </si>
  <si>
    <t>-103141595</t>
  </si>
  <si>
    <t>(1*2+0,5*2)*22</t>
  </si>
  <si>
    <t>(1,5*4)*3</t>
  </si>
  <si>
    <t>(0,6*4)*2</t>
  </si>
  <si>
    <t>123</t>
  </si>
  <si>
    <t>611410000300.S</t>
  </si>
  <si>
    <t>Plastové okno jednokrídlové OS, vxš 500x1000 mm, izolačné dvojsklo, 6 komorový profil</t>
  </si>
  <si>
    <t>2107462356</t>
  </si>
  <si>
    <t>124</t>
  </si>
  <si>
    <t>611410005300.S</t>
  </si>
  <si>
    <t>Plastové okno jednokrídlové OS, vxš 500x600 mm, izolačné trojsklo, 6 komorový profil</t>
  </si>
  <si>
    <t>1795710535</t>
  </si>
  <si>
    <t>125</t>
  </si>
  <si>
    <t>611410010100.S</t>
  </si>
  <si>
    <t>Plastové okno dvojkrídlové OS+O, vxš 1400x1500 mm, izolačné trojsklo, 6 komorový profil</t>
  </si>
  <si>
    <t>1590214715</t>
  </si>
  <si>
    <t>766661422.S</t>
  </si>
  <si>
    <t>Montáž dverí drevených vchodových bezpečnostných do kovovej bezpečnostnej zárubne</t>
  </si>
  <si>
    <t>2021141183</t>
  </si>
  <si>
    <t>127</t>
  </si>
  <si>
    <t>553410032200.S</t>
  </si>
  <si>
    <t>Dvere hliníkové jednokrídlové otočné šxv 1100x2300 mm</t>
  </si>
  <si>
    <t>-954655210</t>
  </si>
  <si>
    <t>128</t>
  </si>
  <si>
    <t>766662112.S</t>
  </si>
  <si>
    <t>Montáž dverového krídla otočného jednokrídlového poldrážkového, do existujúcej zárubne, vrátane kovania</t>
  </si>
  <si>
    <t>1744744224</t>
  </si>
  <si>
    <t>129</t>
  </si>
  <si>
    <t>549150000600.S</t>
  </si>
  <si>
    <t>Kľučka dverová a rozeta 2x, nehrdzavejúca oceľ, povrch nerez brúsený</t>
  </si>
  <si>
    <t>-1433736486</t>
  </si>
  <si>
    <t>130</t>
  </si>
  <si>
    <t>611610000400.S</t>
  </si>
  <si>
    <t>Dvere vnútorné jednokrídlové, šírka 600-900 mm, výplň papierová voština, povrch fólia, plné</t>
  </si>
  <si>
    <t>290766245</t>
  </si>
  <si>
    <t>131</t>
  </si>
  <si>
    <t>766694141.S</t>
  </si>
  <si>
    <t>Montáž parapetnej dosky plastovej šírky do 300 mm, dĺžky do 1000 mm</t>
  </si>
  <si>
    <t>1072024751</t>
  </si>
  <si>
    <t>132</t>
  </si>
  <si>
    <t>611560000400.S</t>
  </si>
  <si>
    <t>Parapetná doska plastová, šírka 300 mm, komôrková vnútorná, biela</t>
  </si>
  <si>
    <t>1057554143</t>
  </si>
  <si>
    <t>133</t>
  </si>
  <si>
    <t>766702111.S</t>
  </si>
  <si>
    <t>Montáž zárubní obložkových pre dvere jednokrídlové</t>
  </si>
  <si>
    <t>700702455</t>
  </si>
  <si>
    <t>134</t>
  </si>
  <si>
    <t>611810002200.S</t>
  </si>
  <si>
    <t>Zárubňa vnútorná obložková, šírka 600-900 mm, výška 1970 mm, DTD doska, povrch fólia, pre stenu hrúbky 60-170 mm, pre jednokrídlové dvere</t>
  </si>
  <si>
    <t>-1252537470</t>
  </si>
  <si>
    <t>135</t>
  </si>
  <si>
    <t>766811003.S</t>
  </si>
  <si>
    <t>Montáž kuchynskej linky drevenej, korpus spodnej skrinky, na nožičkách, šírky nad 800 mm s dresom 4 m</t>
  </si>
  <si>
    <t>-2125893409</t>
  </si>
  <si>
    <t>136</t>
  </si>
  <si>
    <t>615620000300.S</t>
  </si>
  <si>
    <t>Korpus spodnej skrinky drevený, nad 800 mm, s nožičkami s dresom</t>
  </si>
  <si>
    <t>-2105417190</t>
  </si>
  <si>
    <t>137</t>
  </si>
  <si>
    <t>766811011.S</t>
  </si>
  <si>
    <t xml:space="preserve">Montáž kuchynskej linky drevenej, korpus hornej skrinky, priskrutkovaných na   stenu, šírky do 400 mm</t>
  </si>
  <si>
    <t>2028726597</t>
  </si>
  <si>
    <t>138</t>
  </si>
  <si>
    <t>615620000700.S</t>
  </si>
  <si>
    <t>Korpus hornej skrinky drevený, do 400 mm</t>
  </si>
  <si>
    <t>-2024770448</t>
  </si>
  <si>
    <t>139</t>
  </si>
  <si>
    <t>767651230.S</t>
  </si>
  <si>
    <t>Montáž vrát otočných, z dielov, s plochou nad 9 do 13 m2</t>
  </si>
  <si>
    <t>-220645595</t>
  </si>
  <si>
    <t>140</t>
  </si>
  <si>
    <t>5534100611</t>
  </si>
  <si>
    <t>Vráta drevené so svetlíkom 3150x4000 mm - dvojkrídlové</t>
  </si>
  <si>
    <t>-1530165589</t>
  </si>
  <si>
    <t>141</t>
  </si>
  <si>
    <t>998766101.S</t>
  </si>
  <si>
    <t>Presun hmot pre konštrukcie stolárske v objektoch výšky do 6 m</t>
  </si>
  <si>
    <t>1266201837</t>
  </si>
  <si>
    <t>767</t>
  </si>
  <si>
    <t>Konštrukcie doplnkové kovové</t>
  </si>
  <si>
    <t>142</t>
  </si>
  <si>
    <t>767397101.S</t>
  </si>
  <si>
    <t>Montáž strešných sendvičových panelov na OK, hrúbky do 80 mm</t>
  </si>
  <si>
    <t>-1617261399</t>
  </si>
  <si>
    <t>433+22*2</t>
  </si>
  <si>
    <t>167</t>
  </si>
  <si>
    <t>55326000160r.S</t>
  </si>
  <si>
    <t>Panel sendvičový s polyuretánovým jadrom strešný oceľový plášť š. 1000 mm hr. jadra 80 mm</t>
  </si>
  <si>
    <t>-284541274</t>
  </si>
  <si>
    <t>144</t>
  </si>
  <si>
    <t>767641120.S</t>
  </si>
  <si>
    <t>Montáž kovového dverového krídla otočného dvojkrídlového, do existujúcej zárubne, vrátane kovania</t>
  </si>
  <si>
    <t>-1208509001</t>
  </si>
  <si>
    <t>145</t>
  </si>
  <si>
    <t>1969779325</t>
  </si>
  <si>
    <t>146</t>
  </si>
  <si>
    <t>553410041100.S</t>
  </si>
  <si>
    <t>Dvere kovové vchodové dvojkrídlové vxš 1200x2400 mm</t>
  </si>
  <si>
    <t>265555647</t>
  </si>
  <si>
    <t>147</t>
  </si>
  <si>
    <t>998767101.S</t>
  </si>
  <si>
    <t>Presun hmôt pre kovové stavebné doplnkové konštrukcie v objektoch výšky do 6 m</t>
  </si>
  <si>
    <t>-1828749122</t>
  </si>
  <si>
    <t>771</t>
  </si>
  <si>
    <t>Podlahy z dlaždíc</t>
  </si>
  <si>
    <t>148</t>
  </si>
  <si>
    <t>771411004.S</t>
  </si>
  <si>
    <t>Montáž soklíkov z obkladačiek do malty veľ. 300 x 80 mm</t>
  </si>
  <si>
    <t>-1244414208</t>
  </si>
  <si>
    <t>149</t>
  </si>
  <si>
    <t>597640006300.S</t>
  </si>
  <si>
    <t>Sokel keramický, lxvxhr 298x80x9 mm</t>
  </si>
  <si>
    <t>-2120204882</t>
  </si>
  <si>
    <t>61*3,467 'Prepočítané koeficientom množstva</t>
  </si>
  <si>
    <t>150</t>
  </si>
  <si>
    <t>771541115.S</t>
  </si>
  <si>
    <t>Montáž podláh z dlaždíc gres kladených do tmelu veľ. 300 x 300 mm</t>
  </si>
  <si>
    <t>827106132</t>
  </si>
  <si>
    <t>5,52+3,88+5,39+12,77+13,02+21,65</t>
  </si>
  <si>
    <t>151</t>
  </si>
  <si>
    <t>597740002500.S</t>
  </si>
  <si>
    <t>Dlaždice keramické, lxvxhr 298x298x8 mm, gresové glazované</t>
  </si>
  <si>
    <t>-1656298994</t>
  </si>
  <si>
    <t>152</t>
  </si>
  <si>
    <t>998771101.S</t>
  </si>
  <si>
    <t>Presun hmôt pre podlahy z dlaždíc v objektoch výšky do 6m</t>
  </si>
  <si>
    <t>1191927229</t>
  </si>
  <si>
    <t>781</t>
  </si>
  <si>
    <t>Obklady</t>
  </si>
  <si>
    <t>153</t>
  </si>
  <si>
    <t>781445020.S</t>
  </si>
  <si>
    <t>Montáž obkladov vnútor. stien z obkladačiek kladených do tmelu veľ. 300x300 mm</t>
  </si>
  <si>
    <t>2080299159</t>
  </si>
  <si>
    <t>(1,94*2+2,78*2)*2</t>
  </si>
  <si>
    <t>-2*1</t>
  </si>
  <si>
    <t>154</t>
  </si>
  <si>
    <t>597640000700.S</t>
  </si>
  <si>
    <t>Obkladačky keramické glazované jednofarebné hladké lxv 300x200x14 mm</t>
  </si>
  <si>
    <t>-875169539</t>
  </si>
  <si>
    <t>16,88*1,04 'Prepočítané koeficientom množstva</t>
  </si>
  <si>
    <t>155</t>
  </si>
  <si>
    <t>998781101.S</t>
  </si>
  <si>
    <t>Presun hmôt pre obklady keramické v objektoch výšky do 6 m</t>
  </si>
  <si>
    <t>-491523751</t>
  </si>
  <si>
    <t>783</t>
  </si>
  <si>
    <t>Nátery</t>
  </si>
  <si>
    <t>156</t>
  </si>
  <si>
    <t>783612100.S</t>
  </si>
  <si>
    <t>Nátery stolárskych výrobkov olejové farby bielej dvojnásobné</t>
  </si>
  <si>
    <t>1182057934</t>
  </si>
  <si>
    <t>157</t>
  </si>
  <si>
    <t>783782406.S</t>
  </si>
  <si>
    <t>Nátery tesárskych konštrukcií, hĺbková impregnácia 3 v 1 s biocídom, jednonásobná</t>
  </si>
  <si>
    <t>-1590906590</t>
  </si>
  <si>
    <t>784</t>
  </si>
  <si>
    <t>Maľby</t>
  </si>
  <si>
    <t>158</t>
  </si>
  <si>
    <t>784411301.S</t>
  </si>
  <si>
    <t>Pačokovanie vápenným mliekom jednonásobné jemnozrnných podkladov výšky do 3,80 m</t>
  </si>
  <si>
    <t>552903700</t>
  </si>
  <si>
    <t>356,64+177,075</t>
  </si>
  <si>
    <t>66,6</t>
  </si>
  <si>
    <t>159</t>
  </si>
  <si>
    <t>784452263.S</t>
  </si>
  <si>
    <t>Maľby z maliarskych zmesí na vodnej báze, ručne nanášané jednonásobné základné na podklad hrubozrnný výšky do 3,80 m</t>
  </si>
  <si>
    <t>1092946301</t>
  </si>
  <si>
    <t>791</t>
  </si>
  <si>
    <t>Zariadenia veľkokuchýň</t>
  </si>
  <si>
    <t>160</t>
  </si>
  <si>
    <t>791141102.S</t>
  </si>
  <si>
    <t>Montáž sporáka elektrického stavebnicového s elektrickou rúrou</t>
  </si>
  <si>
    <t>-1371496111</t>
  </si>
  <si>
    <t>161</t>
  </si>
  <si>
    <t>54111000r</t>
  </si>
  <si>
    <t xml:space="preserve">Sporák elektrický </t>
  </si>
  <si>
    <t>1432688097</t>
  </si>
  <si>
    <t>162</t>
  </si>
  <si>
    <t>345320003610.S</t>
  </si>
  <si>
    <t>Sporáková prípojka 400V/20A nástenná, biela</t>
  </si>
  <si>
    <t>2081726483</t>
  </si>
  <si>
    <t>163</t>
  </si>
  <si>
    <t>998791101.S</t>
  </si>
  <si>
    <t>Presun hmôt pre zariadenia veľkokuchýň umiestnených vo výške (hĺbke) do 6 m</t>
  </si>
  <si>
    <t>1403581694</t>
  </si>
  <si>
    <t>Práce a dodávky M</t>
  </si>
  <si>
    <t>21-M</t>
  </si>
  <si>
    <t>Elektromontáže</t>
  </si>
  <si>
    <t>164</t>
  </si>
  <si>
    <t>e122</t>
  </si>
  <si>
    <t xml:space="preserve">Dodávka a montáž elektroištalácie a bleskozvodu viď.sam.rozpočet - časť  126 - 3</t>
  </si>
  <si>
    <t>-978999402</t>
  </si>
  <si>
    <t>33-M</t>
  </si>
  <si>
    <t>Montáž prevádzkových zariadení a technológie</t>
  </si>
  <si>
    <t>165</t>
  </si>
  <si>
    <t>77R</t>
  </si>
  <si>
    <t xml:space="preserve">Technológia zariadení viď. samostatný rozpočet -  časť 126-4</t>
  </si>
  <si>
    <t>-356207532</t>
  </si>
  <si>
    <t>HZS</t>
  </si>
  <si>
    <t>Hodinové zúčtovacie sadzby</t>
  </si>
  <si>
    <t>166</t>
  </si>
  <si>
    <t>HZS000314.S</t>
  </si>
  <si>
    <t>Stavebno montážne práce najnáročnejšie na odbornosť - prehliadky pracoviska a revízie (Tr. 4) v rozsahu menej ako 4 hodiny</t>
  </si>
  <si>
    <t>hod</t>
  </si>
  <si>
    <t>512</t>
  </si>
  <si>
    <t>-1611874479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</si>
</sst>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7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47" t="s">
        <v>40</v>
      </c>
      <c r="G29" s="46"/>
      <c r="H29" s="46"/>
      <c r="I29" s="46"/>
      <c r="J29" s="46"/>
      <c r="K29" s="46"/>
      <c r="L29" s="48">
        <v>0.20000000000000001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>
        <f>ROUND(AZ94,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>
        <f>ROUND(AV94, 2)</f>
        <v>0</v>
      </c>
      <c r="AL29" s="49"/>
      <c r="AM29" s="49"/>
      <c r="AN29" s="49"/>
      <c r="AO29" s="49"/>
      <c r="AP29" s="49"/>
      <c r="AQ29" s="49"/>
      <c r="AR29" s="51"/>
      <c r="AS29" s="52"/>
      <c r="AT29" s="52"/>
      <c r="AU29" s="52"/>
      <c r="AV29" s="52"/>
      <c r="AW29" s="52"/>
      <c r="AX29" s="52"/>
      <c r="AY29" s="52"/>
      <c r="AZ29" s="52"/>
      <c r="BE29" s="53"/>
    </row>
    <row r="30" s="3" customFormat="1" ht="14.4" customHeight="1">
      <c r="A30" s="3"/>
      <c r="B30" s="45"/>
      <c r="C30" s="46"/>
      <c r="D30" s="46"/>
      <c r="E30" s="46"/>
      <c r="F30" s="47" t="s">
        <v>41</v>
      </c>
      <c r="G30" s="46"/>
      <c r="H30" s="46"/>
      <c r="I30" s="46"/>
      <c r="J30" s="46"/>
      <c r="K30" s="46"/>
      <c r="L30" s="48">
        <v>0.20000000000000001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>
        <f>ROUND(BA94,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0">
        <f>ROUND(AW94, 2)</f>
        <v>0</v>
      </c>
      <c r="AL30" s="49"/>
      <c r="AM30" s="49"/>
      <c r="AN30" s="49"/>
      <c r="AO30" s="49"/>
      <c r="AP30" s="49"/>
      <c r="AQ30" s="49"/>
      <c r="AR30" s="51"/>
      <c r="AS30" s="52"/>
      <c r="AT30" s="52"/>
      <c r="AU30" s="52"/>
      <c r="AV30" s="52"/>
      <c r="AW30" s="52"/>
      <c r="AX30" s="52"/>
      <c r="AY30" s="52"/>
      <c r="AZ30" s="52"/>
      <c r="BE30" s="53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54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55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55">
        <v>0</v>
      </c>
      <c r="AL31" s="46"/>
      <c r="AM31" s="46"/>
      <c r="AN31" s="46"/>
      <c r="AO31" s="46"/>
      <c r="AP31" s="46"/>
      <c r="AQ31" s="46"/>
      <c r="AR31" s="56"/>
      <c r="BE31" s="53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54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55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55">
        <v>0</v>
      </c>
      <c r="AL32" s="46"/>
      <c r="AM32" s="46"/>
      <c r="AN32" s="46"/>
      <c r="AO32" s="46"/>
      <c r="AP32" s="46"/>
      <c r="AQ32" s="46"/>
      <c r="AR32" s="56"/>
      <c r="BE32" s="53"/>
    </row>
    <row r="33" hidden="1" s="3" customFormat="1" ht="14.4" customHeight="1">
      <c r="A33" s="3"/>
      <c r="B33" s="45"/>
      <c r="C33" s="46"/>
      <c r="D33" s="46"/>
      <c r="E33" s="46"/>
      <c r="F33" s="47" t="s">
        <v>44</v>
      </c>
      <c r="G33" s="46"/>
      <c r="H33" s="46"/>
      <c r="I33" s="46"/>
      <c r="J33" s="46"/>
      <c r="K33" s="46"/>
      <c r="L33" s="48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ROUND(BD94,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E33" s="5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7"/>
      <c r="D35" s="58" t="s">
        <v>45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 t="s">
        <v>46</v>
      </c>
      <c r="U35" s="59"/>
      <c r="V35" s="59"/>
      <c r="W35" s="59"/>
      <c r="X35" s="61" t="s">
        <v>47</v>
      </c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62">
        <f>SUM(AK26:AK33)</f>
        <v>0</v>
      </c>
      <c r="AL35" s="59"/>
      <c r="AM35" s="59"/>
      <c r="AN35" s="59"/>
      <c r="AO35" s="63"/>
      <c r="AP35" s="57"/>
      <c r="AQ35" s="57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4"/>
      <c r="C49" s="65"/>
      <c r="D49" s="66" t="s">
        <v>48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49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9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9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9" t="s">
        <v>50</v>
      </c>
      <c r="AI60" s="41"/>
      <c r="AJ60" s="41"/>
      <c r="AK60" s="41"/>
      <c r="AL60" s="41"/>
      <c r="AM60" s="69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6" t="s">
        <v>52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53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9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9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9" t="s">
        <v>50</v>
      </c>
      <c r="AI75" s="41"/>
      <c r="AJ75" s="41"/>
      <c r="AK75" s="41"/>
      <c r="AL75" s="41"/>
      <c r="AM75" s="69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3"/>
      <c r="BE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5"/>
      <c r="C84" s="31" t="s">
        <v>12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126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E84" s="4"/>
    </row>
    <row r="85" s="5" customFormat="1" ht="36.96" customHeight="1">
      <c r="A85" s="5"/>
      <c r="B85" s="78"/>
      <c r="C85" s="79" t="s">
        <v>15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Odchov mladého hov.dobytka - Jalovíc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>Medovarce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84" t="str">
        <f>IF(AN8= "","",AN8)</f>
        <v>12. 4. 2022</v>
      </c>
      <c r="AN87" s="84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>Farma Medovarce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85" t="str">
        <f>IF(E17="","",E17)</f>
        <v>Ing.P.Hucák</v>
      </c>
      <c r="AN89" s="76"/>
      <c r="AO89" s="76"/>
      <c r="AP89" s="76"/>
      <c r="AQ89" s="39"/>
      <c r="AR89" s="43"/>
      <c r="AS89" s="86" t="s">
        <v>55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9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85" t="str">
        <f>IF(E20="","",E20)</f>
        <v xml:space="preserve">Z.Lalka    www.cenar.sk</v>
      </c>
      <c r="AN90" s="76"/>
      <c r="AO90" s="76"/>
      <c r="AP90" s="76"/>
      <c r="AQ90" s="39"/>
      <c r="AR90" s="43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3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7"/>
      <c r="BE91" s="37"/>
    </row>
    <row r="92" s="2" customFormat="1" ht="29.28" customHeight="1">
      <c r="A92" s="37"/>
      <c r="B92" s="38"/>
      <c r="C92" s="98" t="s">
        <v>56</v>
      </c>
      <c r="D92" s="99"/>
      <c r="E92" s="99"/>
      <c r="F92" s="99"/>
      <c r="G92" s="99"/>
      <c r="H92" s="100"/>
      <c r="I92" s="101" t="s">
        <v>57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58</v>
      </c>
      <c r="AH92" s="99"/>
      <c r="AI92" s="99"/>
      <c r="AJ92" s="99"/>
      <c r="AK92" s="99"/>
      <c r="AL92" s="99"/>
      <c r="AM92" s="99"/>
      <c r="AN92" s="101" t="s">
        <v>59</v>
      </c>
      <c r="AO92" s="99"/>
      <c r="AP92" s="103"/>
      <c r="AQ92" s="104" t="s">
        <v>60</v>
      </c>
      <c r="AR92" s="43"/>
      <c r="AS92" s="105" t="s">
        <v>61</v>
      </c>
      <c r="AT92" s="106" t="s">
        <v>62</v>
      </c>
      <c r="AU92" s="106" t="s">
        <v>63</v>
      </c>
      <c r="AV92" s="106" t="s">
        <v>64</v>
      </c>
      <c r="AW92" s="106" t="s">
        <v>65</v>
      </c>
      <c r="AX92" s="106" t="s">
        <v>66</v>
      </c>
      <c r="AY92" s="106" t="s">
        <v>67</v>
      </c>
      <c r="AZ92" s="106" t="s">
        <v>68</v>
      </c>
      <c r="BA92" s="106" t="s">
        <v>69</v>
      </c>
      <c r="BB92" s="106" t="s">
        <v>70</v>
      </c>
      <c r="BC92" s="106" t="s">
        <v>71</v>
      </c>
      <c r="BD92" s="107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10"/>
      <c r="BE93" s="37"/>
    </row>
    <row r="94" s="6" customFormat="1" ht="32.4" customHeight="1">
      <c r="A94" s="6"/>
      <c r="B94" s="111"/>
      <c r="C94" s="112" t="s">
        <v>73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ROUND(AG95,2)</f>
        <v>0</v>
      </c>
      <c r="AH94" s="114"/>
      <c r="AI94" s="114"/>
      <c r="AJ94" s="114"/>
      <c r="AK94" s="114"/>
      <c r="AL94" s="114"/>
      <c r="AM94" s="114"/>
      <c r="AN94" s="115">
        <f>SUM(AG94,AT94)</f>
        <v>0</v>
      </c>
      <c r="AO94" s="115"/>
      <c r="AP94" s="115"/>
      <c r="AQ94" s="116" t="s">
        <v>1</v>
      </c>
      <c r="AR94" s="117"/>
      <c r="AS94" s="118">
        <f>ROUND(AS95,2)</f>
        <v>0</v>
      </c>
      <c r="AT94" s="119">
        <f>ROUND(SUM(AV94:AW94),2)</f>
        <v>0</v>
      </c>
      <c r="AU94" s="120">
        <f>ROUND(AU95,5)</f>
        <v>0</v>
      </c>
      <c r="AV94" s="119">
        <f>ROUND(AZ94*L29,2)</f>
        <v>0</v>
      </c>
      <c r="AW94" s="119">
        <f>ROUND(BA94*L30,2)</f>
        <v>0</v>
      </c>
      <c r="AX94" s="119">
        <f>ROUND(BB94*L29,2)</f>
        <v>0</v>
      </c>
      <c r="AY94" s="119">
        <f>ROUND(BC94*L30,2)</f>
        <v>0</v>
      </c>
      <c r="AZ94" s="119">
        <f>ROUND(AZ95,2)</f>
        <v>0</v>
      </c>
      <c r="BA94" s="119">
        <f>ROUND(BA95,2)</f>
        <v>0</v>
      </c>
      <c r="BB94" s="119">
        <f>ROUND(BB95,2)</f>
        <v>0</v>
      </c>
      <c r="BC94" s="119">
        <f>ROUND(BC95,2)</f>
        <v>0</v>
      </c>
      <c r="BD94" s="121">
        <f>ROUND(BD95,2)</f>
        <v>0</v>
      </c>
      <c r="BE94" s="6"/>
      <c r="BS94" s="122" t="s">
        <v>74</v>
      </c>
      <c r="BT94" s="122" t="s">
        <v>75</v>
      </c>
      <c r="BV94" s="122" t="s">
        <v>76</v>
      </c>
      <c r="BW94" s="122" t="s">
        <v>5</v>
      </c>
      <c r="BX94" s="122" t="s">
        <v>77</v>
      </c>
      <c r="CL94" s="122" t="s">
        <v>1</v>
      </c>
    </row>
    <row r="95" s="7" customFormat="1" ht="16.5" customHeight="1">
      <c r="A95" s="123" t="s">
        <v>78</v>
      </c>
      <c r="B95" s="124"/>
      <c r="C95" s="125"/>
      <c r="D95" s="126" t="s">
        <v>13</v>
      </c>
      <c r="E95" s="126"/>
      <c r="F95" s="126"/>
      <c r="G95" s="126"/>
      <c r="H95" s="126"/>
      <c r="I95" s="127"/>
      <c r="J95" s="126" t="s">
        <v>16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'126 - Odchov mladého hov....'!J28</f>
        <v>0</v>
      </c>
      <c r="AH95" s="127"/>
      <c r="AI95" s="127"/>
      <c r="AJ95" s="127"/>
      <c r="AK95" s="127"/>
      <c r="AL95" s="127"/>
      <c r="AM95" s="127"/>
      <c r="AN95" s="128">
        <f>SUM(AG95,AT95)</f>
        <v>0</v>
      </c>
      <c r="AO95" s="127"/>
      <c r="AP95" s="127"/>
      <c r="AQ95" s="129" t="s">
        <v>79</v>
      </c>
      <c r="AR95" s="130"/>
      <c r="AS95" s="131">
        <v>0</v>
      </c>
      <c r="AT95" s="132">
        <f>ROUND(SUM(AV95:AW95),2)</f>
        <v>0</v>
      </c>
      <c r="AU95" s="133">
        <f>'126 - Odchov mladého hov....'!P142</f>
        <v>0</v>
      </c>
      <c r="AV95" s="132">
        <f>'126 - Odchov mladého hov....'!J31</f>
        <v>0</v>
      </c>
      <c r="AW95" s="132">
        <f>'126 - Odchov mladého hov....'!J32</f>
        <v>0</v>
      </c>
      <c r="AX95" s="132">
        <f>'126 - Odchov mladého hov....'!J33</f>
        <v>0</v>
      </c>
      <c r="AY95" s="132">
        <f>'126 - Odchov mladého hov....'!J34</f>
        <v>0</v>
      </c>
      <c r="AZ95" s="132">
        <f>'126 - Odchov mladého hov....'!F31</f>
        <v>0</v>
      </c>
      <c r="BA95" s="132">
        <f>'126 - Odchov mladého hov....'!F32</f>
        <v>0</v>
      </c>
      <c r="BB95" s="132">
        <f>'126 - Odchov mladého hov....'!F33</f>
        <v>0</v>
      </c>
      <c r="BC95" s="132">
        <f>'126 - Odchov mladého hov....'!F34</f>
        <v>0</v>
      </c>
      <c r="BD95" s="134">
        <f>'126 - Odchov mladého hov....'!F35</f>
        <v>0</v>
      </c>
      <c r="BE95" s="7"/>
      <c r="BT95" s="135" t="s">
        <v>80</v>
      </c>
      <c r="BU95" s="135" t="s">
        <v>81</v>
      </c>
      <c r="BV95" s="135" t="s">
        <v>76</v>
      </c>
      <c r="BW95" s="135" t="s">
        <v>5</v>
      </c>
      <c r="BX95" s="135" t="s">
        <v>77</v>
      </c>
      <c r="CL95" s="135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71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bkp1un5CTjlbbcPC1qQFGQDewn7V7/6r2Oy5ChCT9q6/RUnQPySn6Sa2pRAnRZGwblGBmoXp3C3GO9oQjTE/g==" hashValue="ML7Kr94PvwX25HsiOfoRZeY4m6nsmULItSgMu888na3P7Opl4BgsdYNpuxkldHsXAa92aZmSRzLilSbJVOJGV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6 - Odchov mladého hov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75</v>
      </c>
    </row>
    <row r="4" hidden="1" s="1" customFormat="1" ht="24.96" customHeight="1">
      <c r="B4" s="19"/>
      <c r="D4" s="138" t="s">
        <v>82</v>
      </c>
      <c r="L4" s="19"/>
      <c r="M4" s="139" t="s">
        <v>9</v>
      </c>
      <c r="AT4" s="16" t="s">
        <v>4</v>
      </c>
    </row>
    <row r="5" hidden="1" s="1" customFormat="1" ht="6.96" customHeight="1">
      <c r="B5" s="19"/>
      <c r="L5" s="19"/>
    </row>
    <row r="6" hidden="1" s="2" customFormat="1" ht="12" customHeight="1">
      <c r="A6" s="37"/>
      <c r="B6" s="43"/>
      <c r="C6" s="37"/>
      <c r="D6" s="140" t="s">
        <v>15</v>
      </c>
      <c r="E6" s="37"/>
      <c r="F6" s="37"/>
      <c r="G6" s="37"/>
      <c r="H6" s="37"/>
      <c r="I6" s="37"/>
      <c r="J6" s="37"/>
      <c r="K6" s="37"/>
      <c r="L6" s="6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16.5" customHeight="1">
      <c r="A7" s="37"/>
      <c r="B7" s="43"/>
      <c r="C7" s="37"/>
      <c r="D7" s="37"/>
      <c r="E7" s="141" t="s">
        <v>16</v>
      </c>
      <c r="F7" s="37"/>
      <c r="G7" s="37"/>
      <c r="H7" s="37"/>
      <c r="I7" s="37"/>
      <c r="J7" s="37"/>
      <c r="K7" s="37"/>
      <c r="L7" s="6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43"/>
      <c r="C9" s="37"/>
      <c r="D9" s="140" t="s">
        <v>17</v>
      </c>
      <c r="E9" s="37"/>
      <c r="F9" s="142" t="s">
        <v>1</v>
      </c>
      <c r="G9" s="37"/>
      <c r="H9" s="37"/>
      <c r="I9" s="140" t="s">
        <v>18</v>
      </c>
      <c r="J9" s="142" t="s">
        <v>1</v>
      </c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0" t="s">
        <v>19</v>
      </c>
      <c r="E10" s="37"/>
      <c r="F10" s="142" t="s">
        <v>20</v>
      </c>
      <c r="G10" s="37"/>
      <c r="H10" s="37"/>
      <c r="I10" s="140" t="s">
        <v>21</v>
      </c>
      <c r="J10" s="143" t="str">
        <f>'Rekapitulácia stavby'!AN8</f>
        <v>12. 4. 2022</v>
      </c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0" t="s">
        <v>23</v>
      </c>
      <c r="E12" s="37"/>
      <c r="F12" s="37"/>
      <c r="G12" s="37"/>
      <c r="H12" s="37"/>
      <c r="I12" s="140" t="s">
        <v>24</v>
      </c>
      <c r="J12" s="142" t="s">
        <v>1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43"/>
      <c r="C13" s="37"/>
      <c r="D13" s="37"/>
      <c r="E13" s="142" t="s">
        <v>25</v>
      </c>
      <c r="F13" s="37"/>
      <c r="G13" s="37"/>
      <c r="H13" s="37"/>
      <c r="I13" s="140" t="s">
        <v>26</v>
      </c>
      <c r="J13" s="142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43"/>
      <c r="C15" s="37"/>
      <c r="D15" s="140" t="s">
        <v>27</v>
      </c>
      <c r="E15" s="37"/>
      <c r="F15" s="37"/>
      <c r="G15" s="37"/>
      <c r="H15" s="37"/>
      <c r="I15" s="140" t="s">
        <v>24</v>
      </c>
      <c r="J15" s="32" t="str">
        <f>'Rekapitulácia stavby'!AN13</f>
        <v>Vyplň údaj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43"/>
      <c r="C16" s="37"/>
      <c r="D16" s="37"/>
      <c r="E16" s="32" t="str">
        <f>'Rekapitulácia stavby'!E14</f>
        <v>Vyplň údaj</v>
      </c>
      <c r="F16" s="142"/>
      <c r="G16" s="142"/>
      <c r="H16" s="142"/>
      <c r="I16" s="140" t="s">
        <v>26</v>
      </c>
      <c r="J16" s="32" t="str">
        <f>'Rekapitulácia stavby'!AN14</f>
        <v>Vyplň údaj</v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43"/>
      <c r="C18" s="37"/>
      <c r="D18" s="140" t="s">
        <v>29</v>
      </c>
      <c r="E18" s="37"/>
      <c r="F18" s="37"/>
      <c r="G18" s="37"/>
      <c r="H18" s="37"/>
      <c r="I18" s="140" t="s">
        <v>24</v>
      </c>
      <c r="J18" s="142" t="s">
        <v>1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43"/>
      <c r="C19" s="37"/>
      <c r="D19" s="37"/>
      <c r="E19" s="142" t="s">
        <v>30</v>
      </c>
      <c r="F19" s="37"/>
      <c r="G19" s="37"/>
      <c r="H19" s="37"/>
      <c r="I19" s="140" t="s">
        <v>26</v>
      </c>
      <c r="J19" s="142" t="s">
        <v>1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43"/>
      <c r="C21" s="37"/>
      <c r="D21" s="140" t="s">
        <v>32</v>
      </c>
      <c r="E21" s="37"/>
      <c r="F21" s="37"/>
      <c r="G21" s="37"/>
      <c r="H21" s="37"/>
      <c r="I21" s="140" t="s">
        <v>24</v>
      </c>
      <c r="J21" s="142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43"/>
      <c r="C22" s="37"/>
      <c r="D22" s="37"/>
      <c r="E22" s="142" t="s">
        <v>33</v>
      </c>
      <c r="F22" s="37"/>
      <c r="G22" s="37"/>
      <c r="H22" s="37"/>
      <c r="I22" s="140" t="s">
        <v>26</v>
      </c>
      <c r="J22" s="142" t="s">
        <v>1</v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43"/>
      <c r="C24" s="37"/>
      <c r="D24" s="140" t="s">
        <v>34</v>
      </c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16.5" customHeight="1">
      <c r="A25" s="144"/>
      <c r="B25" s="145"/>
      <c r="C25" s="144"/>
      <c r="D25" s="144"/>
      <c r="E25" s="146" t="s">
        <v>1</v>
      </c>
      <c r="F25" s="146"/>
      <c r="G25" s="146"/>
      <c r="H25" s="146"/>
      <c r="I25" s="144"/>
      <c r="J25" s="144"/>
      <c r="K25" s="144"/>
      <c r="L25" s="147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</row>
    <row r="26" hidden="1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148"/>
      <c r="E27" s="148"/>
      <c r="F27" s="148"/>
      <c r="G27" s="148"/>
      <c r="H27" s="148"/>
      <c r="I27" s="148"/>
      <c r="J27" s="148"/>
      <c r="K27" s="148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150">
        <f>ROUND(J142, 2)</f>
        <v>0</v>
      </c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43"/>
      <c r="C30" s="37"/>
      <c r="D30" s="37"/>
      <c r="E30" s="37"/>
      <c r="F30" s="151" t="s">
        <v>37</v>
      </c>
      <c r="G30" s="37"/>
      <c r="H30" s="37"/>
      <c r="I30" s="151" t="s">
        <v>36</v>
      </c>
      <c r="J30" s="151" t="s">
        <v>38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43"/>
      <c r="C31" s="37"/>
      <c r="D31" s="152" t="s">
        <v>39</v>
      </c>
      <c r="E31" s="153" t="s">
        <v>40</v>
      </c>
      <c r="F31" s="154">
        <f>ROUND((SUM(BE142:BE508)),  2)</f>
        <v>0</v>
      </c>
      <c r="G31" s="155"/>
      <c r="H31" s="155"/>
      <c r="I31" s="156">
        <v>0.20000000000000001</v>
      </c>
      <c r="J31" s="154">
        <f>ROUND(((SUM(BE142:BE508))*I31),  2)</f>
        <v>0</v>
      </c>
      <c r="K31" s="37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153" t="s">
        <v>41</v>
      </c>
      <c r="F32" s="154">
        <f>ROUND((SUM(BF142:BF508)),  2)</f>
        <v>0</v>
      </c>
      <c r="G32" s="155"/>
      <c r="H32" s="155"/>
      <c r="I32" s="156">
        <v>0.20000000000000001</v>
      </c>
      <c r="J32" s="154">
        <f>ROUND(((SUM(BF142:BF508))*I32), 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40" t="s">
        <v>42</v>
      </c>
      <c r="F33" s="157">
        <f>ROUND((SUM(BG142:BG508)),  2)</f>
        <v>0</v>
      </c>
      <c r="G33" s="37"/>
      <c r="H33" s="37"/>
      <c r="I33" s="158">
        <v>0.20000000000000001</v>
      </c>
      <c r="J33" s="157">
        <f>0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0" t="s">
        <v>43</v>
      </c>
      <c r="F34" s="157">
        <f>ROUND((SUM(BH142:BH508)),  2)</f>
        <v>0</v>
      </c>
      <c r="G34" s="37"/>
      <c r="H34" s="37"/>
      <c r="I34" s="158">
        <v>0.20000000000000001</v>
      </c>
      <c r="J34" s="157">
        <f>0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3" t="s">
        <v>44</v>
      </c>
      <c r="F35" s="154">
        <f>ROUND((SUM(BI142:BI508)),  2)</f>
        <v>0</v>
      </c>
      <c r="G35" s="155"/>
      <c r="H35" s="155"/>
      <c r="I35" s="156">
        <v>0</v>
      </c>
      <c r="J35" s="154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43"/>
      <c r="C37" s="159"/>
      <c r="D37" s="160" t="s">
        <v>45</v>
      </c>
      <c r="E37" s="161"/>
      <c r="F37" s="161"/>
      <c r="G37" s="162" t="s">
        <v>46</v>
      </c>
      <c r="H37" s="163" t="s">
        <v>47</v>
      </c>
      <c r="I37" s="161"/>
      <c r="J37" s="164">
        <f>SUM(J28:J35)</f>
        <v>0</v>
      </c>
      <c r="K37" s="165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1" customFormat="1" ht="14.4" customHeight="1">
      <c r="B39" s="19"/>
      <c r="L39" s="19"/>
    </row>
    <row r="40" hidden="1" s="1" customFormat="1" ht="14.4" customHeight="1">
      <c r="B40" s="19"/>
      <c r="L40" s="19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8"/>
      <c r="D50" s="166" t="s">
        <v>48</v>
      </c>
      <c r="E50" s="167"/>
      <c r="F50" s="167"/>
      <c r="G50" s="166" t="s">
        <v>49</v>
      </c>
      <c r="H50" s="167"/>
      <c r="I50" s="167"/>
      <c r="J50" s="167"/>
      <c r="K50" s="167"/>
      <c r="L50" s="68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8" t="s">
        <v>50</v>
      </c>
      <c r="E61" s="169"/>
      <c r="F61" s="170" t="s">
        <v>51</v>
      </c>
      <c r="G61" s="168" t="s">
        <v>50</v>
      </c>
      <c r="H61" s="169"/>
      <c r="I61" s="169"/>
      <c r="J61" s="171" t="s">
        <v>51</v>
      </c>
      <c r="K61" s="169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6" t="s">
        <v>52</v>
      </c>
      <c r="E65" s="172"/>
      <c r="F65" s="172"/>
      <c r="G65" s="166" t="s">
        <v>53</v>
      </c>
      <c r="H65" s="172"/>
      <c r="I65" s="172"/>
      <c r="J65" s="172"/>
      <c r="K65" s="172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8" t="s">
        <v>50</v>
      </c>
      <c r="E76" s="169"/>
      <c r="F76" s="170" t="s">
        <v>51</v>
      </c>
      <c r="G76" s="168" t="s">
        <v>50</v>
      </c>
      <c r="H76" s="169"/>
      <c r="I76" s="169"/>
      <c r="J76" s="171" t="s">
        <v>51</v>
      </c>
      <c r="K76" s="169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81" t="str">
        <f>E7</f>
        <v>Odchov mladého hov.dobytka - Jalovíc</v>
      </c>
      <c r="F85" s="39"/>
      <c r="G85" s="39"/>
      <c r="H85" s="3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19</v>
      </c>
      <c r="D87" s="39"/>
      <c r="E87" s="39"/>
      <c r="F87" s="26" t="str">
        <f>F10</f>
        <v>Medovarce</v>
      </c>
      <c r="G87" s="39"/>
      <c r="H87" s="39"/>
      <c r="I87" s="31" t="s">
        <v>21</v>
      </c>
      <c r="J87" s="84" t="str">
        <f>IF(J10="","",J10)</f>
        <v>12. 4. 2022</v>
      </c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23</v>
      </c>
      <c r="D89" s="39"/>
      <c r="E89" s="39"/>
      <c r="F89" s="26" t="str">
        <f>E13</f>
        <v>Farma Medovarce</v>
      </c>
      <c r="G89" s="39"/>
      <c r="H89" s="39"/>
      <c r="I89" s="31" t="s">
        <v>29</v>
      </c>
      <c r="J89" s="35" t="str">
        <f>E19</f>
        <v>Ing.P.Hucák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5.6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Z.Lalka    www.cenar.sk</v>
      </c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77" t="s">
        <v>84</v>
      </c>
      <c r="D92" s="178"/>
      <c r="E92" s="178"/>
      <c r="F92" s="178"/>
      <c r="G92" s="178"/>
      <c r="H92" s="178"/>
      <c r="I92" s="178"/>
      <c r="J92" s="179" t="s">
        <v>85</v>
      </c>
      <c r="K92" s="178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80" t="s">
        <v>86</v>
      </c>
      <c r="D94" s="39"/>
      <c r="E94" s="39"/>
      <c r="F94" s="39"/>
      <c r="G94" s="39"/>
      <c r="H94" s="39"/>
      <c r="I94" s="39"/>
      <c r="J94" s="115">
        <f>J142</f>
        <v>0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81"/>
      <c r="C95" s="182"/>
      <c r="D95" s="183" t="s">
        <v>88</v>
      </c>
      <c r="E95" s="184"/>
      <c r="F95" s="184"/>
      <c r="G95" s="184"/>
      <c r="H95" s="184"/>
      <c r="I95" s="184"/>
      <c r="J95" s="185">
        <f>J143</f>
        <v>0</v>
      </c>
      <c r="K95" s="182"/>
      <c r="L95" s="18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7"/>
      <c r="C96" s="188"/>
      <c r="D96" s="189" t="s">
        <v>89</v>
      </c>
      <c r="E96" s="190"/>
      <c r="F96" s="190"/>
      <c r="G96" s="190"/>
      <c r="H96" s="190"/>
      <c r="I96" s="190"/>
      <c r="J96" s="191">
        <f>J144</f>
        <v>0</v>
      </c>
      <c r="K96" s="188"/>
      <c r="L96" s="19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7"/>
      <c r="C97" s="188"/>
      <c r="D97" s="189" t="s">
        <v>90</v>
      </c>
      <c r="E97" s="190"/>
      <c r="F97" s="190"/>
      <c r="G97" s="190"/>
      <c r="H97" s="190"/>
      <c r="I97" s="190"/>
      <c r="J97" s="191">
        <f>J162</f>
        <v>0</v>
      </c>
      <c r="K97" s="188"/>
      <c r="L97" s="19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7"/>
      <c r="C98" s="188"/>
      <c r="D98" s="189" t="s">
        <v>91</v>
      </c>
      <c r="E98" s="190"/>
      <c r="F98" s="190"/>
      <c r="G98" s="190"/>
      <c r="H98" s="190"/>
      <c r="I98" s="190"/>
      <c r="J98" s="191">
        <f>J171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92</v>
      </c>
      <c r="E99" s="190"/>
      <c r="F99" s="190"/>
      <c r="G99" s="190"/>
      <c r="H99" s="190"/>
      <c r="I99" s="190"/>
      <c r="J99" s="191">
        <f>J188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93</v>
      </c>
      <c r="E100" s="190"/>
      <c r="F100" s="190"/>
      <c r="G100" s="190"/>
      <c r="H100" s="190"/>
      <c r="I100" s="190"/>
      <c r="J100" s="191">
        <f>J197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94</v>
      </c>
      <c r="E101" s="190"/>
      <c r="F101" s="190"/>
      <c r="G101" s="190"/>
      <c r="H101" s="190"/>
      <c r="I101" s="190"/>
      <c r="J101" s="191">
        <f>J202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95</v>
      </c>
      <c r="E102" s="190"/>
      <c r="F102" s="190"/>
      <c r="G102" s="190"/>
      <c r="H102" s="190"/>
      <c r="I102" s="190"/>
      <c r="J102" s="191">
        <f>J303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96</v>
      </c>
      <c r="E103" s="190"/>
      <c r="F103" s="190"/>
      <c r="G103" s="190"/>
      <c r="H103" s="190"/>
      <c r="I103" s="190"/>
      <c r="J103" s="191">
        <f>J330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1"/>
      <c r="C104" s="182"/>
      <c r="D104" s="183" t="s">
        <v>97</v>
      </c>
      <c r="E104" s="184"/>
      <c r="F104" s="184"/>
      <c r="G104" s="184"/>
      <c r="H104" s="184"/>
      <c r="I104" s="184"/>
      <c r="J104" s="185">
        <f>J332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7"/>
      <c r="C105" s="188"/>
      <c r="D105" s="189" t="s">
        <v>98</v>
      </c>
      <c r="E105" s="190"/>
      <c r="F105" s="190"/>
      <c r="G105" s="190"/>
      <c r="H105" s="190"/>
      <c r="I105" s="190"/>
      <c r="J105" s="191">
        <f>J333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99</v>
      </c>
      <c r="E106" s="190"/>
      <c r="F106" s="190"/>
      <c r="G106" s="190"/>
      <c r="H106" s="190"/>
      <c r="I106" s="190"/>
      <c r="J106" s="191">
        <f>J342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100</v>
      </c>
      <c r="E107" s="190"/>
      <c r="F107" s="190"/>
      <c r="G107" s="190"/>
      <c r="H107" s="190"/>
      <c r="I107" s="190"/>
      <c r="J107" s="191">
        <f>J347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101</v>
      </c>
      <c r="E108" s="190"/>
      <c r="F108" s="190"/>
      <c r="G108" s="190"/>
      <c r="H108" s="190"/>
      <c r="I108" s="190"/>
      <c r="J108" s="191">
        <f>J356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102</v>
      </c>
      <c r="E109" s="190"/>
      <c r="F109" s="190"/>
      <c r="G109" s="190"/>
      <c r="H109" s="190"/>
      <c r="I109" s="190"/>
      <c r="J109" s="191">
        <f>J358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103</v>
      </c>
      <c r="E110" s="190"/>
      <c r="F110" s="190"/>
      <c r="G110" s="190"/>
      <c r="H110" s="190"/>
      <c r="I110" s="190"/>
      <c r="J110" s="191">
        <f>J360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104</v>
      </c>
      <c r="E111" s="190"/>
      <c r="F111" s="190"/>
      <c r="G111" s="190"/>
      <c r="H111" s="190"/>
      <c r="I111" s="190"/>
      <c r="J111" s="191">
        <f>J407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7"/>
      <c r="C112" s="188"/>
      <c r="D112" s="189" t="s">
        <v>105</v>
      </c>
      <c r="E112" s="190"/>
      <c r="F112" s="190"/>
      <c r="G112" s="190"/>
      <c r="H112" s="190"/>
      <c r="I112" s="190"/>
      <c r="J112" s="191">
        <f>J412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7"/>
      <c r="C113" s="188"/>
      <c r="D113" s="189" t="s">
        <v>106</v>
      </c>
      <c r="E113" s="190"/>
      <c r="F113" s="190"/>
      <c r="G113" s="190"/>
      <c r="H113" s="190"/>
      <c r="I113" s="190"/>
      <c r="J113" s="191">
        <f>J431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7"/>
      <c r="C114" s="188"/>
      <c r="D114" s="189" t="s">
        <v>107</v>
      </c>
      <c r="E114" s="190"/>
      <c r="F114" s="190"/>
      <c r="G114" s="190"/>
      <c r="H114" s="190"/>
      <c r="I114" s="190"/>
      <c r="J114" s="191">
        <f>J433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7"/>
      <c r="C115" s="188"/>
      <c r="D115" s="189" t="s">
        <v>108</v>
      </c>
      <c r="E115" s="190"/>
      <c r="F115" s="190"/>
      <c r="G115" s="190"/>
      <c r="H115" s="190"/>
      <c r="I115" s="190"/>
      <c r="J115" s="191">
        <f>J463</f>
        <v>0</v>
      </c>
      <c r="K115" s="188"/>
      <c r="L115" s="19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7"/>
      <c r="C116" s="188"/>
      <c r="D116" s="189" t="s">
        <v>109</v>
      </c>
      <c r="E116" s="190"/>
      <c r="F116" s="190"/>
      <c r="G116" s="190"/>
      <c r="H116" s="190"/>
      <c r="I116" s="190"/>
      <c r="J116" s="191">
        <f>J471</f>
        <v>0</v>
      </c>
      <c r="K116" s="188"/>
      <c r="L116" s="19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7"/>
      <c r="C117" s="188"/>
      <c r="D117" s="189" t="s">
        <v>110</v>
      </c>
      <c r="E117" s="190"/>
      <c r="F117" s="190"/>
      <c r="G117" s="190"/>
      <c r="H117" s="190"/>
      <c r="I117" s="190"/>
      <c r="J117" s="191">
        <f>J480</f>
        <v>0</v>
      </c>
      <c r="K117" s="188"/>
      <c r="L117" s="19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7"/>
      <c r="C118" s="188"/>
      <c r="D118" s="189" t="s">
        <v>111</v>
      </c>
      <c r="E118" s="190"/>
      <c r="F118" s="190"/>
      <c r="G118" s="190"/>
      <c r="H118" s="190"/>
      <c r="I118" s="190"/>
      <c r="J118" s="191">
        <f>J488</f>
        <v>0</v>
      </c>
      <c r="K118" s="188"/>
      <c r="L118" s="19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7"/>
      <c r="C119" s="188"/>
      <c r="D119" s="189" t="s">
        <v>112</v>
      </c>
      <c r="E119" s="190"/>
      <c r="F119" s="190"/>
      <c r="G119" s="190"/>
      <c r="H119" s="190"/>
      <c r="I119" s="190"/>
      <c r="J119" s="191">
        <f>J491</f>
        <v>0</v>
      </c>
      <c r="K119" s="188"/>
      <c r="L119" s="19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7"/>
      <c r="C120" s="188"/>
      <c r="D120" s="189" t="s">
        <v>113</v>
      </c>
      <c r="E120" s="190"/>
      <c r="F120" s="190"/>
      <c r="G120" s="190"/>
      <c r="H120" s="190"/>
      <c r="I120" s="190"/>
      <c r="J120" s="191">
        <f>J497</f>
        <v>0</v>
      </c>
      <c r="K120" s="188"/>
      <c r="L120" s="19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81"/>
      <c r="C121" s="182"/>
      <c r="D121" s="183" t="s">
        <v>114</v>
      </c>
      <c r="E121" s="184"/>
      <c r="F121" s="184"/>
      <c r="G121" s="184"/>
      <c r="H121" s="184"/>
      <c r="I121" s="184"/>
      <c r="J121" s="185">
        <f>J502</f>
        <v>0</v>
      </c>
      <c r="K121" s="182"/>
      <c r="L121" s="186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10" customFormat="1" ht="19.92" customHeight="1">
      <c r="A122" s="10"/>
      <c r="B122" s="187"/>
      <c r="C122" s="188"/>
      <c r="D122" s="189" t="s">
        <v>115</v>
      </c>
      <c r="E122" s="190"/>
      <c r="F122" s="190"/>
      <c r="G122" s="190"/>
      <c r="H122" s="190"/>
      <c r="I122" s="190"/>
      <c r="J122" s="191">
        <f>J503</f>
        <v>0</v>
      </c>
      <c r="K122" s="188"/>
      <c r="L122" s="19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7"/>
      <c r="C123" s="188"/>
      <c r="D123" s="189" t="s">
        <v>116</v>
      </c>
      <c r="E123" s="190"/>
      <c r="F123" s="190"/>
      <c r="G123" s="190"/>
      <c r="H123" s="190"/>
      <c r="I123" s="190"/>
      <c r="J123" s="191">
        <f>J505</f>
        <v>0</v>
      </c>
      <c r="K123" s="188"/>
      <c r="L123" s="19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9" customFormat="1" ht="24.96" customHeight="1">
      <c r="A124" s="9"/>
      <c r="B124" s="181"/>
      <c r="C124" s="182"/>
      <c r="D124" s="183" t="s">
        <v>117</v>
      </c>
      <c r="E124" s="184"/>
      <c r="F124" s="184"/>
      <c r="G124" s="184"/>
      <c r="H124" s="184"/>
      <c r="I124" s="184"/>
      <c r="J124" s="185">
        <f>J507</f>
        <v>0</v>
      </c>
      <c r="K124" s="182"/>
      <c r="L124" s="186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2" customFormat="1" ht="21.84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30" s="2" customFormat="1" ht="6.96" customHeight="1">
      <c r="A130" s="37"/>
      <c r="B130" s="73"/>
      <c r="C130" s="74"/>
      <c r="D130" s="74"/>
      <c r="E130" s="74"/>
      <c r="F130" s="74"/>
      <c r="G130" s="74"/>
      <c r="H130" s="74"/>
      <c r="I130" s="74"/>
      <c r="J130" s="74"/>
      <c r="K130" s="74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4.96" customHeight="1">
      <c r="A131" s="37"/>
      <c r="B131" s="38"/>
      <c r="C131" s="22" t="s">
        <v>118</v>
      </c>
      <c r="D131" s="39"/>
      <c r="E131" s="39"/>
      <c r="F131" s="39"/>
      <c r="G131" s="39"/>
      <c r="H131" s="39"/>
      <c r="I131" s="39"/>
      <c r="J131" s="39"/>
      <c r="K131" s="39"/>
      <c r="L131" s="68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8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15</v>
      </c>
      <c r="D133" s="39"/>
      <c r="E133" s="39"/>
      <c r="F133" s="39"/>
      <c r="G133" s="39"/>
      <c r="H133" s="39"/>
      <c r="I133" s="39"/>
      <c r="J133" s="39"/>
      <c r="K133" s="39"/>
      <c r="L133" s="68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6.5" customHeight="1">
      <c r="A134" s="37"/>
      <c r="B134" s="38"/>
      <c r="C134" s="39"/>
      <c r="D134" s="39"/>
      <c r="E134" s="81" t="str">
        <f>E7</f>
        <v>Odchov mladého hov.dobytka - Jalovíc</v>
      </c>
      <c r="F134" s="39"/>
      <c r="G134" s="39"/>
      <c r="H134" s="39"/>
      <c r="I134" s="39"/>
      <c r="J134" s="39"/>
      <c r="K134" s="39"/>
      <c r="L134" s="68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8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2" customHeight="1">
      <c r="A136" s="37"/>
      <c r="B136" s="38"/>
      <c r="C136" s="31" t="s">
        <v>19</v>
      </c>
      <c r="D136" s="39"/>
      <c r="E136" s="39"/>
      <c r="F136" s="26" t="str">
        <f>F10</f>
        <v>Medovarce</v>
      </c>
      <c r="G136" s="39"/>
      <c r="H136" s="39"/>
      <c r="I136" s="31" t="s">
        <v>21</v>
      </c>
      <c r="J136" s="84" t="str">
        <f>IF(J10="","",J10)</f>
        <v>12. 4. 2022</v>
      </c>
      <c r="K136" s="39"/>
      <c r="L136" s="68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68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5.15" customHeight="1">
      <c r="A138" s="37"/>
      <c r="B138" s="38"/>
      <c r="C138" s="31" t="s">
        <v>23</v>
      </c>
      <c r="D138" s="39"/>
      <c r="E138" s="39"/>
      <c r="F138" s="26" t="str">
        <f>E13</f>
        <v>Farma Medovarce</v>
      </c>
      <c r="G138" s="39"/>
      <c r="H138" s="39"/>
      <c r="I138" s="31" t="s">
        <v>29</v>
      </c>
      <c r="J138" s="35" t="str">
        <f>E19</f>
        <v>Ing.P.Hucák</v>
      </c>
      <c r="K138" s="39"/>
      <c r="L138" s="68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25.65" customHeight="1">
      <c r="A139" s="37"/>
      <c r="B139" s="38"/>
      <c r="C139" s="31" t="s">
        <v>27</v>
      </c>
      <c r="D139" s="39"/>
      <c r="E139" s="39"/>
      <c r="F139" s="26" t="str">
        <f>IF(E16="","",E16)</f>
        <v>Vyplň údaj</v>
      </c>
      <c r="G139" s="39"/>
      <c r="H139" s="39"/>
      <c r="I139" s="31" t="s">
        <v>32</v>
      </c>
      <c r="J139" s="35" t="str">
        <f>E22</f>
        <v xml:space="preserve">Z.Lalka    www.cenar.sk</v>
      </c>
      <c r="K139" s="39"/>
      <c r="L139" s="68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0.32" customHeight="1">
      <c r="A140" s="37"/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68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11" customFormat="1" ht="29.28" customHeight="1">
      <c r="A141" s="193"/>
      <c r="B141" s="194"/>
      <c r="C141" s="195" t="s">
        <v>119</v>
      </c>
      <c r="D141" s="196" t="s">
        <v>60</v>
      </c>
      <c r="E141" s="196" t="s">
        <v>56</v>
      </c>
      <c r="F141" s="196" t="s">
        <v>57</v>
      </c>
      <c r="G141" s="196" t="s">
        <v>120</v>
      </c>
      <c r="H141" s="196" t="s">
        <v>121</v>
      </c>
      <c r="I141" s="196" t="s">
        <v>122</v>
      </c>
      <c r="J141" s="197" t="s">
        <v>85</v>
      </c>
      <c r="K141" s="198" t="s">
        <v>123</v>
      </c>
      <c r="L141" s="199"/>
      <c r="M141" s="105" t="s">
        <v>1</v>
      </c>
      <c r="N141" s="106" t="s">
        <v>39</v>
      </c>
      <c r="O141" s="106" t="s">
        <v>124</v>
      </c>
      <c r="P141" s="106" t="s">
        <v>125</v>
      </c>
      <c r="Q141" s="106" t="s">
        <v>126</v>
      </c>
      <c r="R141" s="106" t="s">
        <v>127</v>
      </c>
      <c r="S141" s="106" t="s">
        <v>128</v>
      </c>
      <c r="T141" s="107" t="s">
        <v>129</v>
      </c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</row>
    <row r="142" s="2" customFormat="1" ht="22.8" customHeight="1">
      <c r="A142" s="37"/>
      <c r="B142" s="38"/>
      <c r="C142" s="112" t="s">
        <v>86</v>
      </c>
      <c r="D142" s="39"/>
      <c r="E142" s="39"/>
      <c r="F142" s="39"/>
      <c r="G142" s="39"/>
      <c r="H142" s="39"/>
      <c r="I142" s="39"/>
      <c r="J142" s="200">
        <f>BK142</f>
        <v>0</v>
      </c>
      <c r="K142" s="39"/>
      <c r="L142" s="43"/>
      <c r="M142" s="108"/>
      <c r="N142" s="201"/>
      <c r="O142" s="109"/>
      <c r="P142" s="202">
        <f>P143+P332+P502+P507</f>
        <v>0</v>
      </c>
      <c r="Q142" s="109"/>
      <c r="R142" s="202">
        <f>R143+R332+R502+R507</f>
        <v>1188.8081371000001</v>
      </c>
      <c r="S142" s="109"/>
      <c r="T142" s="203">
        <f>T143+T332+T502+T507</f>
        <v>182.3424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74</v>
      </c>
      <c r="AU142" s="16" t="s">
        <v>87</v>
      </c>
      <c r="BK142" s="204">
        <f>BK143+BK332+BK502+BK507</f>
        <v>0</v>
      </c>
    </row>
    <row r="143" s="12" customFormat="1" ht="25.92" customHeight="1">
      <c r="A143" s="12"/>
      <c r="B143" s="205"/>
      <c r="C143" s="206"/>
      <c r="D143" s="207" t="s">
        <v>74</v>
      </c>
      <c r="E143" s="208" t="s">
        <v>130</v>
      </c>
      <c r="F143" s="208" t="s">
        <v>131</v>
      </c>
      <c r="G143" s="206"/>
      <c r="H143" s="206"/>
      <c r="I143" s="209"/>
      <c r="J143" s="210">
        <f>BK143</f>
        <v>0</v>
      </c>
      <c r="K143" s="206"/>
      <c r="L143" s="211"/>
      <c r="M143" s="212"/>
      <c r="N143" s="213"/>
      <c r="O143" s="213"/>
      <c r="P143" s="214">
        <f>P144+P162+P171+P188+P197+P202+P303+P330</f>
        <v>0</v>
      </c>
      <c r="Q143" s="213"/>
      <c r="R143" s="214">
        <f>R144+R162+R171+R188+R197+R202+R303+R330</f>
        <v>1157.0912718500001</v>
      </c>
      <c r="S143" s="213"/>
      <c r="T143" s="215">
        <f>T144+T162+T171+T188+T197+T202+T303+T330</f>
        <v>157.23439999999999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6" t="s">
        <v>80</v>
      </c>
      <c r="AT143" s="217" t="s">
        <v>74</v>
      </c>
      <c r="AU143" s="217" t="s">
        <v>75</v>
      </c>
      <c r="AY143" s="216" t="s">
        <v>132</v>
      </c>
      <c r="BK143" s="218">
        <f>BK144+BK162+BK171+BK188+BK197+BK202+BK303+BK330</f>
        <v>0</v>
      </c>
    </row>
    <row r="144" s="12" customFormat="1" ht="22.8" customHeight="1">
      <c r="A144" s="12"/>
      <c r="B144" s="205"/>
      <c r="C144" s="206"/>
      <c r="D144" s="207" t="s">
        <v>74</v>
      </c>
      <c r="E144" s="219" t="s">
        <v>80</v>
      </c>
      <c r="F144" s="219" t="s">
        <v>133</v>
      </c>
      <c r="G144" s="206"/>
      <c r="H144" s="206"/>
      <c r="I144" s="209"/>
      <c r="J144" s="220">
        <f>BK144</f>
        <v>0</v>
      </c>
      <c r="K144" s="206"/>
      <c r="L144" s="211"/>
      <c r="M144" s="212"/>
      <c r="N144" s="213"/>
      <c r="O144" s="213"/>
      <c r="P144" s="214">
        <f>SUM(P145:P161)</f>
        <v>0</v>
      </c>
      <c r="Q144" s="213"/>
      <c r="R144" s="214">
        <f>SUM(R145:R161)</f>
        <v>578.67999999999995</v>
      </c>
      <c r="S144" s="213"/>
      <c r="T144" s="215">
        <f>SUM(T145:T161)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6" t="s">
        <v>80</v>
      </c>
      <c r="AT144" s="217" t="s">
        <v>74</v>
      </c>
      <c r="AU144" s="217" t="s">
        <v>80</v>
      </c>
      <c r="AY144" s="216" t="s">
        <v>132</v>
      </c>
      <c r="BK144" s="218">
        <f>SUM(BK145:BK161)</f>
        <v>0</v>
      </c>
    </row>
    <row r="145" s="2" customFormat="1" ht="21.75" customHeight="1">
      <c r="A145" s="37"/>
      <c r="B145" s="38"/>
      <c r="C145" s="221" t="s">
        <v>80</v>
      </c>
      <c r="D145" s="221" t="s">
        <v>134</v>
      </c>
      <c r="E145" s="222" t="s">
        <v>135</v>
      </c>
      <c r="F145" s="223" t="s">
        <v>136</v>
      </c>
      <c r="G145" s="224" t="s">
        <v>137</v>
      </c>
      <c r="H145" s="225">
        <v>437.87299999999999</v>
      </c>
      <c r="I145" s="226"/>
      <c r="J145" s="227">
        <f>ROUND(I145*H145,2)</f>
        <v>0</v>
      </c>
      <c r="K145" s="228"/>
      <c r="L145" s="43"/>
      <c r="M145" s="229" t="s">
        <v>1</v>
      </c>
      <c r="N145" s="230" t="s">
        <v>41</v>
      </c>
      <c r="O145" s="96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3" t="s">
        <v>138</v>
      </c>
      <c r="AT145" s="233" t="s">
        <v>134</v>
      </c>
      <c r="AU145" s="233" t="s">
        <v>139</v>
      </c>
      <c r="AY145" s="16" t="s">
        <v>132</v>
      </c>
      <c r="BE145" s="234">
        <f>IF(N145="základná",J145,0)</f>
        <v>0</v>
      </c>
      <c r="BF145" s="234">
        <f>IF(N145="znížená",J145,0)</f>
        <v>0</v>
      </c>
      <c r="BG145" s="234">
        <f>IF(N145="zákl. prenesená",J145,0)</f>
        <v>0</v>
      </c>
      <c r="BH145" s="234">
        <f>IF(N145="zníž. prenesená",J145,0)</f>
        <v>0</v>
      </c>
      <c r="BI145" s="234">
        <f>IF(N145="nulová",J145,0)</f>
        <v>0</v>
      </c>
      <c r="BJ145" s="16" t="s">
        <v>139</v>
      </c>
      <c r="BK145" s="234">
        <f>ROUND(I145*H145,2)</f>
        <v>0</v>
      </c>
      <c r="BL145" s="16" t="s">
        <v>138</v>
      </c>
      <c r="BM145" s="233" t="s">
        <v>140</v>
      </c>
    </row>
    <row r="146" s="13" customFormat="1">
      <c r="A146" s="13"/>
      <c r="B146" s="235"/>
      <c r="C146" s="236"/>
      <c r="D146" s="237" t="s">
        <v>141</v>
      </c>
      <c r="E146" s="238" t="s">
        <v>1</v>
      </c>
      <c r="F146" s="239" t="s">
        <v>142</v>
      </c>
      <c r="G146" s="236"/>
      <c r="H146" s="240">
        <v>437.39999999999998</v>
      </c>
      <c r="I146" s="241"/>
      <c r="J146" s="236"/>
      <c r="K146" s="236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141</v>
      </c>
      <c r="AU146" s="246" t="s">
        <v>139</v>
      </c>
      <c r="AV146" s="13" t="s">
        <v>139</v>
      </c>
      <c r="AW146" s="13" t="s">
        <v>31</v>
      </c>
      <c r="AX146" s="13" t="s">
        <v>75</v>
      </c>
      <c r="AY146" s="246" t="s">
        <v>132</v>
      </c>
    </row>
    <row r="147" s="13" customFormat="1">
      <c r="A147" s="13"/>
      <c r="B147" s="235"/>
      <c r="C147" s="236"/>
      <c r="D147" s="237" t="s">
        <v>141</v>
      </c>
      <c r="E147" s="238" t="s">
        <v>1</v>
      </c>
      <c r="F147" s="239" t="s">
        <v>143</v>
      </c>
      <c r="G147" s="236"/>
      <c r="H147" s="240">
        <v>0.47299999999999998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141</v>
      </c>
      <c r="AU147" s="246" t="s">
        <v>139</v>
      </c>
      <c r="AV147" s="13" t="s">
        <v>139</v>
      </c>
      <c r="AW147" s="13" t="s">
        <v>31</v>
      </c>
      <c r="AX147" s="13" t="s">
        <v>75</v>
      </c>
      <c r="AY147" s="246" t="s">
        <v>132</v>
      </c>
    </row>
    <row r="148" s="14" customFormat="1">
      <c r="A148" s="14"/>
      <c r="B148" s="247"/>
      <c r="C148" s="248"/>
      <c r="D148" s="237" t="s">
        <v>141</v>
      </c>
      <c r="E148" s="249" t="s">
        <v>1</v>
      </c>
      <c r="F148" s="250" t="s">
        <v>144</v>
      </c>
      <c r="G148" s="248"/>
      <c r="H148" s="251">
        <v>437.87299999999999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141</v>
      </c>
      <c r="AU148" s="257" t="s">
        <v>139</v>
      </c>
      <c r="AV148" s="14" t="s">
        <v>138</v>
      </c>
      <c r="AW148" s="14" t="s">
        <v>31</v>
      </c>
      <c r="AX148" s="14" t="s">
        <v>80</v>
      </c>
      <c r="AY148" s="257" t="s">
        <v>132</v>
      </c>
    </row>
    <row r="149" s="2" customFormat="1" ht="24.15" customHeight="1">
      <c r="A149" s="37"/>
      <c r="B149" s="38"/>
      <c r="C149" s="221" t="s">
        <v>139</v>
      </c>
      <c r="D149" s="221" t="s">
        <v>134</v>
      </c>
      <c r="E149" s="222" t="s">
        <v>145</v>
      </c>
      <c r="F149" s="223" t="s">
        <v>146</v>
      </c>
      <c r="G149" s="224" t="s">
        <v>137</v>
      </c>
      <c r="H149" s="225">
        <v>437.87</v>
      </c>
      <c r="I149" s="226"/>
      <c r="J149" s="227">
        <f>ROUND(I149*H149,2)</f>
        <v>0</v>
      </c>
      <c r="K149" s="228"/>
      <c r="L149" s="43"/>
      <c r="M149" s="229" t="s">
        <v>1</v>
      </c>
      <c r="N149" s="230" t="s">
        <v>41</v>
      </c>
      <c r="O149" s="96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3" t="s">
        <v>138</v>
      </c>
      <c r="AT149" s="233" t="s">
        <v>134</v>
      </c>
      <c r="AU149" s="233" t="s">
        <v>139</v>
      </c>
      <c r="AY149" s="16" t="s">
        <v>132</v>
      </c>
      <c r="BE149" s="234">
        <f>IF(N149="základná",J149,0)</f>
        <v>0</v>
      </c>
      <c r="BF149" s="234">
        <f>IF(N149="znížená",J149,0)</f>
        <v>0</v>
      </c>
      <c r="BG149" s="234">
        <f>IF(N149="zákl. prenesená",J149,0)</f>
        <v>0</v>
      </c>
      <c r="BH149" s="234">
        <f>IF(N149="zníž. prenesená",J149,0)</f>
        <v>0</v>
      </c>
      <c r="BI149" s="234">
        <f>IF(N149="nulová",J149,0)</f>
        <v>0</v>
      </c>
      <c r="BJ149" s="16" t="s">
        <v>139</v>
      </c>
      <c r="BK149" s="234">
        <f>ROUND(I149*H149,2)</f>
        <v>0</v>
      </c>
      <c r="BL149" s="16" t="s">
        <v>138</v>
      </c>
      <c r="BM149" s="233" t="s">
        <v>147</v>
      </c>
    </row>
    <row r="150" s="2" customFormat="1" ht="21.75" customHeight="1">
      <c r="A150" s="37"/>
      <c r="B150" s="38"/>
      <c r="C150" s="221" t="s">
        <v>148</v>
      </c>
      <c r="D150" s="221" t="s">
        <v>134</v>
      </c>
      <c r="E150" s="222" t="s">
        <v>149</v>
      </c>
      <c r="F150" s="223" t="s">
        <v>150</v>
      </c>
      <c r="G150" s="224" t="s">
        <v>137</v>
      </c>
      <c r="H150" s="225">
        <v>18.5</v>
      </c>
      <c r="I150" s="226"/>
      <c r="J150" s="227">
        <f>ROUND(I150*H150,2)</f>
        <v>0</v>
      </c>
      <c r="K150" s="228"/>
      <c r="L150" s="43"/>
      <c r="M150" s="229" t="s">
        <v>1</v>
      </c>
      <c r="N150" s="230" t="s">
        <v>41</v>
      </c>
      <c r="O150" s="96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3" t="s">
        <v>138</v>
      </c>
      <c r="AT150" s="233" t="s">
        <v>134</v>
      </c>
      <c r="AU150" s="233" t="s">
        <v>139</v>
      </c>
      <c r="AY150" s="16" t="s">
        <v>132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6" t="s">
        <v>139</v>
      </c>
      <c r="BK150" s="234">
        <f>ROUND(I150*H150,2)</f>
        <v>0</v>
      </c>
      <c r="BL150" s="16" t="s">
        <v>138</v>
      </c>
      <c r="BM150" s="233" t="s">
        <v>151</v>
      </c>
    </row>
    <row r="151" s="2" customFormat="1" ht="37.8" customHeight="1">
      <c r="A151" s="37"/>
      <c r="B151" s="38"/>
      <c r="C151" s="221" t="s">
        <v>138</v>
      </c>
      <c r="D151" s="221" t="s">
        <v>134</v>
      </c>
      <c r="E151" s="222" t="s">
        <v>152</v>
      </c>
      <c r="F151" s="223" t="s">
        <v>153</v>
      </c>
      <c r="G151" s="224" t="s">
        <v>137</v>
      </c>
      <c r="H151" s="225">
        <v>18.5</v>
      </c>
      <c r="I151" s="226"/>
      <c r="J151" s="227">
        <f>ROUND(I151*H151,2)</f>
        <v>0</v>
      </c>
      <c r="K151" s="228"/>
      <c r="L151" s="43"/>
      <c r="M151" s="229" t="s">
        <v>1</v>
      </c>
      <c r="N151" s="230" t="s">
        <v>41</v>
      </c>
      <c r="O151" s="96"/>
      <c r="P151" s="231">
        <f>O151*H151</f>
        <v>0</v>
      </c>
      <c r="Q151" s="231">
        <v>0</v>
      </c>
      <c r="R151" s="231">
        <f>Q151*H151</f>
        <v>0</v>
      </c>
      <c r="S151" s="231">
        <v>0</v>
      </c>
      <c r="T151" s="23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3" t="s">
        <v>138</v>
      </c>
      <c r="AT151" s="233" t="s">
        <v>134</v>
      </c>
      <c r="AU151" s="233" t="s">
        <v>139</v>
      </c>
      <c r="AY151" s="16" t="s">
        <v>132</v>
      </c>
      <c r="BE151" s="234">
        <f>IF(N151="základná",J151,0)</f>
        <v>0</v>
      </c>
      <c r="BF151" s="234">
        <f>IF(N151="znížená",J151,0)</f>
        <v>0</v>
      </c>
      <c r="BG151" s="234">
        <f>IF(N151="zákl. prenesená",J151,0)</f>
        <v>0</v>
      </c>
      <c r="BH151" s="234">
        <f>IF(N151="zníž. prenesená",J151,0)</f>
        <v>0</v>
      </c>
      <c r="BI151" s="234">
        <f>IF(N151="nulová",J151,0)</f>
        <v>0</v>
      </c>
      <c r="BJ151" s="16" t="s">
        <v>139</v>
      </c>
      <c r="BK151" s="234">
        <f>ROUND(I151*H151,2)</f>
        <v>0</v>
      </c>
      <c r="BL151" s="16" t="s">
        <v>138</v>
      </c>
      <c r="BM151" s="233" t="s">
        <v>154</v>
      </c>
    </row>
    <row r="152" s="2" customFormat="1" ht="33" customHeight="1">
      <c r="A152" s="37"/>
      <c r="B152" s="38"/>
      <c r="C152" s="221" t="s">
        <v>155</v>
      </c>
      <c r="D152" s="221" t="s">
        <v>134</v>
      </c>
      <c r="E152" s="222" t="s">
        <v>156</v>
      </c>
      <c r="F152" s="223" t="s">
        <v>157</v>
      </c>
      <c r="G152" s="224" t="s">
        <v>137</v>
      </c>
      <c r="H152" s="225">
        <v>437.39999999999998</v>
      </c>
      <c r="I152" s="226"/>
      <c r="J152" s="227">
        <f>ROUND(I152*H152,2)</f>
        <v>0</v>
      </c>
      <c r="K152" s="228"/>
      <c r="L152" s="43"/>
      <c r="M152" s="229" t="s">
        <v>1</v>
      </c>
      <c r="N152" s="230" t="s">
        <v>41</v>
      </c>
      <c r="O152" s="96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3" t="s">
        <v>138</v>
      </c>
      <c r="AT152" s="233" t="s">
        <v>134</v>
      </c>
      <c r="AU152" s="233" t="s">
        <v>139</v>
      </c>
      <c r="AY152" s="16" t="s">
        <v>132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6" t="s">
        <v>139</v>
      </c>
      <c r="BK152" s="234">
        <f>ROUND(I152*H152,2)</f>
        <v>0</v>
      </c>
      <c r="BL152" s="16" t="s">
        <v>138</v>
      </c>
      <c r="BM152" s="233" t="s">
        <v>158</v>
      </c>
    </row>
    <row r="153" s="2" customFormat="1" ht="37.8" customHeight="1">
      <c r="A153" s="37"/>
      <c r="B153" s="38"/>
      <c r="C153" s="221" t="s">
        <v>159</v>
      </c>
      <c r="D153" s="221" t="s">
        <v>134</v>
      </c>
      <c r="E153" s="222" t="s">
        <v>160</v>
      </c>
      <c r="F153" s="223" t="s">
        <v>161</v>
      </c>
      <c r="G153" s="224" t="s">
        <v>137</v>
      </c>
      <c r="H153" s="225">
        <v>18.5</v>
      </c>
      <c r="I153" s="226"/>
      <c r="J153" s="227">
        <f>ROUND(I153*H153,2)</f>
        <v>0</v>
      </c>
      <c r="K153" s="228"/>
      <c r="L153" s="43"/>
      <c r="M153" s="229" t="s">
        <v>1</v>
      </c>
      <c r="N153" s="230" t="s">
        <v>41</v>
      </c>
      <c r="O153" s="96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3" t="s">
        <v>138</v>
      </c>
      <c r="AT153" s="233" t="s">
        <v>134</v>
      </c>
      <c r="AU153" s="233" t="s">
        <v>139</v>
      </c>
      <c r="AY153" s="16" t="s">
        <v>132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6" t="s">
        <v>139</v>
      </c>
      <c r="BK153" s="234">
        <f>ROUND(I153*H153,2)</f>
        <v>0</v>
      </c>
      <c r="BL153" s="16" t="s">
        <v>138</v>
      </c>
      <c r="BM153" s="233" t="s">
        <v>162</v>
      </c>
    </row>
    <row r="154" s="13" customFormat="1">
      <c r="A154" s="13"/>
      <c r="B154" s="235"/>
      <c r="C154" s="236"/>
      <c r="D154" s="237" t="s">
        <v>141</v>
      </c>
      <c r="E154" s="238" t="s">
        <v>1</v>
      </c>
      <c r="F154" s="239" t="s">
        <v>163</v>
      </c>
      <c r="G154" s="236"/>
      <c r="H154" s="240">
        <v>18.5</v>
      </c>
      <c r="I154" s="241"/>
      <c r="J154" s="236"/>
      <c r="K154" s="236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141</v>
      </c>
      <c r="AU154" s="246" t="s">
        <v>139</v>
      </c>
      <c r="AV154" s="13" t="s">
        <v>139</v>
      </c>
      <c r="AW154" s="13" t="s">
        <v>31</v>
      </c>
      <c r="AX154" s="13" t="s">
        <v>75</v>
      </c>
      <c r="AY154" s="246" t="s">
        <v>132</v>
      </c>
    </row>
    <row r="155" s="14" customFormat="1">
      <c r="A155" s="14"/>
      <c r="B155" s="247"/>
      <c r="C155" s="248"/>
      <c r="D155" s="237" t="s">
        <v>141</v>
      </c>
      <c r="E155" s="249" t="s">
        <v>1</v>
      </c>
      <c r="F155" s="250" t="s">
        <v>144</v>
      </c>
      <c r="G155" s="248"/>
      <c r="H155" s="251">
        <v>18.5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141</v>
      </c>
      <c r="AU155" s="257" t="s">
        <v>139</v>
      </c>
      <c r="AV155" s="14" t="s">
        <v>138</v>
      </c>
      <c r="AW155" s="14" t="s">
        <v>31</v>
      </c>
      <c r="AX155" s="14" t="s">
        <v>80</v>
      </c>
      <c r="AY155" s="257" t="s">
        <v>132</v>
      </c>
    </row>
    <row r="156" s="2" customFormat="1" ht="24.15" customHeight="1">
      <c r="A156" s="37"/>
      <c r="B156" s="38"/>
      <c r="C156" s="221" t="s">
        <v>164</v>
      </c>
      <c r="D156" s="221" t="s">
        <v>134</v>
      </c>
      <c r="E156" s="222" t="s">
        <v>165</v>
      </c>
      <c r="F156" s="223" t="s">
        <v>166</v>
      </c>
      <c r="G156" s="224" t="s">
        <v>137</v>
      </c>
      <c r="H156" s="225">
        <v>456.37</v>
      </c>
      <c r="I156" s="226"/>
      <c r="J156" s="227">
        <f>ROUND(I156*H156,2)</f>
        <v>0</v>
      </c>
      <c r="K156" s="228"/>
      <c r="L156" s="43"/>
      <c r="M156" s="229" t="s">
        <v>1</v>
      </c>
      <c r="N156" s="230" t="s">
        <v>41</v>
      </c>
      <c r="O156" s="96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3" t="s">
        <v>138</v>
      </c>
      <c r="AT156" s="233" t="s">
        <v>134</v>
      </c>
      <c r="AU156" s="233" t="s">
        <v>139</v>
      </c>
      <c r="AY156" s="16" t="s">
        <v>132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6" t="s">
        <v>139</v>
      </c>
      <c r="BK156" s="234">
        <f>ROUND(I156*H156,2)</f>
        <v>0</v>
      </c>
      <c r="BL156" s="16" t="s">
        <v>138</v>
      </c>
      <c r="BM156" s="233" t="s">
        <v>167</v>
      </c>
    </row>
    <row r="157" s="13" customFormat="1">
      <c r="A157" s="13"/>
      <c r="B157" s="235"/>
      <c r="C157" s="236"/>
      <c r="D157" s="237" t="s">
        <v>141</v>
      </c>
      <c r="E157" s="238" t="s">
        <v>1</v>
      </c>
      <c r="F157" s="239" t="s">
        <v>168</v>
      </c>
      <c r="G157" s="236"/>
      <c r="H157" s="240">
        <v>456.37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141</v>
      </c>
      <c r="AU157" s="246" t="s">
        <v>139</v>
      </c>
      <c r="AV157" s="13" t="s">
        <v>139</v>
      </c>
      <c r="AW157" s="13" t="s">
        <v>31</v>
      </c>
      <c r="AX157" s="13" t="s">
        <v>80</v>
      </c>
      <c r="AY157" s="246" t="s">
        <v>132</v>
      </c>
    </row>
    <row r="158" s="2" customFormat="1" ht="16.5" customHeight="1">
      <c r="A158" s="37"/>
      <c r="B158" s="38"/>
      <c r="C158" s="221" t="s">
        <v>169</v>
      </c>
      <c r="D158" s="221" t="s">
        <v>134</v>
      </c>
      <c r="E158" s="222" t="s">
        <v>170</v>
      </c>
      <c r="F158" s="223" t="s">
        <v>171</v>
      </c>
      <c r="G158" s="224" t="s">
        <v>137</v>
      </c>
      <c r="H158" s="225">
        <v>456.37</v>
      </c>
      <c r="I158" s="226"/>
      <c r="J158" s="227">
        <f>ROUND(I158*H158,2)</f>
        <v>0</v>
      </c>
      <c r="K158" s="228"/>
      <c r="L158" s="43"/>
      <c r="M158" s="229" t="s">
        <v>1</v>
      </c>
      <c r="N158" s="230" t="s">
        <v>41</v>
      </c>
      <c r="O158" s="96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3" t="s">
        <v>138</v>
      </c>
      <c r="AT158" s="233" t="s">
        <v>134</v>
      </c>
      <c r="AU158" s="233" t="s">
        <v>139</v>
      </c>
      <c r="AY158" s="16" t="s">
        <v>132</v>
      </c>
      <c r="BE158" s="234">
        <f>IF(N158="základná",J158,0)</f>
        <v>0</v>
      </c>
      <c r="BF158" s="234">
        <f>IF(N158="znížená",J158,0)</f>
        <v>0</v>
      </c>
      <c r="BG158" s="234">
        <f>IF(N158="zákl. prenesená",J158,0)</f>
        <v>0</v>
      </c>
      <c r="BH158" s="234">
        <f>IF(N158="zníž. prenesená",J158,0)</f>
        <v>0</v>
      </c>
      <c r="BI158" s="234">
        <f>IF(N158="nulová",J158,0)</f>
        <v>0</v>
      </c>
      <c r="BJ158" s="16" t="s">
        <v>139</v>
      </c>
      <c r="BK158" s="234">
        <f>ROUND(I158*H158,2)</f>
        <v>0</v>
      </c>
      <c r="BL158" s="16" t="s">
        <v>138</v>
      </c>
      <c r="BM158" s="233" t="s">
        <v>172</v>
      </c>
    </row>
    <row r="159" s="2" customFormat="1" ht="33" customHeight="1">
      <c r="A159" s="37"/>
      <c r="B159" s="38"/>
      <c r="C159" s="221" t="s">
        <v>173</v>
      </c>
      <c r="D159" s="221" t="s">
        <v>134</v>
      </c>
      <c r="E159" s="222" t="s">
        <v>174</v>
      </c>
      <c r="F159" s="223" t="s">
        <v>175</v>
      </c>
      <c r="G159" s="224" t="s">
        <v>137</v>
      </c>
      <c r="H159" s="225">
        <v>306.18000000000001</v>
      </c>
      <c r="I159" s="226"/>
      <c r="J159" s="227">
        <f>ROUND(I159*H159,2)</f>
        <v>0</v>
      </c>
      <c r="K159" s="228"/>
      <c r="L159" s="43"/>
      <c r="M159" s="229" t="s">
        <v>1</v>
      </c>
      <c r="N159" s="230" t="s">
        <v>41</v>
      </c>
      <c r="O159" s="96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3" t="s">
        <v>138</v>
      </c>
      <c r="AT159" s="233" t="s">
        <v>134</v>
      </c>
      <c r="AU159" s="233" t="s">
        <v>139</v>
      </c>
      <c r="AY159" s="16" t="s">
        <v>132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6" t="s">
        <v>139</v>
      </c>
      <c r="BK159" s="234">
        <f>ROUND(I159*H159,2)</f>
        <v>0</v>
      </c>
      <c r="BL159" s="16" t="s">
        <v>138</v>
      </c>
      <c r="BM159" s="233" t="s">
        <v>176</v>
      </c>
    </row>
    <row r="160" s="2" customFormat="1" ht="16.5" customHeight="1">
      <c r="A160" s="37"/>
      <c r="B160" s="38"/>
      <c r="C160" s="258" t="s">
        <v>177</v>
      </c>
      <c r="D160" s="258" t="s">
        <v>178</v>
      </c>
      <c r="E160" s="259" t="s">
        <v>179</v>
      </c>
      <c r="F160" s="260" t="s">
        <v>180</v>
      </c>
      <c r="G160" s="261" t="s">
        <v>181</v>
      </c>
      <c r="H160" s="262">
        <v>578.67999999999995</v>
      </c>
      <c r="I160" s="263"/>
      <c r="J160" s="264">
        <f>ROUND(I160*H160,2)</f>
        <v>0</v>
      </c>
      <c r="K160" s="265"/>
      <c r="L160" s="266"/>
      <c r="M160" s="267" t="s">
        <v>1</v>
      </c>
      <c r="N160" s="268" t="s">
        <v>41</v>
      </c>
      <c r="O160" s="96"/>
      <c r="P160" s="231">
        <f>O160*H160</f>
        <v>0</v>
      </c>
      <c r="Q160" s="231">
        <v>1</v>
      </c>
      <c r="R160" s="231">
        <f>Q160*H160</f>
        <v>578.67999999999995</v>
      </c>
      <c r="S160" s="231">
        <v>0</v>
      </c>
      <c r="T160" s="23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3" t="s">
        <v>169</v>
      </c>
      <c r="AT160" s="233" t="s">
        <v>178</v>
      </c>
      <c r="AU160" s="233" t="s">
        <v>139</v>
      </c>
      <c r="AY160" s="16" t="s">
        <v>132</v>
      </c>
      <c r="BE160" s="234">
        <f>IF(N160="základná",J160,0)</f>
        <v>0</v>
      </c>
      <c r="BF160" s="234">
        <f>IF(N160="znížená",J160,0)</f>
        <v>0</v>
      </c>
      <c r="BG160" s="234">
        <f>IF(N160="zákl. prenesená",J160,0)</f>
        <v>0</v>
      </c>
      <c r="BH160" s="234">
        <f>IF(N160="zníž. prenesená",J160,0)</f>
        <v>0</v>
      </c>
      <c r="BI160" s="234">
        <f>IF(N160="nulová",J160,0)</f>
        <v>0</v>
      </c>
      <c r="BJ160" s="16" t="s">
        <v>139</v>
      </c>
      <c r="BK160" s="234">
        <f>ROUND(I160*H160,2)</f>
        <v>0</v>
      </c>
      <c r="BL160" s="16" t="s">
        <v>138</v>
      </c>
      <c r="BM160" s="233" t="s">
        <v>182</v>
      </c>
    </row>
    <row r="161" s="13" customFormat="1">
      <c r="A161" s="13"/>
      <c r="B161" s="235"/>
      <c r="C161" s="236"/>
      <c r="D161" s="237" t="s">
        <v>141</v>
      </c>
      <c r="E161" s="236"/>
      <c r="F161" s="239" t="s">
        <v>183</v>
      </c>
      <c r="G161" s="236"/>
      <c r="H161" s="240">
        <v>578.67999999999995</v>
      </c>
      <c r="I161" s="241"/>
      <c r="J161" s="236"/>
      <c r="K161" s="236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141</v>
      </c>
      <c r="AU161" s="246" t="s">
        <v>139</v>
      </c>
      <c r="AV161" s="13" t="s">
        <v>139</v>
      </c>
      <c r="AW161" s="13" t="s">
        <v>4</v>
      </c>
      <c r="AX161" s="13" t="s">
        <v>80</v>
      </c>
      <c r="AY161" s="246" t="s">
        <v>132</v>
      </c>
    </row>
    <row r="162" s="12" customFormat="1" ht="22.8" customHeight="1">
      <c r="A162" s="12"/>
      <c r="B162" s="205"/>
      <c r="C162" s="206"/>
      <c r="D162" s="207" t="s">
        <v>74</v>
      </c>
      <c r="E162" s="219" t="s">
        <v>139</v>
      </c>
      <c r="F162" s="219" t="s">
        <v>184</v>
      </c>
      <c r="G162" s="206"/>
      <c r="H162" s="206"/>
      <c r="I162" s="209"/>
      <c r="J162" s="220">
        <f>BK162</f>
        <v>0</v>
      </c>
      <c r="K162" s="206"/>
      <c r="L162" s="211"/>
      <c r="M162" s="212"/>
      <c r="N162" s="213"/>
      <c r="O162" s="213"/>
      <c r="P162" s="214">
        <f>SUM(P163:P170)</f>
        <v>0</v>
      </c>
      <c r="Q162" s="213"/>
      <c r="R162" s="214">
        <f>SUM(R163:R170)</f>
        <v>153.09542059999998</v>
      </c>
      <c r="S162" s="213"/>
      <c r="T162" s="215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6" t="s">
        <v>80</v>
      </c>
      <c r="AT162" s="217" t="s">
        <v>74</v>
      </c>
      <c r="AU162" s="217" t="s">
        <v>80</v>
      </c>
      <c r="AY162" s="216" t="s">
        <v>132</v>
      </c>
      <c r="BK162" s="218">
        <f>SUM(BK163:BK170)</f>
        <v>0</v>
      </c>
    </row>
    <row r="163" s="2" customFormat="1" ht="33" customHeight="1">
      <c r="A163" s="37"/>
      <c r="B163" s="38"/>
      <c r="C163" s="221" t="s">
        <v>185</v>
      </c>
      <c r="D163" s="221" t="s">
        <v>134</v>
      </c>
      <c r="E163" s="222" t="s">
        <v>186</v>
      </c>
      <c r="F163" s="223" t="s">
        <v>187</v>
      </c>
      <c r="G163" s="224" t="s">
        <v>188</v>
      </c>
      <c r="H163" s="225">
        <v>487.5</v>
      </c>
      <c r="I163" s="226"/>
      <c r="J163" s="227">
        <f>ROUND(I163*H163,2)</f>
        <v>0</v>
      </c>
      <c r="K163" s="228"/>
      <c r="L163" s="43"/>
      <c r="M163" s="229" t="s">
        <v>1</v>
      </c>
      <c r="N163" s="230" t="s">
        <v>41</v>
      </c>
      <c r="O163" s="96"/>
      <c r="P163" s="231">
        <f>O163*H163</f>
        <v>0</v>
      </c>
      <c r="Q163" s="231">
        <v>0</v>
      </c>
      <c r="R163" s="231">
        <f>Q163*H163</f>
        <v>0</v>
      </c>
      <c r="S163" s="231">
        <v>0</v>
      </c>
      <c r="T163" s="23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3" t="s">
        <v>138</v>
      </c>
      <c r="AT163" s="233" t="s">
        <v>134</v>
      </c>
      <c r="AU163" s="233" t="s">
        <v>139</v>
      </c>
      <c r="AY163" s="16" t="s">
        <v>132</v>
      </c>
      <c r="BE163" s="234">
        <f>IF(N163="základná",J163,0)</f>
        <v>0</v>
      </c>
      <c r="BF163" s="234">
        <f>IF(N163="znížená",J163,0)</f>
        <v>0</v>
      </c>
      <c r="BG163" s="234">
        <f>IF(N163="zákl. prenesená",J163,0)</f>
        <v>0</v>
      </c>
      <c r="BH163" s="234">
        <f>IF(N163="zníž. prenesená",J163,0)</f>
        <v>0</v>
      </c>
      <c r="BI163" s="234">
        <f>IF(N163="nulová",J163,0)</f>
        <v>0</v>
      </c>
      <c r="BJ163" s="16" t="s">
        <v>139</v>
      </c>
      <c r="BK163" s="234">
        <f>ROUND(I163*H163,2)</f>
        <v>0</v>
      </c>
      <c r="BL163" s="16" t="s">
        <v>138</v>
      </c>
      <c r="BM163" s="233" t="s">
        <v>189</v>
      </c>
    </row>
    <row r="164" s="13" customFormat="1">
      <c r="A164" s="13"/>
      <c r="B164" s="235"/>
      <c r="C164" s="236"/>
      <c r="D164" s="237" t="s">
        <v>141</v>
      </c>
      <c r="E164" s="238" t="s">
        <v>1</v>
      </c>
      <c r="F164" s="239" t="s">
        <v>190</v>
      </c>
      <c r="G164" s="236"/>
      <c r="H164" s="240">
        <v>487.5</v>
      </c>
      <c r="I164" s="241"/>
      <c r="J164" s="236"/>
      <c r="K164" s="236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141</v>
      </c>
      <c r="AU164" s="246" t="s">
        <v>139</v>
      </c>
      <c r="AV164" s="13" t="s">
        <v>139</v>
      </c>
      <c r="AW164" s="13" t="s">
        <v>31</v>
      </c>
      <c r="AX164" s="13" t="s">
        <v>80</v>
      </c>
      <c r="AY164" s="246" t="s">
        <v>132</v>
      </c>
    </row>
    <row r="165" s="2" customFormat="1" ht="24.15" customHeight="1">
      <c r="A165" s="37"/>
      <c r="B165" s="38"/>
      <c r="C165" s="221" t="s">
        <v>191</v>
      </c>
      <c r="D165" s="221" t="s">
        <v>134</v>
      </c>
      <c r="E165" s="222" t="s">
        <v>192</v>
      </c>
      <c r="F165" s="223" t="s">
        <v>193</v>
      </c>
      <c r="G165" s="224" t="s">
        <v>137</v>
      </c>
      <c r="H165" s="225">
        <v>48.329999999999998</v>
      </c>
      <c r="I165" s="226"/>
      <c r="J165" s="227">
        <f>ROUND(I165*H165,2)</f>
        <v>0</v>
      </c>
      <c r="K165" s="228"/>
      <c r="L165" s="43"/>
      <c r="M165" s="229" t="s">
        <v>1</v>
      </c>
      <c r="N165" s="230" t="s">
        <v>41</v>
      </c>
      <c r="O165" s="96"/>
      <c r="P165" s="231">
        <f>O165*H165</f>
        <v>0</v>
      </c>
      <c r="Q165" s="231">
        <v>1.9319999999999999</v>
      </c>
      <c r="R165" s="231">
        <f>Q165*H165</f>
        <v>93.373559999999998</v>
      </c>
      <c r="S165" s="231">
        <v>0</v>
      </c>
      <c r="T165" s="23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3" t="s">
        <v>138</v>
      </c>
      <c r="AT165" s="233" t="s">
        <v>134</v>
      </c>
      <c r="AU165" s="233" t="s">
        <v>139</v>
      </c>
      <c r="AY165" s="16" t="s">
        <v>132</v>
      </c>
      <c r="BE165" s="234">
        <f>IF(N165="základná",J165,0)</f>
        <v>0</v>
      </c>
      <c r="BF165" s="234">
        <f>IF(N165="znížená",J165,0)</f>
        <v>0</v>
      </c>
      <c r="BG165" s="234">
        <f>IF(N165="zákl. prenesená",J165,0)</f>
        <v>0</v>
      </c>
      <c r="BH165" s="234">
        <f>IF(N165="zníž. prenesená",J165,0)</f>
        <v>0</v>
      </c>
      <c r="BI165" s="234">
        <f>IF(N165="nulová",J165,0)</f>
        <v>0</v>
      </c>
      <c r="BJ165" s="16" t="s">
        <v>139</v>
      </c>
      <c r="BK165" s="234">
        <f>ROUND(I165*H165,2)</f>
        <v>0</v>
      </c>
      <c r="BL165" s="16" t="s">
        <v>138</v>
      </c>
      <c r="BM165" s="233" t="s">
        <v>194</v>
      </c>
    </row>
    <row r="166" s="2" customFormat="1" ht="24.15" customHeight="1">
      <c r="A166" s="37"/>
      <c r="B166" s="38"/>
      <c r="C166" s="221" t="s">
        <v>195</v>
      </c>
      <c r="D166" s="221" t="s">
        <v>134</v>
      </c>
      <c r="E166" s="222" t="s">
        <v>196</v>
      </c>
      <c r="F166" s="223" t="s">
        <v>197</v>
      </c>
      <c r="G166" s="224" t="s">
        <v>137</v>
      </c>
      <c r="H166" s="225">
        <v>8.5099999999999998</v>
      </c>
      <c r="I166" s="226"/>
      <c r="J166" s="227">
        <f>ROUND(I166*H166,2)</f>
        <v>0</v>
      </c>
      <c r="K166" s="228"/>
      <c r="L166" s="43"/>
      <c r="M166" s="229" t="s">
        <v>1</v>
      </c>
      <c r="N166" s="230" t="s">
        <v>41</v>
      </c>
      <c r="O166" s="96"/>
      <c r="P166" s="231">
        <f>O166*H166</f>
        <v>0</v>
      </c>
      <c r="Q166" s="231">
        <v>2.19407</v>
      </c>
      <c r="R166" s="231">
        <f>Q166*H166</f>
        <v>18.6715357</v>
      </c>
      <c r="S166" s="231">
        <v>0</v>
      </c>
      <c r="T166" s="23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3" t="s">
        <v>138</v>
      </c>
      <c r="AT166" s="233" t="s">
        <v>134</v>
      </c>
      <c r="AU166" s="233" t="s">
        <v>139</v>
      </c>
      <c r="AY166" s="16" t="s">
        <v>132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6" t="s">
        <v>139</v>
      </c>
      <c r="BK166" s="234">
        <f>ROUND(I166*H166,2)</f>
        <v>0</v>
      </c>
      <c r="BL166" s="16" t="s">
        <v>138</v>
      </c>
      <c r="BM166" s="233" t="s">
        <v>198</v>
      </c>
    </row>
    <row r="167" s="13" customFormat="1">
      <c r="A167" s="13"/>
      <c r="B167" s="235"/>
      <c r="C167" s="236"/>
      <c r="D167" s="237" t="s">
        <v>141</v>
      </c>
      <c r="E167" s="238" t="s">
        <v>1</v>
      </c>
      <c r="F167" s="239" t="s">
        <v>199</v>
      </c>
      <c r="G167" s="236"/>
      <c r="H167" s="240">
        <v>8.5099999999999998</v>
      </c>
      <c r="I167" s="241"/>
      <c r="J167" s="236"/>
      <c r="K167" s="236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141</v>
      </c>
      <c r="AU167" s="246" t="s">
        <v>139</v>
      </c>
      <c r="AV167" s="13" t="s">
        <v>139</v>
      </c>
      <c r="AW167" s="13" t="s">
        <v>31</v>
      </c>
      <c r="AX167" s="13" t="s">
        <v>80</v>
      </c>
      <c r="AY167" s="246" t="s">
        <v>132</v>
      </c>
    </row>
    <row r="168" s="2" customFormat="1" ht="33" customHeight="1">
      <c r="A168" s="37"/>
      <c r="B168" s="38"/>
      <c r="C168" s="221" t="s">
        <v>200</v>
      </c>
      <c r="D168" s="221" t="s">
        <v>134</v>
      </c>
      <c r="E168" s="222" t="s">
        <v>201</v>
      </c>
      <c r="F168" s="223" t="s">
        <v>202</v>
      </c>
      <c r="G168" s="224" t="s">
        <v>188</v>
      </c>
      <c r="H168" s="225">
        <v>73.370000000000005</v>
      </c>
      <c r="I168" s="226"/>
      <c r="J168" s="227">
        <f>ROUND(I168*H168,2)</f>
        <v>0</v>
      </c>
      <c r="K168" s="228"/>
      <c r="L168" s="43"/>
      <c r="M168" s="229" t="s">
        <v>1</v>
      </c>
      <c r="N168" s="230" t="s">
        <v>41</v>
      </c>
      <c r="O168" s="96"/>
      <c r="P168" s="231">
        <f>O168*H168</f>
        <v>0</v>
      </c>
      <c r="Q168" s="231">
        <v>0.0062700000000000004</v>
      </c>
      <c r="R168" s="231">
        <f>Q168*H168</f>
        <v>0.46002990000000005</v>
      </c>
      <c r="S168" s="231">
        <v>0</v>
      </c>
      <c r="T168" s="23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3" t="s">
        <v>138</v>
      </c>
      <c r="AT168" s="233" t="s">
        <v>134</v>
      </c>
      <c r="AU168" s="233" t="s">
        <v>139</v>
      </c>
      <c r="AY168" s="16" t="s">
        <v>132</v>
      </c>
      <c r="BE168" s="234">
        <f>IF(N168="základná",J168,0)</f>
        <v>0</v>
      </c>
      <c r="BF168" s="234">
        <f>IF(N168="znížená",J168,0)</f>
        <v>0</v>
      </c>
      <c r="BG168" s="234">
        <f>IF(N168="zákl. prenesená",J168,0)</f>
        <v>0</v>
      </c>
      <c r="BH168" s="234">
        <f>IF(N168="zníž. prenesená",J168,0)</f>
        <v>0</v>
      </c>
      <c r="BI168" s="234">
        <f>IF(N168="nulová",J168,0)</f>
        <v>0</v>
      </c>
      <c r="BJ168" s="16" t="s">
        <v>139</v>
      </c>
      <c r="BK168" s="234">
        <f>ROUND(I168*H168,2)</f>
        <v>0</v>
      </c>
      <c r="BL168" s="16" t="s">
        <v>138</v>
      </c>
      <c r="BM168" s="233" t="s">
        <v>203</v>
      </c>
    </row>
    <row r="169" s="13" customFormat="1">
      <c r="A169" s="13"/>
      <c r="B169" s="235"/>
      <c r="C169" s="236"/>
      <c r="D169" s="237" t="s">
        <v>141</v>
      </c>
      <c r="E169" s="238" t="s">
        <v>1</v>
      </c>
      <c r="F169" s="239" t="s">
        <v>204</v>
      </c>
      <c r="G169" s="236"/>
      <c r="H169" s="240">
        <v>73.370000000000005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141</v>
      </c>
      <c r="AU169" s="246" t="s">
        <v>139</v>
      </c>
      <c r="AV169" s="13" t="s">
        <v>139</v>
      </c>
      <c r="AW169" s="13" t="s">
        <v>31</v>
      </c>
      <c r="AX169" s="13" t="s">
        <v>80</v>
      </c>
      <c r="AY169" s="246" t="s">
        <v>132</v>
      </c>
    </row>
    <row r="170" s="2" customFormat="1" ht="16.5" customHeight="1">
      <c r="A170" s="37"/>
      <c r="B170" s="38"/>
      <c r="C170" s="221" t="s">
        <v>205</v>
      </c>
      <c r="D170" s="221" t="s">
        <v>134</v>
      </c>
      <c r="E170" s="222" t="s">
        <v>206</v>
      </c>
      <c r="F170" s="223" t="s">
        <v>207</v>
      </c>
      <c r="G170" s="224" t="s">
        <v>137</v>
      </c>
      <c r="H170" s="225">
        <v>18.5</v>
      </c>
      <c r="I170" s="226"/>
      <c r="J170" s="227">
        <f>ROUND(I170*H170,2)</f>
        <v>0</v>
      </c>
      <c r="K170" s="228"/>
      <c r="L170" s="43"/>
      <c r="M170" s="229" t="s">
        <v>1</v>
      </c>
      <c r="N170" s="230" t="s">
        <v>41</v>
      </c>
      <c r="O170" s="96"/>
      <c r="P170" s="231">
        <f>O170*H170</f>
        <v>0</v>
      </c>
      <c r="Q170" s="231">
        <v>2.19407</v>
      </c>
      <c r="R170" s="231">
        <f>Q170*H170</f>
        <v>40.590294999999998</v>
      </c>
      <c r="S170" s="231">
        <v>0</v>
      </c>
      <c r="T170" s="23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3" t="s">
        <v>138</v>
      </c>
      <c r="AT170" s="233" t="s">
        <v>134</v>
      </c>
      <c r="AU170" s="233" t="s">
        <v>139</v>
      </c>
      <c r="AY170" s="16" t="s">
        <v>132</v>
      </c>
      <c r="BE170" s="234">
        <f>IF(N170="základná",J170,0)</f>
        <v>0</v>
      </c>
      <c r="BF170" s="234">
        <f>IF(N170="znížená",J170,0)</f>
        <v>0</v>
      </c>
      <c r="BG170" s="234">
        <f>IF(N170="zákl. prenesená",J170,0)</f>
        <v>0</v>
      </c>
      <c r="BH170" s="234">
        <f>IF(N170="zníž. prenesená",J170,0)</f>
        <v>0</v>
      </c>
      <c r="BI170" s="234">
        <f>IF(N170="nulová",J170,0)</f>
        <v>0</v>
      </c>
      <c r="BJ170" s="16" t="s">
        <v>139</v>
      </c>
      <c r="BK170" s="234">
        <f>ROUND(I170*H170,2)</f>
        <v>0</v>
      </c>
      <c r="BL170" s="16" t="s">
        <v>138</v>
      </c>
      <c r="BM170" s="233" t="s">
        <v>208</v>
      </c>
    </row>
    <row r="171" s="12" customFormat="1" ht="22.8" customHeight="1">
      <c r="A171" s="12"/>
      <c r="B171" s="205"/>
      <c r="C171" s="206"/>
      <c r="D171" s="207" t="s">
        <v>74</v>
      </c>
      <c r="E171" s="219" t="s">
        <v>148</v>
      </c>
      <c r="F171" s="219" t="s">
        <v>209</v>
      </c>
      <c r="G171" s="206"/>
      <c r="H171" s="206"/>
      <c r="I171" s="209"/>
      <c r="J171" s="220">
        <f>BK171</f>
        <v>0</v>
      </c>
      <c r="K171" s="206"/>
      <c r="L171" s="211"/>
      <c r="M171" s="212"/>
      <c r="N171" s="213"/>
      <c r="O171" s="213"/>
      <c r="P171" s="214">
        <f>SUM(P172:P187)</f>
        <v>0</v>
      </c>
      <c r="Q171" s="213"/>
      <c r="R171" s="214">
        <f>SUM(R172:R187)</f>
        <v>116.22361221</v>
      </c>
      <c r="S171" s="213"/>
      <c r="T171" s="215">
        <f>SUM(T172:T187)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6" t="s">
        <v>80</v>
      </c>
      <c r="AT171" s="217" t="s">
        <v>74</v>
      </c>
      <c r="AU171" s="217" t="s">
        <v>80</v>
      </c>
      <c r="AY171" s="216" t="s">
        <v>132</v>
      </c>
      <c r="BK171" s="218">
        <f>SUM(BK172:BK187)</f>
        <v>0</v>
      </c>
    </row>
    <row r="172" s="2" customFormat="1" ht="33" customHeight="1">
      <c r="A172" s="37"/>
      <c r="B172" s="38"/>
      <c r="C172" s="221" t="s">
        <v>210</v>
      </c>
      <c r="D172" s="221" t="s">
        <v>134</v>
      </c>
      <c r="E172" s="222" t="s">
        <v>211</v>
      </c>
      <c r="F172" s="223" t="s">
        <v>212</v>
      </c>
      <c r="G172" s="224" t="s">
        <v>137</v>
      </c>
      <c r="H172" s="225">
        <v>19.48</v>
      </c>
      <c r="I172" s="226"/>
      <c r="J172" s="227">
        <f>ROUND(I172*H172,2)</f>
        <v>0</v>
      </c>
      <c r="K172" s="228"/>
      <c r="L172" s="43"/>
      <c r="M172" s="229" t="s">
        <v>1</v>
      </c>
      <c r="N172" s="230" t="s">
        <v>41</v>
      </c>
      <c r="O172" s="96"/>
      <c r="P172" s="231">
        <f>O172*H172</f>
        <v>0</v>
      </c>
      <c r="Q172" s="231">
        <v>0.97323000000000004</v>
      </c>
      <c r="R172" s="231">
        <f>Q172*H172</f>
        <v>18.958520400000001</v>
      </c>
      <c r="S172" s="231">
        <v>0</v>
      </c>
      <c r="T172" s="23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3" t="s">
        <v>138</v>
      </c>
      <c r="AT172" s="233" t="s">
        <v>134</v>
      </c>
      <c r="AU172" s="233" t="s">
        <v>139</v>
      </c>
      <c r="AY172" s="16" t="s">
        <v>132</v>
      </c>
      <c r="BE172" s="234">
        <f>IF(N172="základná",J172,0)</f>
        <v>0</v>
      </c>
      <c r="BF172" s="234">
        <f>IF(N172="znížená",J172,0)</f>
        <v>0</v>
      </c>
      <c r="BG172" s="234">
        <f>IF(N172="zákl. prenesená",J172,0)</f>
        <v>0</v>
      </c>
      <c r="BH172" s="234">
        <f>IF(N172="zníž. prenesená",J172,0)</f>
        <v>0</v>
      </c>
      <c r="BI172" s="234">
        <f>IF(N172="nulová",J172,0)</f>
        <v>0</v>
      </c>
      <c r="BJ172" s="16" t="s">
        <v>139</v>
      </c>
      <c r="BK172" s="234">
        <f>ROUND(I172*H172,2)</f>
        <v>0</v>
      </c>
      <c r="BL172" s="16" t="s">
        <v>138</v>
      </c>
      <c r="BM172" s="233" t="s">
        <v>213</v>
      </c>
    </row>
    <row r="173" s="13" customFormat="1">
      <c r="A173" s="13"/>
      <c r="B173" s="235"/>
      <c r="C173" s="236"/>
      <c r="D173" s="237" t="s">
        <v>141</v>
      </c>
      <c r="E173" s="238" t="s">
        <v>1</v>
      </c>
      <c r="F173" s="239" t="s">
        <v>214</v>
      </c>
      <c r="G173" s="236"/>
      <c r="H173" s="240">
        <v>19.48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141</v>
      </c>
      <c r="AU173" s="246" t="s">
        <v>139</v>
      </c>
      <c r="AV173" s="13" t="s">
        <v>139</v>
      </c>
      <c r="AW173" s="13" t="s">
        <v>31</v>
      </c>
      <c r="AX173" s="13" t="s">
        <v>80</v>
      </c>
      <c r="AY173" s="246" t="s">
        <v>132</v>
      </c>
    </row>
    <row r="174" s="2" customFormat="1" ht="33" customHeight="1">
      <c r="A174" s="37"/>
      <c r="B174" s="38"/>
      <c r="C174" s="221" t="s">
        <v>215</v>
      </c>
      <c r="D174" s="221" t="s">
        <v>134</v>
      </c>
      <c r="E174" s="222" t="s">
        <v>216</v>
      </c>
      <c r="F174" s="223" t="s">
        <v>217</v>
      </c>
      <c r="G174" s="224" t="s">
        <v>137</v>
      </c>
      <c r="H174" s="225">
        <v>23.5</v>
      </c>
      <c r="I174" s="226"/>
      <c r="J174" s="227">
        <f>ROUND(I174*H174,2)</f>
        <v>0</v>
      </c>
      <c r="K174" s="228"/>
      <c r="L174" s="43"/>
      <c r="M174" s="229" t="s">
        <v>1</v>
      </c>
      <c r="N174" s="230" t="s">
        <v>41</v>
      </c>
      <c r="O174" s="96"/>
      <c r="P174" s="231">
        <f>O174*H174</f>
        <v>0</v>
      </c>
      <c r="Q174" s="231">
        <v>0.76049</v>
      </c>
      <c r="R174" s="231">
        <f>Q174*H174</f>
        <v>17.871514999999999</v>
      </c>
      <c r="S174" s="231">
        <v>0</v>
      </c>
      <c r="T174" s="23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3" t="s">
        <v>138</v>
      </c>
      <c r="AT174" s="233" t="s">
        <v>134</v>
      </c>
      <c r="AU174" s="233" t="s">
        <v>139</v>
      </c>
      <c r="AY174" s="16" t="s">
        <v>132</v>
      </c>
      <c r="BE174" s="234">
        <f>IF(N174="základná",J174,0)</f>
        <v>0</v>
      </c>
      <c r="BF174" s="234">
        <f>IF(N174="znížená",J174,0)</f>
        <v>0</v>
      </c>
      <c r="BG174" s="234">
        <f>IF(N174="zákl. prenesená",J174,0)</f>
        <v>0</v>
      </c>
      <c r="BH174" s="234">
        <f>IF(N174="zníž. prenesená",J174,0)</f>
        <v>0</v>
      </c>
      <c r="BI174" s="234">
        <f>IF(N174="nulová",J174,0)</f>
        <v>0</v>
      </c>
      <c r="BJ174" s="16" t="s">
        <v>139</v>
      </c>
      <c r="BK174" s="234">
        <f>ROUND(I174*H174,2)</f>
        <v>0</v>
      </c>
      <c r="BL174" s="16" t="s">
        <v>138</v>
      </c>
      <c r="BM174" s="233" t="s">
        <v>218</v>
      </c>
    </row>
    <row r="175" s="2" customFormat="1" ht="33" customHeight="1">
      <c r="A175" s="37"/>
      <c r="B175" s="38"/>
      <c r="C175" s="221" t="s">
        <v>219</v>
      </c>
      <c r="D175" s="221" t="s">
        <v>134</v>
      </c>
      <c r="E175" s="222" t="s">
        <v>220</v>
      </c>
      <c r="F175" s="223" t="s">
        <v>221</v>
      </c>
      <c r="G175" s="224" t="s">
        <v>137</v>
      </c>
      <c r="H175" s="225">
        <v>82.540000000000006</v>
      </c>
      <c r="I175" s="226"/>
      <c r="J175" s="227">
        <f>ROUND(I175*H175,2)</f>
        <v>0</v>
      </c>
      <c r="K175" s="228"/>
      <c r="L175" s="43"/>
      <c r="M175" s="229" t="s">
        <v>1</v>
      </c>
      <c r="N175" s="230" t="s">
        <v>41</v>
      </c>
      <c r="O175" s="96"/>
      <c r="P175" s="231">
        <f>O175*H175</f>
        <v>0</v>
      </c>
      <c r="Q175" s="231">
        <v>0.86458999999999997</v>
      </c>
      <c r="R175" s="231">
        <f>Q175*H175</f>
        <v>71.363258600000009</v>
      </c>
      <c r="S175" s="231">
        <v>0</v>
      </c>
      <c r="T175" s="23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3" t="s">
        <v>138</v>
      </c>
      <c r="AT175" s="233" t="s">
        <v>134</v>
      </c>
      <c r="AU175" s="233" t="s">
        <v>139</v>
      </c>
      <c r="AY175" s="16" t="s">
        <v>132</v>
      </c>
      <c r="BE175" s="234">
        <f>IF(N175="základná",J175,0)</f>
        <v>0</v>
      </c>
      <c r="BF175" s="234">
        <f>IF(N175="znížená",J175,0)</f>
        <v>0</v>
      </c>
      <c r="BG175" s="234">
        <f>IF(N175="zákl. prenesená",J175,0)</f>
        <v>0</v>
      </c>
      <c r="BH175" s="234">
        <f>IF(N175="zníž. prenesená",J175,0)</f>
        <v>0</v>
      </c>
      <c r="BI175" s="234">
        <f>IF(N175="nulová",J175,0)</f>
        <v>0</v>
      </c>
      <c r="BJ175" s="16" t="s">
        <v>139</v>
      </c>
      <c r="BK175" s="234">
        <f>ROUND(I175*H175,2)</f>
        <v>0</v>
      </c>
      <c r="BL175" s="16" t="s">
        <v>138</v>
      </c>
      <c r="BM175" s="233" t="s">
        <v>222</v>
      </c>
    </row>
    <row r="176" s="13" customFormat="1">
      <c r="A176" s="13"/>
      <c r="B176" s="235"/>
      <c r="C176" s="236"/>
      <c r="D176" s="237" t="s">
        <v>141</v>
      </c>
      <c r="E176" s="238" t="s">
        <v>1</v>
      </c>
      <c r="F176" s="239" t="s">
        <v>223</v>
      </c>
      <c r="G176" s="236"/>
      <c r="H176" s="240">
        <v>82.540000000000006</v>
      </c>
      <c r="I176" s="241"/>
      <c r="J176" s="236"/>
      <c r="K176" s="236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141</v>
      </c>
      <c r="AU176" s="246" t="s">
        <v>139</v>
      </c>
      <c r="AV176" s="13" t="s">
        <v>139</v>
      </c>
      <c r="AW176" s="13" t="s">
        <v>31</v>
      </c>
      <c r="AX176" s="13" t="s">
        <v>80</v>
      </c>
      <c r="AY176" s="246" t="s">
        <v>132</v>
      </c>
    </row>
    <row r="177" s="2" customFormat="1" ht="24.15" customHeight="1">
      <c r="A177" s="37"/>
      <c r="B177" s="38"/>
      <c r="C177" s="221" t="s">
        <v>224</v>
      </c>
      <c r="D177" s="221" t="s">
        <v>134</v>
      </c>
      <c r="E177" s="222" t="s">
        <v>225</v>
      </c>
      <c r="F177" s="223" t="s">
        <v>226</v>
      </c>
      <c r="G177" s="224" t="s">
        <v>227</v>
      </c>
      <c r="H177" s="225">
        <v>6</v>
      </c>
      <c r="I177" s="226"/>
      <c r="J177" s="227">
        <f>ROUND(I177*H177,2)</f>
        <v>0</v>
      </c>
      <c r="K177" s="228"/>
      <c r="L177" s="43"/>
      <c r="M177" s="229" t="s">
        <v>1</v>
      </c>
      <c r="N177" s="230" t="s">
        <v>41</v>
      </c>
      <c r="O177" s="96"/>
      <c r="P177" s="231">
        <f>O177*H177</f>
        <v>0</v>
      </c>
      <c r="Q177" s="231">
        <v>0.036200000000000003</v>
      </c>
      <c r="R177" s="231">
        <f>Q177*H177</f>
        <v>0.2172</v>
      </c>
      <c r="S177" s="231">
        <v>0</v>
      </c>
      <c r="T177" s="23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3" t="s">
        <v>138</v>
      </c>
      <c r="AT177" s="233" t="s">
        <v>134</v>
      </c>
      <c r="AU177" s="233" t="s">
        <v>139</v>
      </c>
      <c r="AY177" s="16" t="s">
        <v>132</v>
      </c>
      <c r="BE177" s="234">
        <f>IF(N177="základná",J177,0)</f>
        <v>0</v>
      </c>
      <c r="BF177" s="234">
        <f>IF(N177="znížená",J177,0)</f>
        <v>0</v>
      </c>
      <c r="BG177" s="234">
        <f>IF(N177="zákl. prenesená",J177,0)</f>
        <v>0</v>
      </c>
      <c r="BH177" s="234">
        <f>IF(N177="zníž. prenesená",J177,0)</f>
        <v>0</v>
      </c>
      <c r="BI177" s="234">
        <f>IF(N177="nulová",J177,0)</f>
        <v>0</v>
      </c>
      <c r="BJ177" s="16" t="s">
        <v>139</v>
      </c>
      <c r="BK177" s="234">
        <f>ROUND(I177*H177,2)</f>
        <v>0</v>
      </c>
      <c r="BL177" s="16" t="s">
        <v>138</v>
      </c>
      <c r="BM177" s="233" t="s">
        <v>228</v>
      </c>
    </row>
    <row r="178" s="2" customFormat="1" ht="24.15" customHeight="1">
      <c r="A178" s="37"/>
      <c r="B178" s="38"/>
      <c r="C178" s="221" t="s">
        <v>7</v>
      </c>
      <c r="D178" s="221" t="s">
        <v>134</v>
      </c>
      <c r="E178" s="222" t="s">
        <v>225</v>
      </c>
      <c r="F178" s="223" t="s">
        <v>226</v>
      </c>
      <c r="G178" s="224" t="s">
        <v>227</v>
      </c>
      <c r="H178" s="225">
        <v>7</v>
      </c>
      <c r="I178" s="226"/>
      <c r="J178" s="227">
        <f>ROUND(I178*H178,2)</f>
        <v>0</v>
      </c>
      <c r="K178" s="228"/>
      <c r="L178" s="43"/>
      <c r="M178" s="229" t="s">
        <v>1</v>
      </c>
      <c r="N178" s="230" t="s">
        <v>41</v>
      </c>
      <c r="O178" s="96"/>
      <c r="P178" s="231">
        <f>O178*H178</f>
        <v>0</v>
      </c>
      <c r="Q178" s="231">
        <v>0.036200000000000003</v>
      </c>
      <c r="R178" s="231">
        <f>Q178*H178</f>
        <v>0.25340000000000001</v>
      </c>
      <c r="S178" s="231">
        <v>0</v>
      </c>
      <c r="T178" s="23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3" t="s">
        <v>138</v>
      </c>
      <c r="AT178" s="233" t="s">
        <v>134</v>
      </c>
      <c r="AU178" s="233" t="s">
        <v>139</v>
      </c>
      <c r="AY178" s="16" t="s">
        <v>132</v>
      </c>
      <c r="BE178" s="234">
        <f>IF(N178="základná",J178,0)</f>
        <v>0</v>
      </c>
      <c r="BF178" s="234">
        <f>IF(N178="znížená",J178,0)</f>
        <v>0</v>
      </c>
      <c r="BG178" s="234">
        <f>IF(N178="zákl. prenesená",J178,0)</f>
        <v>0</v>
      </c>
      <c r="BH178" s="234">
        <f>IF(N178="zníž. prenesená",J178,0)</f>
        <v>0</v>
      </c>
      <c r="BI178" s="234">
        <f>IF(N178="nulová",J178,0)</f>
        <v>0</v>
      </c>
      <c r="BJ178" s="16" t="s">
        <v>139</v>
      </c>
      <c r="BK178" s="234">
        <f>ROUND(I178*H178,2)</f>
        <v>0</v>
      </c>
      <c r="BL178" s="16" t="s">
        <v>138</v>
      </c>
      <c r="BM178" s="233" t="s">
        <v>229</v>
      </c>
    </row>
    <row r="179" s="2" customFormat="1" ht="24.15" customHeight="1">
      <c r="A179" s="37"/>
      <c r="B179" s="38"/>
      <c r="C179" s="221" t="s">
        <v>230</v>
      </c>
      <c r="D179" s="221" t="s">
        <v>134</v>
      </c>
      <c r="E179" s="222" t="s">
        <v>231</v>
      </c>
      <c r="F179" s="223" t="s">
        <v>232</v>
      </c>
      <c r="G179" s="224" t="s">
        <v>227</v>
      </c>
      <c r="H179" s="225">
        <v>3</v>
      </c>
      <c r="I179" s="226"/>
      <c r="J179" s="227">
        <f>ROUND(I179*H179,2)</f>
        <v>0</v>
      </c>
      <c r="K179" s="228"/>
      <c r="L179" s="43"/>
      <c r="M179" s="229" t="s">
        <v>1</v>
      </c>
      <c r="N179" s="230" t="s">
        <v>41</v>
      </c>
      <c r="O179" s="96"/>
      <c r="P179" s="231">
        <f>O179*H179</f>
        <v>0</v>
      </c>
      <c r="Q179" s="231">
        <v>0.054559999999999997</v>
      </c>
      <c r="R179" s="231">
        <f>Q179*H179</f>
        <v>0.16367999999999999</v>
      </c>
      <c r="S179" s="231">
        <v>0</v>
      </c>
      <c r="T179" s="23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3" t="s">
        <v>138</v>
      </c>
      <c r="AT179" s="233" t="s">
        <v>134</v>
      </c>
      <c r="AU179" s="233" t="s">
        <v>139</v>
      </c>
      <c r="AY179" s="16" t="s">
        <v>132</v>
      </c>
      <c r="BE179" s="234">
        <f>IF(N179="základná",J179,0)</f>
        <v>0</v>
      </c>
      <c r="BF179" s="234">
        <f>IF(N179="znížená",J179,0)</f>
        <v>0</v>
      </c>
      <c r="BG179" s="234">
        <f>IF(N179="zákl. prenesená",J179,0)</f>
        <v>0</v>
      </c>
      <c r="BH179" s="234">
        <f>IF(N179="zníž. prenesená",J179,0)</f>
        <v>0</v>
      </c>
      <c r="BI179" s="234">
        <f>IF(N179="nulová",J179,0)</f>
        <v>0</v>
      </c>
      <c r="BJ179" s="16" t="s">
        <v>139</v>
      </c>
      <c r="BK179" s="234">
        <f>ROUND(I179*H179,2)</f>
        <v>0</v>
      </c>
      <c r="BL179" s="16" t="s">
        <v>138</v>
      </c>
      <c r="BM179" s="233" t="s">
        <v>233</v>
      </c>
    </row>
    <row r="180" s="2" customFormat="1" ht="24.15" customHeight="1">
      <c r="A180" s="37"/>
      <c r="B180" s="38"/>
      <c r="C180" s="221" t="s">
        <v>234</v>
      </c>
      <c r="D180" s="221" t="s">
        <v>134</v>
      </c>
      <c r="E180" s="222" t="s">
        <v>235</v>
      </c>
      <c r="F180" s="223" t="s">
        <v>236</v>
      </c>
      <c r="G180" s="224" t="s">
        <v>227</v>
      </c>
      <c r="H180" s="225">
        <v>6</v>
      </c>
      <c r="I180" s="226"/>
      <c r="J180" s="227">
        <f>ROUND(I180*H180,2)</f>
        <v>0</v>
      </c>
      <c r="K180" s="228"/>
      <c r="L180" s="43"/>
      <c r="M180" s="229" t="s">
        <v>1</v>
      </c>
      <c r="N180" s="230" t="s">
        <v>41</v>
      </c>
      <c r="O180" s="96"/>
      <c r="P180" s="231">
        <f>O180*H180</f>
        <v>0</v>
      </c>
      <c r="Q180" s="231">
        <v>0.06404</v>
      </c>
      <c r="R180" s="231">
        <f>Q180*H180</f>
        <v>0.38424000000000003</v>
      </c>
      <c r="S180" s="231">
        <v>0</v>
      </c>
      <c r="T180" s="23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3" t="s">
        <v>138</v>
      </c>
      <c r="AT180" s="233" t="s">
        <v>134</v>
      </c>
      <c r="AU180" s="233" t="s">
        <v>139</v>
      </c>
      <c r="AY180" s="16" t="s">
        <v>132</v>
      </c>
      <c r="BE180" s="234">
        <f>IF(N180="základná",J180,0)</f>
        <v>0</v>
      </c>
      <c r="BF180" s="234">
        <f>IF(N180="znížená",J180,0)</f>
        <v>0</v>
      </c>
      <c r="BG180" s="234">
        <f>IF(N180="zákl. prenesená",J180,0)</f>
        <v>0</v>
      </c>
      <c r="BH180" s="234">
        <f>IF(N180="zníž. prenesená",J180,0)</f>
        <v>0</v>
      </c>
      <c r="BI180" s="234">
        <f>IF(N180="nulová",J180,0)</f>
        <v>0</v>
      </c>
      <c r="BJ180" s="16" t="s">
        <v>139</v>
      </c>
      <c r="BK180" s="234">
        <f>ROUND(I180*H180,2)</f>
        <v>0</v>
      </c>
      <c r="BL180" s="16" t="s">
        <v>138</v>
      </c>
      <c r="BM180" s="233" t="s">
        <v>237</v>
      </c>
    </row>
    <row r="181" s="2" customFormat="1" ht="24.15" customHeight="1">
      <c r="A181" s="37"/>
      <c r="B181" s="38"/>
      <c r="C181" s="221" t="s">
        <v>238</v>
      </c>
      <c r="D181" s="221" t="s">
        <v>134</v>
      </c>
      <c r="E181" s="222" t="s">
        <v>239</v>
      </c>
      <c r="F181" s="223" t="s">
        <v>240</v>
      </c>
      <c r="G181" s="224" t="s">
        <v>227</v>
      </c>
      <c r="H181" s="225">
        <v>9</v>
      </c>
      <c r="I181" s="226"/>
      <c r="J181" s="227">
        <f>ROUND(I181*H181,2)</f>
        <v>0</v>
      </c>
      <c r="K181" s="228"/>
      <c r="L181" s="43"/>
      <c r="M181" s="229" t="s">
        <v>1</v>
      </c>
      <c r="N181" s="230" t="s">
        <v>41</v>
      </c>
      <c r="O181" s="96"/>
      <c r="P181" s="231">
        <f>O181*H181</f>
        <v>0</v>
      </c>
      <c r="Q181" s="231">
        <v>0.073219999999999993</v>
      </c>
      <c r="R181" s="231">
        <f>Q181*H181</f>
        <v>0.6589799999999999</v>
      </c>
      <c r="S181" s="231">
        <v>0</v>
      </c>
      <c r="T181" s="23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3" t="s">
        <v>138</v>
      </c>
      <c r="AT181" s="233" t="s">
        <v>134</v>
      </c>
      <c r="AU181" s="233" t="s">
        <v>139</v>
      </c>
      <c r="AY181" s="16" t="s">
        <v>132</v>
      </c>
      <c r="BE181" s="234">
        <f>IF(N181="základná",J181,0)</f>
        <v>0</v>
      </c>
      <c r="BF181" s="234">
        <f>IF(N181="znížená",J181,0)</f>
        <v>0</v>
      </c>
      <c r="BG181" s="234">
        <f>IF(N181="zákl. prenesená",J181,0)</f>
        <v>0</v>
      </c>
      <c r="BH181" s="234">
        <f>IF(N181="zníž. prenesená",J181,0)</f>
        <v>0</v>
      </c>
      <c r="BI181" s="234">
        <f>IF(N181="nulová",J181,0)</f>
        <v>0</v>
      </c>
      <c r="BJ181" s="16" t="s">
        <v>139</v>
      </c>
      <c r="BK181" s="234">
        <f>ROUND(I181*H181,2)</f>
        <v>0</v>
      </c>
      <c r="BL181" s="16" t="s">
        <v>138</v>
      </c>
      <c r="BM181" s="233" t="s">
        <v>241</v>
      </c>
    </row>
    <row r="182" s="13" customFormat="1">
      <c r="A182" s="13"/>
      <c r="B182" s="235"/>
      <c r="C182" s="236"/>
      <c r="D182" s="237" t="s">
        <v>141</v>
      </c>
      <c r="E182" s="238" t="s">
        <v>1</v>
      </c>
      <c r="F182" s="239" t="s">
        <v>242</v>
      </c>
      <c r="G182" s="236"/>
      <c r="H182" s="240">
        <v>9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141</v>
      </c>
      <c r="AU182" s="246" t="s">
        <v>139</v>
      </c>
      <c r="AV182" s="13" t="s">
        <v>139</v>
      </c>
      <c r="AW182" s="13" t="s">
        <v>31</v>
      </c>
      <c r="AX182" s="13" t="s">
        <v>80</v>
      </c>
      <c r="AY182" s="246" t="s">
        <v>132</v>
      </c>
    </row>
    <row r="183" s="2" customFormat="1" ht="33" customHeight="1">
      <c r="A183" s="37"/>
      <c r="B183" s="38"/>
      <c r="C183" s="221" t="s">
        <v>243</v>
      </c>
      <c r="D183" s="221" t="s">
        <v>134</v>
      </c>
      <c r="E183" s="222" t="s">
        <v>244</v>
      </c>
      <c r="F183" s="223" t="s">
        <v>245</v>
      </c>
      <c r="G183" s="224" t="s">
        <v>137</v>
      </c>
      <c r="H183" s="225">
        <v>0.47299999999999998</v>
      </c>
      <c r="I183" s="226"/>
      <c r="J183" s="227">
        <f>ROUND(I183*H183,2)</f>
        <v>0</v>
      </c>
      <c r="K183" s="228"/>
      <c r="L183" s="43"/>
      <c r="M183" s="229" t="s">
        <v>1</v>
      </c>
      <c r="N183" s="230" t="s">
        <v>41</v>
      </c>
      <c r="O183" s="96"/>
      <c r="P183" s="231">
        <f>O183*H183</f>
        <v>0</v>
      </c>
      <c r="Q183" s="231">
        <v>2.0542699999999998</v>
      </c>
      <c r="R183" s="231">
        <f>Q183*H183</f>
        <v>0.97166970999999991</v>
      </c>
      <c r="S183" s="231">
        <v>0</v>
      </c>
      <c r="T183" s="23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3" t="s">
        <v>138</v>
      </c>
      <c r="AT183" s="233" t="s">
        <v>134</v>
      </c>
      <c r="AU183" s="233" t="s">
        <v>139</v>
      </c>
      <c r="AY183" s="16" t="s">
        <v>132</v>
      </c>
      <c r="BE183" s="234">
        <f>IF(N183="základná",J183,0)</f>
        <v>0</v>
      </c>
      <c r="BF183" s="234">
        <f>IF(N183="znížená",J183,0)</f>
        <v>0</v>
      </c>
      <c r="BG183" s="234">
        <f>IF(N183="zákl. prenesená",J183,0)</f>
        <v>0</v>
      </c>
      <c r="BH183" s="234">
        <f>IF(N183="zníž. prenesená",J183,0)</f>
        <v>0</v>
      </c>
      <c r="BI183" s="234">
        <f>IF(N183="nulová",J183,0)</f>
        <v>0</v>
      </c>
      <c r="BJ183" s="16" t="s">
        <v>139</v>
      </c>
      <c r="BK183" s="234">
        <f>ROUND(I183*H183,2)</f>
        <v>0</v>
      </c>
      <c r="BL183" s="16" t="s">
        <v>138</v>
      </c>
      <c r="BM183" s="233" t="s">
        <v>246</v>
      </c>
    </row>
    <row r="184" s="13" customFormat="1">
      <c r="A184" s="13"/>
      <c r="B184" s="235"/>
      <c r="C184" s="236"/>
      <c r="D184" s="237" t="s">
        <v>141</v>
      </c>
      <c r="E184" s="238" t="s">
        <v>1</v>
      </c>
      <c r="F184" s="239" t="s">
        <v>247</v>
      </c>
      <c r="G184" s="236"/>
      <c r="H184" s="240">
        <v>0.47299999999999998</v>
      </c>
      <c r="I184" s="241"/>
      <c r="J184" s="236"/>
      <c r="K184" s="236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141</v>
      </c>
      <c r="AU184" s="246" t="s">
        <v>139</v>
      </c>
      <c r="AV184" s="13" t="s">
        <v>139</v>
      </c>
      <c r="AW184" s="13" t="s">
        <v>31</v>
      </c>
      <c r="AX184" s="13" t="s">
        <v>80</v>
      </c>
      <c r="AY184" s="246" t="s">
        <v>132</v>
      </c>
    </row>
    <row r="185" s="2" customFormat="1" ht="37.8" customHeight="1">
      <c r="A185" s="37"/>
      <c r="B185" s="38"/>
      <c r="C185" s="221" t="s">
        <v>248</v>
      </c>
      <c r="D185" s="221" t="s">
        <v>134</v>
      </c>
      <c r="E185" s="222" t="s">
        <v>249</v>
      </c>
      <c r="F185" s="223" t="s">
        <v>250</v>
      </c>
      <c r="G185" s="224" t="s">
        <v>181</v>
      </c>
      <c r="H185" s="225">
        <v>0.070000000000000007</v>
      </c>
      <c r="I185" s="226"/>
      <c r="J185" s="227">
        <f>ROUND(I185*H185,2)</f>
        <v>0</v>
      </c>
      <c r="K185" s="228"/>
      <c r="L185" s="43"/>
      <c r="M185" s="229" t="s">
        <v>1</v>
      </c>
      <c r="N185" s="230" t="s">
        <v>41</v>
      </c>
      <c r="O185" s="96"/>
      <c r="P185" s="231">
        <f>O185*H185</f>
        <v>0</v>
      </c>
      <c r="Q185" s="231">
        <v>1.002</v>
      </c>
      <c r="R185" s="231">
        <f>Q185*H185</f>
        <v>0.070140000000000008</v>
      </c>
      <c r="S185" s="231">
        <v>0</v>
      </c>
      <c r="T185" s="23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3" t="s">
        <v>138</v>
      </c>
      <c r="AT185" s="233" t="s">
        <v>134</v>
      </c>
      <c r="AU185" s="233" t="s">
        <v>139</v>
      </c>
      <c r="AY185" s="16" t="s">
        <v>132</v>
      </c>
      <c r="BE185" s="234">
        <f>IF(N185="základná",J185,0)</f>
        <v>0</v>
      </c>
      <c r="BF185" s="234">
        <f>IF(N185="znížená",J185,0)</f>
        <v>0</v>
      </c>
      <c r="BG185" s="234">
        <f>IF(N185="zákl. prenesená",J185,0)</f>
        <v>0</v>
      </c>
      <c r="BH185" s="234">
        <f>IF(N185="zníž. prenesená",J185,0)</f>
        <v>0</v>
      </c>
      <c r="BI185" s="234">
        <f>IF(N185="nulová",J185,0)</f>
        <v>0</v>
      </c>
      <c r="BJ185" s="16" t="s">
        <v>139</v>
      </c>
      <c r="BK185" s="234">
        <f>ROUND(I185*H185,2)</f>
        <v>0</v>
      </c>
      <c r="BL185" s="16" t="s">
        <v>138</v>
      </c>
      <c r="BM185" s="233" t="s">
        <v>251</v>
      </c>
    </row>
    <row r="186" s="2" customFormat="1" ht="33" customHeight="1">
      <c r="A186" s="37"/>
      <c r="B186" s="38"/>
      <c r="C186" s="221" t="s">
        <v>252</v>
      </c>
      <c r="D186" s="221" t="s">
        <v>134</v>
      </c>
      <c r="E186" s="222" t="s">
        <v>253</v>
      </c>
      <c r="F186" s="223" t="s">
        <v>254</v>
      </c>
      <c r="G186" s="224" t="s">
        <v>188</v>
      </c>
      <c r="H186" s="225">
        <v>8.3499999999999996</v>
      </c>
      <c r="I186" s="226"/>
      <c r="J186" s="227">
        <f>ROUND(I186*H186,2)</f>
        <v>0</v>
      </c>
      <c r="K186" s="228"/>
      <c r="L186" s="43"/>
      <c r="M186" s="229" t="s">
        <v>1</v>
      </c>
      <c r="N186" s="230" t="s">
        <v>41</v>
      </c>
      <c r="O186" s="96"/>
      <c r="P186" s="231">
        <f>O186*H186</f>
        <v>0</v>
      </c>
      <c r="Q186" s="231">
        <v>0.084070000000000006</v>
      </c>
      <c r="R186" s="231">
        <f>Q186*H186</f>
        <v>0.70198450000000001</v>
      </c>
      <c r="S186" s="231">
        <v>0</v>
      </c>
      <c r="T186" s="23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3" t="s">
        <v>138</v>
      </c>
      <c r="AT186" s="233" t="s">
        <v>134</v>
      </c>
      <c r="AU186" s="233" t="s">
        <v>139</v>
      </c>
      <c r="AY186" s="16" t="s">
        <v>132</v>
      </c>
      <c r="BE186" s="234">
        <f>IF(N186="základná",J186,0)</f>
        <v>0</v>
      </c>
      <c r="BF186" s="234">
        <f>IF(N186="znížená",J186,0)</f>
        <v>0</v>
      </c>
      <c r="BG186" s="234">
        <f>IF(N186="zákl. prenesená",J186,0)</f>
        <v>0</v>
      </c>
      <c r="BH186" s="234">
        <f>IF(N186="zníž. prenesená",J186,0)</f>
        <v>0</v>
      </c>
      <c r="BI186" s="234">
        <f>IF(N186="nulová",J186,0)</f>
        <v>0</v>
      </c>
      <c r="BJ186" s="16" t="s">
        <v>139</v>
      </c>
      <c r="BK186" s="234">
        <f>ROUND(I186*H186,2)</f>
        <v>0</v>
      </c>
      <c r="BL186" s="16" t="s">
        <v>138</v>
      </c>
      <c r="BM186" s="233" t="s">
        <v>255</v>
      </c>
    </row>
    <row r="187" s="2" customFormat="1" ht="33" customHeight="1">
      <c r="A187" s="37"/>
      <c r="B187" s="38"/>
      <c r="C187" s="221" t="s">
        <v>256</v>
      </c>
      <c r="D187" s="221" t="s">
        <v>134</v>
      </c>
      <c r="E187" s="222" t="s">
        <v>257</v>
      </c>
      <c r="F187" s="223" t="s">
        <v>258</v>
      </c>
      <c r="G187" s="224" t="s">
        <v>188</v>
      </c>
      <c r="H187" s="225">
        <v>25.600000000000001</v>
      </c>
      <c r="I187" s="226"/>
      <c r="J187" s="227">
        <f>ROUND(I187*H187,2)</f>
        <v>0</v>
      </c>
      <c r="K187" s="228"/>
      <c r="L187" s="43"/>
      <c r="M187" s="229" t="s">
        <v>1</v>
      </c>
      <c r="N187" s="230" t="s">
        <v>41</v>
      </c>
      <c r="O187" s="96"/>
      <c r="P187" s="231">
        <f>O187*H187</f>
        <v>0</v>
      </c>
      <c r="Q187" s="231">
        <v>0.18004000000000001</v>
      </c>
      <c r="R187" s="231">
        <f>Q187*H187</f>
        <v>4.6090240000000007</v>
      </c>
      <c r="S187" s="231">
        <v>0</v>
      </c>
      <c r="T187" s="23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3" t="s">
        <v>138</v>
      </c>
      <c r="AT187" s="233" t="s">
        <v>134</v>
      </c>
      <c r="AU187" s="233" t="s">
        <v>139</v>
      </c>
      <c r="AY187" s="16" t="s">
        <v>132</v>
      </c>
      <c r="BE187" s="234">
        <f>IF(N187="základná",J187,0)</f>
        <v>0</v>
      </c>
      <c r="BF187" s="234">
        <f>IF(N187="znížená",J187,0)</f>
        <v>0</v>
      </c>
      <c r="BG187" s="234">
        <f>IF(N187="zákl. prenesená",J187,0)</f>
        <v>0</v>
      </c>
      <c r="BH187" s="234">
        <f>IF(N187="zníž. prenesená",J187,0)</f>
        <v>0</v>
      </c>
      <c r="BI187" s="234">
        <f>IF(N187="nulová",J187,0)</f>
        <v>0</v>
      </c>
      <c r="BJ187" s="16" t="s">
        <v>139</v>
      </c>
      <c r="BK187" s="234">
        <f>ROUND(I187*H187,2)</f>
        <v>0</v>
      </c>
      <c r="BL187" s="16" t="s">
        <v>138</v>
      </c>
      <c r="BM187" s="233" t="s">
        <v>259</v>
      </c>
    </row>
    <row r="188" s="12" customFormat="1" ht="22.8" customHeight="1">
      <c r="A188" s="12"/>
      <c r="B188" s="205"/>
      <c r="C188" s="206"/>
      <c r="D188" s="207" t="s">
        <v>74</v>
      </c>
      <c r="E188" s="219" t="s">
        <v>138</v>
      </c>
      <c r="F188" s="219" t="s">
        <v>260</v>
      </c>
      <c r="G188" s="206"/>
      <c r="H188" s="206"/>
      <c r="I188" s="209"/>
      <c r="J188" s="220">
        <f>BK188</f>
        <v>0</v>
      </c>
      <c r="K188" s="206"/>
      <c r="L188" s="211"/>
      <c r="M188" s="212"/>
      <c r="N188" s="213"/>
      <c r="O188" s="213"/>
      <c r="P188" s="214">
        <f>SUM(P189:P196)</f>
        <v>0</v>
      </c>
      <c r="Q188" s="213"/>
      <c r="R188" s="214">
        <f>SUM(R189:R196)</f>
        <v>23.194580000000002</v>
      </c>
      <c r="S188" s="213"/>
      <c r="T188" s="215">
        <f>SUM(T189:T196)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6" t="s">
        <v>80</v>
      </c>
      <c r="AT188" s="217" t="s">
        <v>74</v>
      </c>
      <c r="AU188" s="217" t="s">
        <v>80</v>
      </c>
      <c r="AY188" s="216" t="s">
        <v>132</v>
      </c>
      <c r="BK188" s="218">
        <f>SUM(BK189:BK196)</f>
        <v>0</v>
      </c>
    </row>
    <row r="189" s="2" customFormat="1" ht="21.75" customHeight="1">
      <c r="A189" s="37"/>
      <c r="B189" s="38"/>
      <c r="C189" s="221" t="s">
        <v>261</v>
      </c>
      <c r="D189" s="221" t="s">
        <v>134</v>
      </c>
      <c r="E189" s="222" t="s">
        <v>262</v>
      </c>
      <c r="F189" s="223" t="s">
        <v>263</v>
      </c>
      <c r="G189" s="224" t="s">
        <v>137</v>
      </c>
      <c r="H189" s="225">
        <v>9.1300000000000008</v>
      </c>
      <c r="I189" s="226"/>
      <c r="J189" s="227">
        <f>ROUND(I189*H189,2)</f>
        <v>0</v>
      </c>
      <c r="K189" s="228"/>
      <c r="L189" s="43"/>
      <c r="M189" s="229" t="s">
        <v>1</v>
      </c>
      <c r="N189" s="230" t="s">
        <v>41</v>
      </c>
      <c r="O189" s="96"/>
      <c r="P189" s="231">
        <f>O189*H189</f>
        <v>0</v>
      </c>
      <c r="Q189" s="231">
        <v>2.4018600000000001</v>
      </c>
      <c r="R189" s="231">
        <f>Q189*H189</f>
        <v>21.928981800000003</v>
      </c>
      <c r="S189" s="231">
        <v>0</v>
      </c>
      <c r="T189" s="23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3" t="s">
        <v>138</v>
      </c>
      <c r="AT189" s="233" t="s">
        <v>134</v>
      </c>
      <c r="AU189" s="233" t="s">
        <v>139</v>
      </c>
      <c r="AY189" s="16" t="s">
        <v>132</v>
      </c>
      <c r="BE189" s="234">
        <f>IF(N189="základná",J189,0)</f>
        <v>0</v>
      </c>
      <c r="BF189" s="234">
        <f>IF(N189="znížená",J189,0)</f>
        <v>0</v>
      </c>
      <c r="BG189" s="234">
        <f>IF(N189="zákl. prenesená",J189,0)</f>
        <v>0</v>
      </c>
      <c r="BH189" s="234">
        <f>IF(N189="zníž. prenesená",J189,0)</f>
        <v>0</v>
      </c>
      <c r="BI189" s="234">
        <f>IF(N189="nulová",J189,0)</f>
        <v>0</v>
      </c>
      <c r="BJ189" s="16" t="s">
        <v>139</v>
      </c>
      <c r="BK189" s="234">
        <f>ROUND(I189*H189,2)</f>
        <v>0</v>
      </c>
      <c r="BL189" s="16" t="s">
        <v>138</v>
      </c>
      <c r="BM189" s="233" t="s">
        <v>264</v>
      </c>
    </row>
    <row r="190" s="2" customFormat="1" ht="24.15" customHeight="1">
      <c r="A190" s="37"/>
      <c r="B190" s="38"/>
      <c r="C190" s="221" t="s">
        <v>265</v>
      </c>
      <c r="D190" s="221" t="s">
        <v>134</v>
      </c>
      <c r="E190" s="222" t="s">
        <v>266</v>
      </c>
      <c r="F190" s="223" t="s">
        <v>267</v>
      </c>
      <c r="G190" s="224" t="s">
        <v>188</v>
      </c>
      <c r="H190" s="225">
        <v>73.019999999999996</v>
      </c>
      <c r="I190" s="226"/>
      <c r="J190" s="227">
        <f>ROUND(I190*H190,2)</f>
        <v>0</v>
      </c>
      <c r="K190" s="228"/>
      <c r="L190" s="43"/>
      <c r="M190" s="229" t="s">
        <v>1</v>
      </c>
      <c r="N190" s="230" t="s">
        <v>41</v>
      </c>
      <c r="O190" s="96"/>
      <c r="P190" s="231">
        <f>O190*H190</f>
        <v>0</v>
      </c>
      <c r="Q190" s="231">
        <v>0.0034099999999999998</v>
      </c>
      <c r="R190" s="231">
        <f>Q190*H190</f>
        <v>0.24899819999999998</v>
      </c>
      <c r="S190" s="231">
        <v>0</v>
      </c>
      <c r="T190" s="23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3" t="s">
        <v>138</v>
      </c>
      <c r="AT190" s="233" t="s">
        <v>134</v>
      </c>
      <c r="AU190" s="233" t="s">
        <v>139</v>
      </c>
      <c r="AY190" s="16" t="s">
        <v>132</v>
      </c>
      <c r="BE190" s="234">
        <f>IF(N190="základná",J190,0)</f>
        <v>0</v>
      </c>
      <c r="BF190" s="234">
        <f>IF(N190="znížená",J190,0)</f>
        <v>0</v>
      </c>
      <c r="BG190" s="234">
        <f>IF(N190="zákl. prenesená",J190,0)</f>
        <v>0</v>
      </c>
      <c r="BH190" s="234">
        <f>IF(N190="zníž. prenesená",J190,0)</f>
        <v>0</v>
      </c>
      <c r="BI190" s="234">
        <f>IF(N190="nulová",J190,0)</f>
        <v>0</v>
      </c>
      <c r="BJ190" s="16" t="s">
        <v>139</v>
      </c>
      <c r="BK190" s="234">
        <f>ROUND(I190*H190,2)</f>
        <v>0</v>
      </c>
      <c r="BL190" s="16" t="s">
        <v>138</v>
      </c>
      <c r="BM190" s="233" t="s">
        <v>268</v>
      </c>
    </row>
    <row r="191" s="13" customFormat="1">
      <c r="A191" s="13"/>
      <c r="B191" s="235"/>
      <c r="C191" s="236"/>
      <c r="D191" s="237" t="s">
        <v>141</v>
      </c>
      <c r="E191" s="238" t="s">
        <v>1</v>
      </c>
      <c r="F191" s="239" t="s">
        <v>269</v>
      </c>
      <c r="G191" s="236"/>
      <c r="H191" s="240">
        <v>73.019999999999996</v>
      </c>
      <c r="I191" s="241"/>
      <c r="J191" s="236"/>
      <c r="K191" s="236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141</v>
      </c>
      <c r="AU191" s="246" t="s">
        <v>139</v>
      </c>
      <c r="AV191" s="13" t="s">
        <v>139</v>
      </c>
      <c r="AW191" s="13" t="s">
        <v>31</v>
      </c>
      <c r="AX191" s="13" t="s">
        <v>80</v>
      </c>
      <c r="AY191" s="246" t="s">
        <v>132</v>
      </c>
    </row>
    <row r="192" s="2" customFormat="1" ht="24.15" customHeight="1">
      <c r="A192" s="37"/>
      <c r="B192" s="38"/>
      <c r="C192" s="221" t="s">
        <v>270</v>
      </c>
      <c r="D192" s="221" t="s">
        <v>134</v>
      </c>
      <c r="E192" s="222" t="s">
        <v>271</v>
      </c>
      <c r="F192" s="223" t="s">
        <v>272</v>
      </c>
      <c r="G192" s="224" t="s">
        <v>188</v>
      </c>
      <c r="H192" s="225">
        <v>73.019999999999996</v>
      </c>
      <c r="I192" s="226"/>
      <c r="J192" s="227">
        <f>ROUND(I192*H192,2)</f>
        <v>0</v>
      </c>
      <c r="K192" s="228"/>
      <c r="L192" s="43"/>
      <c r="M192" s="229" t="s">
        <v>1</v>
      </c>
      <c r="N192" s="230" t="s">
        <v>41</v>
      </c>
      <c r="O192" s="96"/>
      <c r="P192" s="231">
        <f>O192*H192</f>
        <v>0</v>
      </c>
      <c r="Q192" s="231">
        <v>0</v>
      </c>
      <c r="R192" s="231">
        <f>Q192*H192</f>
        <v>0</v>
      </c>
      <c r="S192" s="231">
        <v>0</v>
      </c>
      <c r="T192" s="23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3" t="s">
        <v>138</v>
      </c>
      <c r="AT192" s="233" t="s">
        <v>134</v>
      </c>
      <c r="AU192" s="233" t="s">
        <v>139</v>
      </c>
      <c r="AY192" s="16" t="s">
        <v>132</v>
      </c>
      <c r="BE192" s="234">
        <f>IF(N192="základná",J192,0)</f>
        <v>0</v>
      </c>
      <c r="BF192" s="234">
        <f>IF(N192="znížená",J192,0)</f>
        <v>0</v>
      </c>
      <c r="BG192" s="234">
        <f>IF(N192="zákl. prenesená",J192,0)</f>
        <v>0</v>
      </c>
      <c r="BH192" s="234">
        <f>IF(N192="zníž. prenesená",J192,0)</f>
        <v>0</v>
      </c>
      <c r="BI192" s="234">
        <f>IF(N192="nulová",J192,0)</f>
        <v>0</v>
      </c>
      <c r="BJ192" s="16" t="s">
        <v>139</v>
      </c>
      <c r="BK192" s="234">
        <f>ROUND(I192*H192,2)</f>
        <v>0</v>
      </c>
      <c r="BL192" s="16" t="s">
        <v>138</v>
      </c>
      <c r="BM192" s="233" t="s">
        <v>273</v>
      </c>
    </row>
    <row r="193" s="2" customFormat="1" ht="24.15" customHeight="1">
      <c r="A193" s="37"/>
      <c r="B193" s="38"/>
      <c r="C193" s="221" t="s">
        <v>274</v>
      </c>
      <c r="D193" s="221" t="s">
        <v>134</v>
      </c>
      <c r="E193" s="222" t="s">
        <v>275</v>
      </c>
      <c r="F193" s="223" t="s">
        <v>276</v>
      </c>
      <c r="G193" s="224" t="s">
        <v>181</v>
      </c>
      <c r="H193" s="225">
        <v>1</v>
      </c>
      <c r="I193" s="226"/>
      <c r="J193" s="227">
        <f>ROUND(I193*H193,2)</f>
        <v>0</v>
      </c>
      <c r="K193" s="228"/>
      <c r="L193" s="43"/>
      <c r="M193" s="229" t="s">
        <v>1</v>
      </c>
      <c r="N193" s="230" t="s">
        <v>41</v>
      </c>
      <c r="O193" s="96"/>
      <c r="P193" s="231">
        <f>O193*H193</f>
        <v>0</v>
      </c>
      <c r="Q193" s="231">
        <v>1.0166</v>
      </c>
      <c r="R193" s="231">
        <f>Q193*H193</f>
        <v>1.0166</v>
      </c>
      <c r="S193" s="231">
        <v>0</v>
      </c>
      <c r="T193" s="23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3" t="s">
        <v>138</v>
      </c>
      <c r="AT193" s="233" t="s">
        <v>134</v>
      </c>
      <c r="AU193" s="233" t="s">
        <v>139</v>
      </c>
      <c r="AY193" s="16" t="s">
        <v>132</v>
      </c>
      <c r="BE193" s="234">
        <f>IF(N193="základná",J193,0)</f>
        <v>0</v>
      </c>
      <c r="BF193" s="234">
        <f>IF(N193="znížená",J193,0)</f>
        <v>0</v>
      </c>
      <c r="BG193" s="234">
        <f>IF(N193="zákl. prenesená",J193,0)</f>
        <v>0</v>
      </c>
      <c r="BH193" s="234">
        <f>IF(N193="zníž. prenesená",J193,0)</f>
        <v>0</v>
      </c>
      <c r="BI193" s="234">
        <f>IF(N193="nulová",J193,0)</f>
        <v>0</v>
      </c>
      <c r="BJ193" s="16" t="s">
        <v>139</v>
      </c>
      <c r="BK193" s="234">
        <f>ROUND(I193*H193,2)</f>
        <v>0</v>
      </c>
      <c r="BL193" s="16" t="s">
        <v>138</v>
      </c>
      <c r="BM193" s="233" t="s">
        <v>277</v>
      </c>
    </row>
    <row r="194" s="13" customFormat="1">
      <c r="A194" s="13"/>
      <c r="B194" s="235"/>
      <c r="C194" s="236"/>
      <c r="D194" s="237" t="s">
        <v>141</v>
      </c>
      <c r="E194" s="238" t="s">
        <v>1</v>
      </c>
      <c r="F194" s="239" t="s">
        <v>278</v>
      </c>
      <c r="G194" s="236"/>
      <c r="H194" s="240">
        <v>0.59699999999999998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141</v>
      </c>
      <c r="AU194" s="246" t="s">
        <v>139</v>
      </c>
      <c r="AV194" s="13" t="s">
        <v>139</v>
      </c>
      <c r="AW194" s="13" t="s">
        <v>31</v>
      </c>
      <c r="AX194" s="13" t="s">
        <v>75</v>
      </c>
      <c r="AY194" s="246" t="s">
        <v>132</v>
      </c>
    </row>
    <row r="195" s="13" customFormat="1">
      <c r="A195" s="13"/>
      <c r="B195" s="235"/>
      <c r="C195" s="236"/>
      <c r="D195" s="237" t="s">
        <v>141</v>
      </c>
      <c r="E195" s="238" t="s">
        <v>1</v>
      </c>
      <c r="F195" s="239" t="s">
        <v>279</v>
      </c>
      <c r="G195" s="236"/>
      <c r="H195" s="240">
        <v>0.40300000000000002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141</v>
      </c>
      <c r="AU195" s="246" t="s">
        <v>139</v>
      </c>
      <c r="AV195" s="13" t="s">
        <v>139</v>
      </c>
      <c r="AW195" s="13" t="s">
        <v>31</v>
      </c>
      <c r="AX195" s="13" t="s">
        <v>75</v>
      </c>
      <c r="AY195" s="246" t="s">
        <v>132</v>
      </c>
    </row>
    <row r="196" s="14" customFormat="1">
      <c r="A196" s="14"/>
      <c r="B196" s="247"/>
      <c r="C196" s="248"/>
      <c r="D196" s="237" t="s">
        <v>141</v>
      </c>
      <c r="E196" s="249" t="s">
        <v>1</v>
      </c>
      <c r="F196" s="250" t="s">
        <v>144</v>
      </c>
      <c r="G196" s="248"/>
      <c r="H196" s="251">
        <v>1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141</v>
      </c>
      <c r="AU196" s="257" t="s">
        <v>139</v>
      </c>
      <c r="AV196" s="14" t="s">
        <v>138</v>
      </c>
      <c r="AW196" s="14" t="s">
        <v>31</v>
      </c>
      <c r="AX196" s="14" t="s">
        <v>80</v>
      </c>
      <c r="AY196" s="257" t="s">
        <v>132</v>
      </c>
    </row>
    <row r="197" s="12" customFormat="1" ht="22.8" customHeight="1">
      <c r="A197" s="12"/>
      <c r="B197" s="205"/>
      <c r="C197" s="206"/>
      <c r="D197" s="207" t="s">
        <v>74</v>
      </c>
      <c r="E197" s="219" t="s">
        <v>155</v>
      </c>
      <c r="F197" s="219" t="s">
        <v>280</v>
      </c>
      <c r="G197" s="206"/>
      <c r="H197" s="206"/>
      <c r="I197" s="209"/>
      <c r="J197" s="220">
        <f>BK197</f>
        <v>0</v>
      </c>
      <c r="K197" s="206"/>
      <c r="L197" s="211"/>
      <c r="M197" s="212"/>
      <c r="N197" s="213"/>
      <c r="O197" s="213"/>
      <c r="P197" s="214">
        <f>SUM(P198:P201)</f>
        <v>0</v>
      </c>
      <c r="Q197" s="213"/>
      <c r="R197" s="214">
        <f>SUM(R198:R201)</f>
        <v>5.4940800000000003</v>
      </c>
      <c r="S197" s="213"/>
      <c r="T197" s="215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6" t="s">
        <v>80</v>
      </c>
      <c r="AT197" s="217" t="s">
        <v>74</v>
      </c>
      <c r="AU197" s="217" t="s">
        <v>80</v>
      </c>
      <c r="AY197" s="216" t="s">
        <v>132</v>
      </c>
      <c r="BK197" s="218">
        <f>SUM(BK198:BK201)</f>
        <v>0</v>
      </c>
    </row>
    <row r="198" s="2" customFormat="1" ht="24.15" customHeight="1">
      <c r="A198" s="37"/>
      <c r="B198" s="38"/>
      <c r="C198" s="221" t="s">
        <v>281</v>
      </c>
      <c r="D198" s="221" t="s">
        <v>134</v>
      </c>
      <c r="E198" s="222" t="s">
        <v>282</v>
      </c>
      <c r="F198" s="223" t="s">
        <v>283</v>
      </c>
      <c r="G198" s="224" t="s">
        <v>188</v>
      </c>
      <c r="H198" s="225">
        <v>8</v>
      </c>
      <c r="I198" s="226"/>
      <c r="J198" s="227">
        <f>ROUND(I198*H198,2)</f>
        <v>0</v>
      </c>
      <c r="K198" s="228"/>
      <c r="L198" s="43"/>
      <c r="M198" s="229" t="s">
        <v>1</v>
      </c>
      <c r="N198" s="230" t="s">
        <v>41</v>
      </c>
      <c r="O198" s="96"/>
      <c r="P198" s="231">
        <f>O198*H198</f>
        <v>0</v>
      </c>
      <c r="Q198" s="231">
        <v>0.46166000000000001</v>
      </c>
      <c r="R198" s="231">
        <f>Q198*H198</f>
        <v>3.6932800000000001</v>
      </c>
      <c r="S198" s="231">
        <v>0</v>
      </c>
      <c r="T198" s="23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3" t="s">
        <v>138</v>
      </c>
      <c r="AT198" s="233" t="s">
        <v>134</v>
      </c>
      <c r="AU198" s="233" t="s">
        <v>139</v>
      </c>
      <c r="AY198" s="16" t="s">
        <v>132</v>
      </c>
      <c r="BE198" s="234">
        <f>IF(N198="základná",J198,0)</f>
        <v>0</v>
      </c>
      <c r="BF198" s="234">
        <f>IF(N198="znížená",J198,0)</f>
        <v>0</v>
      </c>
      <c r="BG198" s="234">
        <f>IF(N198="zákl. prenesená",J198,0)</f>
        <v>0</v>
      </c>
      <c r="BH198" s="234">
        <f>IF(N198="zníž. prenesená",J198,0)</f>
        <v>0</v>
      </c>
      <c r="BI198" s="234">
        <f>IF(N198="nulová",J198,0)</f>
        <v>0</v>
      </c>
      <c r="BJ198" s="16" t="s">
        <v>139</v>
      </c>
      <c r="BK198" s="234">
        <f>ROUND(I198*H198,2)</f>
        <v>0</v>
      </c>
      <c r="BL198" s="16" t="s">
        <v>138</v>
      </c>
      <c r="BM198" s="233" t="s">
        <v>284</v>
      </c>
    </row>
    <row r="199" s="2" customFormat="1" ht="37.8" customHeight="1">
      <c r="A199" s="37"/>
      <c r="B199" s="38"/>
      <c r="C199" s="221" t="s">
        <v>285</v>
      </c>
      <c r="D199" s="221" t="s">
        <v>134</v>
      </c>
      <c r="E199" s="222" t="s">
        <v>286</v>
      </c>
      <c r="F199" s="223" t="s">
        <v>287</v>
      </c>
      <c r="G199" s="224" t="s">
        <v>188</v>
      </c>
      <c r="H199" s="225">
        <v>8</v>
      </c>
      <c r="I199" s="226"/>
      <c r="J199" s="227">
        <f>ROUND(I199*H199,2)</f>
        <v>0</v>
      </c>
      <c r="K199" s="228"/>
      <c r="L199" s="43"/>
      <c r="M199" s="229" t="s">
        <v>1</v>
      </c>
      <c r="N199" s="230" t="s">
        <v>41</v>
      </c>
      <c r="O199" s="96"/>
      <c r="P199" s="231">
        <f>O199*H199</f>
        <v>0</v>
      </c>
      <c r="Q199" s="231">
        <v>0.092499999999999999</v>
      </c>
      <c r="R199" s="231">
        <f>Q199*H199</f>
        <v>0.73999999999999999</v>
      </c>
      <c r="S199" s="231">
        <v>0</v>
      </c>
      <c r="T199" s="23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3" t="s">
        <v>138</v>
      </c>
      <c r="AT199" s="233" t="s">
        <v>134</v>
      </c>
      <c r="AU199" s="233" t="s">
        <v>139</v>
      </c>
      <c r="AY199" s="16" t="s">
        <v>132</v>
      </c>
      <c r="BE199" s="234">
        <f>IF(N199="základná",J199,0)</f>
        <v>0</v>
      </c>
      <c r="BF199" s="234">
        <f>IF(N199="znížená",J199,0)</f>
        <v>0</v>
      </c>
      <c r="BG199" s="234">
        <f>IF(N199="zákl. prenesená",J199,0)</f>
        <v>0</v>
      </c>
      <c r="BH199" s="234">
        <f>IF(N199="zníž. prenesená",J199,0)</f>
        <v>0</v>
      </c>
      <c r="BI199" s="234">
        <f>IF(N199="nulová",J199,0)</f>
        <v>0</v>
      </c>
      <c r="BJ199" s="16" t="s">
        <v>139</v>
      </c>
      <c r="BK199" s="234">
        <f>ROUND(I199*H199,2)</f>
        <v>0</v>
      </c>
      <c r="BL199" s="16" t="s">
        <v>138</v>
      </c>
      <c r="BM199" s="233" t="s">
        <v>288</v>
      </c>
    </row>
    <row r="200" s="2" customFormat="1" ht="24.15" customHeight="1">
      <c r="A200" s="37"/>
      <c r="B200" s="38"/>
      <c r="C200" s="258" t="s">
        <v>289</v>
      </c>
      <c r="D200" s="258" t="s">
        <v>178</v>
      </c>
      <c r="E200" s="259" t="s">
        <v>290</v>
      </c>
      <c r="F200" s="260" t="s">
        <v>291</v>
      </c>
      <c r="G200" s="261" t="s">
        <v>188</v>
      </c>
      <c r="H200" s="262">
        <v>8.1600000000000001</v>
      </c>
      <c r="I200" s="263"/>
      <c r="J200" s="264">
        <f>ROUND(I200*H200,2)</f>
        <v>0</v>
      </c>
      <c r="K200" s="265"/>
      <c r="L200" s="266"/>
      <c r="M200" s="267" t="s">
        <v>1</v>
      </c>
      <c r="N200" s="268" t="s">
        <v>41</v>
      </c>
      <c r="O200" s="96"/>
      <c r="P200" s="231">
        <f>O200*H200</f>
        <v>0</v>
      </c>
      <c r="Q200" s="231">
        <v>0.13</v>
      </c>
      <c r="R200" s="231">
        <f>Q200*H200</f>
        <v>1.0608</v>
      </c>
      <c r="S200" s="231">
        <v>0</v>
      </c>
      <c r="T200" s="23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3" t="s">
        <v>169</v>
      </c>
      <c r="AT200" s="233" t="s">
        <v>178</v>
      </c>
      <c r="AU200" s="233" t="s">
        <v>139</v>
      </c>
      <c r="AY200" s="16" t="s">
        <v>132</v>
      </c>
      <c r="BE200" s="234">
        <f>IF(N200="základná",J200,0)</f>
        <v>0</v>
      </c>
      <c r="BF200" s="234">
        <f>IF(N200="znížená",J200,0)</f>
        <v>0</v>
      </c>
      <c r="BG200" s="234">
        <f>IF(N200="zákl. prenesená",J200,0)</f>
        <v>0</v>
      </c>
      <c r="BH200" s="234">
        <f>IF(N200="zníž. prenesená",J200,0)</f>
        <v>0</v>
      </c>
      <c r="BI200" s="234">
        <f>IF(N200="nulová",J200,0)</f>
        <v>0</v>
      </c>
      <c r="BJ200" s="16" t="s">
        <v>139</v>
      </c>
      <c r="BK200" s="234">
        <f>ROUND(I200*H200,2)</f>
        <v>0</v>
      </c>
      <c r="BL200" s="16" t="s">
        <v>138</v>
      </c>
      <c r="BM200" s="233" t="s">
        <v>292</v>
      </c>
    </row>
    <row r="201" s="13" customFormat="1">
      <c r="A201" s="13"/>
      <c r="B201" s="235"/>
      <c r="C201" s="236"/>
      <c r="D201" s="237" t="s">
        <v>141</v>
      </c>
      <c r="E201" s="236"/>
      <c r="F201" s="239" t="s">
        <v>293</v>
      </c>
      <c r="G201" s="236"/>
      <c r="H201" s="240">
        <v>8.1600000000000001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141</v>
      </c>
      <c r="AU201" s="246" t="s">
        <v>139</v>
      </c>
      <c r="AV201" s="13" t="s">
        <v>139</v>
      </c>
      <c r="AW201" s="13" t="s">
        <v>4</v>
      </c>
      <c r="AX201" s="13" t="s">
        <v>80</v>
      </c>
      <c r="AY201" s="246" t="s">
        <v>132</v>
      </c>
    </row>
    <row r="202" s="12" customFormat="1" ht="22.8" customHeight="1">
      <c r="A202" s="12"/>
      <c r="B202" s="205"/>
      <c r="C202" s="206"/>
      <c r="D202" s="207" t="s">
        <v>74</v>
      </c>
      <c r="E202" s="219" t="s">
        <v>159</v>
      </c>
      <c r="F202" s="219" t="s">
        <v>294</v>
      </c>
      <c r="G202" s="206"/>
      <c r="H202" s="206"/>
      <c r="I202" s="209"/>
      <c r="J202" s="220">
        <f>BK202</f>
        <v>0</v>
      </c>
      <c r="K202" s="206"/>
      <c r="L202" s="211"/>
      <c r="M202" s="212"/>
      <c r="N202" s="213"/>
      <c r="O202" s="213"/>
      <c r="P202" s="214">
        <f>SUM(P203:P302)</f>
        <v>0</v>
      </c>
      <c r="Q202" s="213"/>
      <c r="R202" s="214">
        <f>SUM(R203:R302)</f>
        <v>242.70365744999998</v>
      </c>
      <c r="S202" s="213"/>
      <c r="T202" s="215">
        <f>SUM(T203:T302)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6" t="s">
        <v>80</v>
      </c>
      <c r="AT202" s="217" t="s">
        <v>74</v>
      </c>
      <c r="AU202" s="217" t="s">
        <v>80</v>
      </c>
      <c r="AY202" s="216" t="s">
        <v>132</v>
      </c>
      <c r="BK202" s="218">
        <f>SUM(BK203:BK302)</f>
        <v>0</v>
      </c>
    </row>
    <row r="203" s="2" customFormat="1" ht="24.15" customHeight="1">
      <c r="A203" s="37"/>
      <c r="B203" s="38"/>
      <c r="C203" s="221" t="s">
        <v>295</v>
      </c>
      <c r="D203" s="221" t="s">
        <v>134</v>
      </c>
      <c r="E203" s="222" t="s">
        <v>296</v>
      </c>
      <c r="F203" s="223" t="s">
        <v>297</v>
      </c>
      <c r="G203" s="224" t="s">
        <v>188</v>
      </c>
      <c r="H203" s="225">
        <v>533.71500000000003</v>
      </c>
      <c r="I203" s="226"/>
      <c r="J203" s="227">
        <f>ROUND(I203*H203,2)</f>
        <v>0</v>
      </c>
      <c r="K203" s="228"/>
      <c r="L203" s="43"/>
      <c r="M203" s="229" t="s">
        <v>1</v>
      </c>
      <c r="N203" s="230" t="s">
        <v>41</v>
      </c>
      <c r="O203" s="96"/>
      <c r="P203" s="231">
        <f>O203*H203</f>
        <v>0</v>
      </c>
      <c r="Q203" s="231">
        <v>0.0049300000000000004</v>
      </c>
      <c r="R203" s="231">
        <f>Q203*H203</f>
        <v>2.6312149500000004</v>
      </c>
      <c r="S203" s="231">
        <v>0</v>
      </c>
      <c r="T203" s="23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3" t="s">
        <v>138</v>
      </c>
      <c r="AT203" s="233" t="s">
        <v>134</v>
      </c>
      <c r="AU203" s="233" t="s">
        <v>139</v>
      </c>
      <c r="AY203" s="16" t="s">
        <v>132</v>
      </c>
      <c r="BE203" s="234">
        <f>IF(N203="základná",J203,0)</f>
        <v>0</v>
      </c>
      <c r="BF203" s="234">
        <f>IF(N203="znížená",J203,0)</f>
        <v>0</v>
      </c>
      <c r="BG203" s="234">
        <f>IF(N203="zákl. prenesená",J203,0)</f>
        <v>0</v>
      </c>
      <c r="BH203" s="234">
        <f>IF(N203="zníž. prenesená",J203,0)</f>
        <v>0</v>
      </c>
      <c r="BI203" s="234">
        <f>IF(N203="nulová",J203,0)</f>
        <v>0</v>
      </c>
      <c r="BJ203" s="16" t="s">
        <v>139</v>
      </c>
      <c r="BK203" s="234">
        <f>ROUND(I203*H203,2)</f>
        <v>0</v>
      </c>
      <c r="BL203" s="16" t="s">
        <v>138</v>
      </c>
      <c r="BM203" s="233" t="s">
        <v>298</v>
      </c>
    </row>
    <row r="204" s="13" customFormat="1">
      <c r="A204" s="13"/>
      <c r="B204" s="235"/>
      <c r="C204" s="236"/>
      <c r="D204" s="237" t="s">
        <v>141</v>
      </c>
      <c r="E204" s="238" t="s">
        <v>1</v>
      </c>
      <c r="F204" s="239" t="s">
        <v>299</v>
      </c>
      <c r="G204" s="236"/>
      <c r="H204" s="240">
        <v>203.99000000000001</v>
      </c>
      <c r="I204" s="241"/>
      <c r="J204" s="236"/>
      <c r="K204" s="236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141</v>
      </c>
      <c r="AU204" s="246" t="s">
        <v>139</v>
      </c>
      <c r="AV204" s="13" t="s">
        <v>139</v>
      </c>
      <c r="AW204" s="13" t="s">
        <v>31</v>
      </c>
      <c r="AX204" s="13" t="s">
        <v>75</v>
      </c>
      <c r="AY204" s="246" t="s">
        <v>132</v>
      </c>
    </row>
    <row r="205" s="13" customFormat="1">
      <c r="A205" s="13"/>
      <c r="B205" s="235"/>
      <c r="C205" s="236"/>
      <c r="D205" s="237" t="s">
        <v>141</v>
      </c>
      <c r="E205" s="238" t="s">
        <v>1</v>
      </c>
      <c r="F205" s="239" t="s">
        <v>300</v>
      </c>
      <c r="G205" s="236"/>
      <c r="H205" s="240">
        <v>-14</v>
      </c>
      <c r="I205" s="241"/>
      <c r="J205" s="236"/>
      <c r="K205" s="236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141</v>
      </c>
      <c r="AU205" s="246" t="s">
        <v>139</v>
      </c>
      <c r="AV205" s="13" t="s">
        <v>139</v>
      </c>
      <c r="AW205" s="13" t="s">
        <v>31</v>
      </c>
      <c r="AX205" s="13" t="s">
        <v>75</v>
      </c>
      <c r="AY205" s="246" t="s">
        <v>132</v>
      </c>
    </row>
    <row r="206" s="13" customFormat="1">
      <c r="A206" s="13"/>
      <c r="B206" s="235"/>
      <c r="C206" s="236"/>
      <c r="D206" s="237" t="s">
        <v>141</v>
      </c>
      <c r="E206" s="238" t="s">
        <v>1</v>
      </c>
      <c r="F206" s="239" t="s">
        <v>301</v>
      </c>
      <c r="G206" s="236"/>
      <c r="H206" s="240">
        <v>-5.5</v>
      </c>
      <c r="I206" s="241"/>
      <c r="J206" s="236"/>
      <c r="K206" s="236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141</v>
      </c>
      <c r="AU206" s="246" t="s">
        <v>139</v>
      </c>
      <c r="AV206" s="13" t="s">
        <v>139</v>
      </c>
      <c r="AW206" s="13" t="s">
        <v>31</v>
      </c>
      <c r="AX206" s="13" t="s">
        <v>75</v>
      </c>
      <c r="AY206" s="246" t="s">
        <v>132</v>
      </c>
    </row>
    <row r="207" s="13" customFormat="1">
      <c r="A207" s="13"/>
      <c r="B207" s="235"/>
      <c r="C207" s="236"/>
      <c r="D207" s="237" t="s">
        <v>141</v>
      </c>
      <c r="E207" s="238" t="s">
        <v>1</v>
      </c>
      <c r="F207" s="239" t="s">
        <v>302</v>
      </c>
      <c r="G207" s="236"/>
      <c r="H207" s="240">
        <v>-2.8799999999999999</v>
      </c>
      <c r="I207" s="241"/>
      <c r="J207" s="236"/>
      <c r="K207" s="236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141</v>
      </c>
      <c r="AU207" s="246" t="s">
        <v>139</v>
      </c>
      <c r="AV207" s="13" t="s">
        <v>139</v>
      </c>
      <c r="AW207" s="13" t="s">
        <v>31</v>
      </c>
      <c r="AX207" s="13" t="s">
        <v>75</v>
      </c>
      <c r="AY207" s="246" t="s">
        <v>132</v>
      </c>
    </row>
    <row r="208" s="13" customFormat="1">
      <c r="A208" s="13"/>
      <c r="B208" s="235"/>
      <c r="C208" s="236"/>
      <c r="D208" s="237" t="s">
        <v>141</v>
      </c>
      <c r="E208" s="238" t="s">
        <v>1</v>
      </c>
      <c r="F208" s="239" t="s">
        <v>303</v>
      </c>
      <c r="G208" s="236"/>
      <c r="H208" s="240">
        <v>-12.6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141</v>
      </c>
      <c r="AU208" s="246" t="s">
        <v>139</v>
      </c>
      <c r="AV208" s="13" t="s">
        <v>139</v>
      </c>
      <c r="AW208" s="13" t="s">
        <v>31</v>
      </c>
      <c r="AX208" s="13" t="s">
        <v>75</v>
      </c>
      <c r="AY208" s="246" t="s">
        <v>132</v>
      </c>
    </row>
    <row r="209" s="13" customFormat="1">
      <c r="A209" s="13"/>
      <c r="B209" s="235"/>
      <c r="C209" s="236"/>
      <c r="D209" s="237" t="s">
        <v>141</v>
      </c>
      <c r="E209" s="238" t="s">
        <v>1</v>
      </c>
      <c r="F209" s="239" t="s">
        <v>304</v>
      </c>
      <c r="G209" s="236"/>
      <c r="H209" s="240">
        <v>208.61000000000001</v>
      </c>
      <c r="I209" s="241"/>
      <c r="J209" s="236"/>
      <c r="K209" s="236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141</v>
      </c>
      <c r="AU209" s="246" t="s">
        <v>139</v>
      </c>
      <c r="AV209" s="13" t="s">
        <v>139</v>
      </c>
      <c r="AW209" s="13" t="s">
        <v>31</v>
      </c>
      <c r="AX209" s="13" t="s">
        <v>75</v>
      </c>
      <c r="AY209" s="246" t="s">
        <v>132</v>
      </c>
    </row>
    <row r="210" s="13" customFormat="1">
      <c r="A210" s="13"/>
      <c r="B210" s="235"/>
      <c r="C210" s="236"/>
      <c r="D210" s="237" t="s">
        <v>141</v>
      </c>
      <c r="E210" s="238" t="s">
        <v>1</v>
      </c>
      <c r="F210" s="239" t="s">
        <v>301</v>
      </c>
      <c r="G210" s="236"/>
      <c r="H210" s="240">
        <v>-5.5</v>
      </c>
      <c r="I210" s="241"/>
      <c r="J210" s="236"/>
      <c r="K210" s="236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141</v>
      </c>
      <c r="AU210" s="246" t="s">
        <v>139</v>
      </c>
      <c r="AV210" s="13" t="s">
        <v>139</v>
      </c>
      <c r="AW210" s="13" t="s">
        <v>31</v>
      </c>
      <c r="AX210" s="13" t="s">
        <v>75</v>
      </c>
      <c r="AY210" s="246" t="s">
        <v>132</v>
      </c>
    </row>
    <row r="211" s="13" customFormat="1">
      <c r="A211" s="13"/>
      <c r="B211" s="235"/>
      <c r="C211" s="236"/>
      <c r="D211" s="237" t="s">
        <v>141</v>
      </c>
      <c r="E211" s="238" t="s">
        <v>1</v>
      </c>
      <c r="F211" s="239" t="s">
        <v>302</v>
      </c>
      <c r="G211" s="236"/>
      <c r="H211" s="240">
        <v>-2.8799999999999999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141</v>
      </c>
      <c r="AU211" s="246" t="s">
        <v>139</v>
      </c>
      <c r="AV211" s="13" t="s">
        <v>139</v>
      </c>
      <c r="AW211" s="13" t="s">
        <v>31</v>
      </c>
      <c r="AX211" s="13" t="s">
        <v>75</v>
      </c>
      <c r="AY211" s="246" t="s">
        <v>132</v>
      </c>
    </row>
    <row r="212" s="13" customFormat="1">
      <c r="A212" s="13"/>
      <c r="B212" s="235"/>
      <c r="C212" s="236"/>
      <c r="D212" s="237" t="s">
        <v>141</v>
      </c>
      <c r="E212" s="238" t="s">
        <v>1</v>
      </c>
      <c r="F212" s="239" t="s">
        <v>303</v>
      </c>
      <c r="G212" s="236"/>
      <c r="H212" s="240">
        <v>-12.6</v>
      </c>
      <c r="I212" s="241"/>
      <c r="J212" s="236"/>
      <c r="K212" s="236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141</v>
      </c>
      <c r="AU212" s="246" t="s">
        <v>139</v>
      </c>
      <c r="AV212" s="13" t="s">
        <v>139</v>
      </c>
      <c r="AW212" s="13" t="s">
        <v>31</v>
      </c>
      <c r="AX212" s="13" t="s">
        <v>75</v>
      </c>
      <c r="AY212" s="246" t="s">
        <v>132</v>
      </c>
    </row>
    <row r="213" s="13" customFormat="1">
      <c r="A213" s="13"/>
      <c r="B213" s="235"/>
      <c r="C213" s="236"/>
      <c r="D213" s="237" t="s">
        <v>141</v>
      </c>
      <c r="E213" s="238" t="s">
        <v>1</v>
      </c>
      <c r="F213" s="239" t="s">
        <v>305</v>
      </c>
      <c r="G213" s="236"/>
      <c r="H213" s="240">
        <v>37.895000000000003</v>
      </c>
      <c r="I213" s="241"/>
      <c r="J213" s="236"/>
      <c r="K213" s="236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141</v>
      </c>
      <c r="AU213" s="246" t="s">
        <v>139</v>
      </c>
      <c r="AV213" s="13" t="s">
        <v>139</v>
      </c>
      <c r="AW213" s="13" t="s">
        <v>31</v>
      </c>
      <c r="AX213" s="13" t="s">
        <v>75</v>
      </c>
      <c r="AY213" s="246" t="s">
        <v>132</v>
      </c>
    </row>
    <row r="214" s="13" customFormat="1">
      <c r="A214" s="13"/>
      <c r="B214" s="235"/>
      <c r="C214" s="236"/>
      <c r="D214" s="237" t="s">
        <v>141</v>
      </c>
      <c r="E214" s="238" t="s">
        <v>1</v>
      </c>
      <c r="F214" s="239" t="s">
        <v>306</v>
      </c>
      <c r="G214" s="236"/>
      <c r="H214" s="240">
        <v>-1.5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141</v>
      </c>
      <c r="AU214" s="246" t="s">
        <v>139</v>
      </c>
      <c r="AV214" s="13" t="s">
        <v>139</v>
      </c>
      <c r="AW214" s="13" t="s">
        <v>31</v>
      </c>
      <c r="AX214" s="13" t="s">
        <v>75</v>
      </c>
      <c r="AY214" s="246" t="s">
        <v>132</v>
      </c>
    </row>
    <row r="215" s="13" customFormat="1">
      <c r="A215" s="13"/>
      <c r="B215" s="235"/>
      <c r="C215" s="236"/>
      <c r="D215" s="237" t="s">
        <v>141</v>
      </c>
      <c r="E215" s="238" t="s">
        <v>1</v>
      </c>
      <c r="F215" s="239" t="s">
        <v>307</v>
      </c>
      <c r="G215" s="236"/>
      <c r="H215" s="240">
        <v>-1.6000000000000001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141</v>
      </c>
      <c r="AU215" s="246" t="s">
        <v>139</v>
      </c>
      <c r="AV215" s="13" t="s">
        <v>139</v>
      </c>
      <c r="AW215" s="13" t="s">
        <v>31</v>
      </c>
      <c r="AX215" s="13" t="s">
        <v>75</v>
      </c>
      <c r="AY215" s="246" t="s">
        <v>132</v>
      </c>
    </row>
    <row r="216" s="13" customFormat="1">
      <c r="A216" s="13"/>
      <c r="B216" s="235"/>
      <c r="C216" s="236"/>
      <c r="D216" s="237" t="s">
        <v>141</v>
      </c>
      <c r="E216" s="238" t="s">
        <v>1</v>
      </c>
      <c r="F216" s="239" t="s">
        <v>308</v>
      </c>
      <c r="G216" s="236"/>
      <c r="H216" s="240">
        <v>26.765000000000001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141</v>
      </c>
      <c r="AU216" s="246" t="s">
        <v>139</v>
      </c>
      <c r="AV216" s="13" t="s">
        <v>139</v>
      </c>
      <c r="AW216" s="13" t="s">
        <v>31</v>
      </c>
      <c r="AX216" s="13" t="s">
        <v>75</v>
      </c>
      <c r="AY216" s="246" t="s">
        <v>132</v>
      </c>
    </row>
    <row r="217" s="13" customFormat="1">
      <c r="A217" s="13"/>
      <c r="B217" s="235"/>
      <c r="C217" s="236"/>
      <c r="D217" s="237" t="s">
        <v>141</v>
      </c>
      <c r="E217" s="238" t="s">
        <v>1</v>
      </c>
      <c r="F217" s="239" t="s">
        <v>309</v>
      </c>
      <c r="G217" s="236"/>
      <c r="H217" s="240">
        <v>-4.7999999999999998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141</v>
      </c>
      <c r="AU217" s="246" t="s">
        <v>139</v>
      </c>
      <c r="AV217" s="13" t="s">
        <v>139</v>
      </c>
      <c r="AW217" s="13" t="s">
        <v>31</v>
      </c>
      <c r="AX217" s="13" t="s">
        <v>75</v>
      </c>
      <c r="AY217" s="246" t="s">
        <v>132</v>
      </c>
    </row>
    <row r="218" s="13" customFormat="1">
      <c r="A218" s="13"/>
      <c r="B218" s="235"/>
      <c r="C218" s="236"/>
      <c r="D218" s="237" t="s">
        <v>141</v>
      </c>
      <c r="E218" s="238" t="s">
        <v>1</v>
      </c>
      <c r="F218" s="239" t="s">
        <v>310</v>
      </c>
      <c r="G218" s="236"/>
      <c r="H218" s="240">
        <v>-2.3999999999999999</v>
      </c>
      <c r="I218" s="241"/>
      <c r="J218" s="236"/>
      <c r="K218" s="236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141</v>
      </c>
      <c r="AU218" s="246" t="s">
        <v>139</v>
      </c>
      <c r="AV218" s="13" t="s">
        <v>139</v>
      </c>
      <c r="AW218" s="13" t="s">
        <v>31</v>
      </c>
      <c r="AX218" s="13" t="s">
        <v>75</v>
      </c>
      <c r="AY218" s="246" t="s">
        <v>132</v>
      </c>
    </row>
    <row r="219" s="13" customFormat="1">
      <c r="A219" s="13"/>
      <c r="B219" s="235"/>
      <c r="C219" s="236"/>
      <c r="D219" s="237" t="s">
        <v>141</v>
      </c>
      <c r="E219" s="238" t="s">
        <v>1</v>
      </c>
      <c r="F219" s="239" t="s">
        <v>311</v>
      </c>
      <c r="G219" s="236"/>
      <c r="H219" s="240">
        <v>22.154</v>
      </c>
      <c r="I219" s="241"/>
      <c r="J219" s="236"/>
      <c r="K219" s="236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141</v>
      </c>
      <c r="AU219" s="246" t="s">
        <v>139</v>
      </c>
      <c r="AV219" s="13" t="s">
        <v>139</v>
      </c>
      <c r="AW219" s="13" t="s">
        <v>31</v>
      </c>
      <c r="AX219" s="13" t="s">
        <v>75</v>
      </c>
      <c r="AY219" s="246" t="s">
        <v>132</v>
      </c>
    </row>
    <row r="220" s="13" customFormat="1">
      <c r="A220" s="13"/>
      <c r="B220" s="235"/>
      <c r="C220" s="236"/>
      <c r="D220" s="237" t="s">
        <v>141</v>
      </c>
      <c r="E220" s="238" t="s">
        <v>1</v>
      </c>
      <c r="F220" s="239" t="s">
        <v>312</v>
      </c>
      <c r="G220" s="236"/>
      <c r="H220" s="240">
        <v>-2</v>
      </c>
      <c r="I220" s="241"/>
      <c r="J220" s="236"/>
      <c r="K220" s="236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141</v>
      </c>
      <c r="AU220" s="246" t="s">
        <v>139</v>
      </c>
      <c r="AV220" s="13" t="s">
        <v>139</v>
      </c>
      <c r="AW220" s="13" t="s">
        <v>31</v>
      </c>
      <c r="AX220" s="13" t="s">
        <v>75</v>
      </c>
      <c r="AY220" s="246" t="s">
        <v>132</v>
      </c>
    </row>
    <row r="221" s="13" customFormat="1">
      <c r="A221" s="13"/>
      <c r="B221" s="235"/>
      <c r="C221" s="236"/>
      <c r="D221" s="237" t="s">
        <v>141</v>
      </c>
      <c r="E221" s="238" t="s">
        <v>1</v>
      </c>
      <c r="F221" s="239" t="s">
        <v>313</v>
      </c>
      <c r="G221" s="236"/>
      <c r="H221" s="240">
        <v>0.35999999999999999</v>
      </c>
      <c r="I221" s="241"/>
      <c r="J221" s="236"/>
      <c r="K221" s="236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141</v>
      </c>
      <c r="AU221" s="246" t="s">
        <v>139</v>
      </c>
      <c r="AV221" s="13" t="s">
        <v>139</v>
      </c>
      <c r="AW221" s="13" t="s">
        <v>31</v>
      </c>
      <c r="AX221" s="13" t="s">
        <v>75</v>
      </c>
      <c r="AY221" s="246" t="s">
        <v>132</v>
      </c>
    </row>
    <row r="222" s="13" customFormat="1">
      <c r="A222" s="13"/>
      <c r="B222" s="235"/>
      <c r="C222" s="236"/>
      <c r="D222" s="237" t="s">
        <v>141</v>
      </c>
      <c r="E222" s="238" t="s">
        <v>1</v>
      </c>
      <c r="F222" s="239" t="s">
        <v>314</v>
      </c>
      <c r="G222" s="236"/>
      <c r="H222" s="240">
        <v>25.015999999999998</v>
      </c>
      <c r="I222" s="241"/>
      <c r="J222" s="236"/>
      <c r="K222" s="236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141</v>
      </c>
      <c r="AU222" s="246" t="s">
        <v>139</v>
      </c>
      <c r="AV222" s="13" t="s">
        <v>139</v>
      </c>
      <c r="AW222" s="13" t="s">
        <v>31</v>
      </c>
      <c r="AX222" s="13" t="s">
        <v>75</v>
      </c>
      <c r="AY222" s="246" t="s">
        <v>132</v>
      </c>
    </row>
    <row r="223" s="13" customFormat="1">
      <c r="A223" s="13"/>
      <c r="B223" s="235"/>
      <c r="C223" s="236"/>
      <c r="D223" s="237" t="s">
        <v>141</v>
      </c>
      <c r="E223" s="238" t="s">
        <v>1</v>
      </c>
      <c r="F223" s="239" t="s">
        <v>315</v>
      </c>
      <c r="G223" s="236"/>
      <c r="H223" s="240">
        <v>-0.35999999999999999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141</v>
      </c>
      <c r="AU223" s="246" t="s">
        <v>139</v>
      </c>
      <c r="AV223" s="13" t="s">
        <v>139</v>
      </c>
      <c r="AW223" s="13" t="s">
        <v>31</v>
      </c>
      <c r="AX223" s="13" t="s">
        <v>75</v>
      </c>
      <c r="AY223" s="246" t="s">
        <v>132</v>
      </c>
    </row>
    <row r="224" s="13" customFormat="1">
      <c r="A224" s="13"/>
      <c r="B224" s="235"/>
      <c r="C224" s="236"/>
      <c r="D224" s="237" t="s">
        <v>141</v>
      </c>
      <c r="E224" s="238" t="s">
        <v>1</v>
      </c>
      <c r="F224" s="239" t="s">
        <v>316</v>
      </c>
      <c r="G224" s="236"/>
      <c r="H224" s="240">
        <v>-1.3999999999999999</v>
      </c>
      <c r="I224" s="241"/>
      <c r="J224" s="236"/>
      <c r="K224" s="236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141</v>
      </c>
      <c r="AU224" s="246" t="s">
        <v>139</v>
      </c>
      <c r="AV224" s="13" t="s">
        <v>139</v>
      </c>
      <c r="AW224" s="13" t="s">
        <v>31</v>
      </c>
      <c r="AX224" s="13" t="s">
        <v>75</v>
      </c>
      <c r="AY224" s="246" t="s">
        <v>132</v>
      </c>
    </row>
    <row r="225" s="13" customFormat="1">
      <c r="A225" s="13"/>
      <c r="B225" s="235"/>
      <c r="C225" s="236"/>
      <c r="D225" s="237" t="s">
        <v>141</v>
      </c>
      <c r="E225" s="238" t="s">
        <v>1</v>
      </c>
      <c r="F225" s="239" t="s">
        <v>317</v>
      </c>
      <c r="G225" s="236"/>
      <c r="H225" s="240">
        <v>38.689999999999998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141</v>
      </c>
      <c r="AU225" s="246" t="s">
        <v>139</v>
      </c>
      <c r="AV225" s="13" t="s">
        <v>139</v>
      </c>
      <c r="AW225" s="13" t="s">
        <v>31</v>
      </c>
      <c r="AX225" s="13" t="s">
        <v>75</v>
      </c>
      <c r="AY225" s="246" t="s">
        <v>132</v>
      </c>
    </row>
    <row r="226" s="13" customFormat="1">
      <c r="A226" s="13"/>
      <c r="B226" s="235"/>
      <c r="C226" s="236"/>
      <c r="D226" s="237" t="s">
        <v>141</v>
      </c>
      <c r="E226" s="238" t="s">
        <v>1</v>
      </c>
      <c r="F226" s="239" t="s">
        <v>307</v>
      </c>
      <c r="G226" s="236"/>
      <c r="H226" s="240">
        <v>-1.6000000000000001</v>
      </c>
      <c r="I226" s="241"/>
      <c r="J226" s="236"/>
      <c r="K226" s="236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141</v>
      </c>
      <c r="AU226" s="246" t="s">
        <v>139</v>
      </c>
      <c r="AV226" s="13" t="s">
        <v>139</v>
      </c>
      <c r="AW226" s="13" t="s">
        <v>31</v>
      </c>
      <c r="AX226" s="13" t="s">
        <v>75</v>
      </c>
      <c r="AY226" s="246" t="s">
        <v>132</v>
      </c>
    </row>
    <row r="227" s="13" customFormat="1">
      <c r="A227" s="13"/>
      <c r="B227" s="235"/>
      <c r="C227" s="236"/>
      <c r="D227" s="237" t="s">
        <v>141</v>
      </c>
      <c r="E227" s="238" t="s">
        <v>1</v>
      </c>
      <c r="F227" s="239" t="s">
        <v>318</v>
      </c>
      <c r="G227" s="236"/>
      <c r="H227" s="240">
        <v>-2.25</v>
      </c>
      <c r="I227" s="241"/>
      <c r="J227" s="236"/>
      <c r="K227" s="236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141</v>
      </c>
      <c r="AU227" s="246" t="s">
        <v>139</v>
      </c>
      <c r="AV227" s="13" t="s">
        <v>139</v>
      </c>
      <c r="AW227" s="13" t="s">
        <v>31</v>
      </c>
      <c r="AX227" s="13" t="s">
        <v>75</v>
      </c>
      <c r="AY227" s="246" t="s">
        <v>132</v>
      </c>
    </row>
    <row r="228" s="13" customFormat="1">
      <c r="A228" s="13"/>
      <c r="B228" s="235"/>
      <c r="C228" s="236"/>
      <c r="D228" s="237" t="s">
        <v>141</v>
      </c>
      <c r="E228" s="238" t="s">
        <v>1</v>
      </c>
      <c r="F228" s="239" t="s">
        <v>319</v>
      </c>
      <c r="G228" s="236"/>
      <c r="H228" s="240">
        <v>49.555</v>
      </c>
      <c r="I228" s="241"/>
      <c r="J228" s="236"/>
      <c r="K228" s="236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141</v>
      </c>
      <c r="AU228" s="246" t="s">
        <v>139</v>
      </c>
      <c r="AV228" s="13" t="s">
        <v>139</v>
      </c>
      <c r="AW228" s="13" t="s">
        <v>31</v>
      </c>
      <c r="AX228" s="13" t="s">
        <v>75</v>
      </c>
      <c r="AY228" s="246" t="s">
        <v>132</v>
      </c>
    </row>
    <row r="229" s="13" customFormat="1">
      <c r="A229" s="13"/>
      <c r="B229" s="235"/>
      <c r="C229" s="236"/>
      <c r="D229" s="237" t="s">
        <v>141</v>
      </c>
      <c r="E229" s="238" t="s">
        <v>1</v>
      </c>
      <c r="F229" s="239" t="s">
        <v>320</v>
      </c>
      <c r="G229" s="236"/>
      <c r="H229" s="240">
        <v>-3.2000000000000002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141</v>
      </c>
      <c r="AU229" s="246" t="s">
        <v>139</v>
      </c>
      <c r="AV229" s="13" t="s">
        <v>139</v>
      </c>
      <c r="AW229" s="13" t="s">
        <v>31</v>
      </c>
      <c r="AX229" s="13" t="s">
        <v>75</v>
      </c>
      <c r="AY229" s="246" t="s">
        <v>132</v>
      </c>
    </row>
    <row r="230" s="13" customFormat="1">
      <c r="A230" s="13"/>
      <c r="B230" s="235"/>
      <c r="C230" s="236"/>
      <c r="D230" s="237" t="s">
        <v>141</v>
      </c>
      <c r="E230" s="238" t="s">
        <v>1</v>
      </c>
      <c r="F230" s="239" t="s">
        <v>318</v>
      </c>
      <c r="G230" s="236"/>
      <c r="H230" s="240">
        <v>-2.25</v>
      </c>
      <c r="I230" s="241"/>
      <c r="J230" s="236"/>
      <c r="K230" s="236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141</v>
      </c>
      <c r="AU230" s="246" t="s">
        <v>139</v>
      </c>
      <c r="AV230" s="13" t="s">
        <v>139</v>
      </c>
      <c r="AW230" s="13" t="s">
        <v>31</v>
      </c>
      <c r="AX230" s="13" t="s">
        <v>75</v>
      </c>
      <c r="AY230" s="246" t="s">
        <v>132</v>
      </c>
    </row>
    <row r="231" s="14" customFormat="1">
      <c r="A231" s="14"/>
      <c r="B231" s="247"/>
      <c r="C231" s="248"/>
      <c r="D231" s="237" t="s">
        <v>141</v>
      </c>
      <c r="E231" s="249" t="s">
        <v>1</v>
      </c>
      <c r="F231" s="250" t="s">
        <v>144</v>
      </c>
      <c r="G231" s="248"/>
      <c r="H231" s="251">
        <v>533.71500000000003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141</v>
      </c>
      <c r="AU231" s="257" t="s">
        <v>139</v>
      </c>
      <c r="AV231" s="14" t="s">
        <v>138</v>
      </c>
      <c r="AW231" s="14" t="s">
        <v>31</v>
      </c>
      <c r="AX231" s="14" t="s">
        <v>80</v>
      </c>
      <c r="AY231" s="257" t="s">
        <v>132</v>
      </c>
    </row>
    <row r="232" s="2" customFormat="1" ht="21.75" customHeight="1">
      <c r="A232" s="37"/>
      <c r="B232" s="38"/>
      <c r="C232" s="221" t="s">
        <v>321</v>
      </c>
      <c r="D232" s="221" t="s">
        <v>134</v>
      </c>
      <c r="E232" s="222" t="s">
        <v>322</v>
      </c>
      <c r="F232" s="223" t="s">
        <v>323</v>
      </c>
      <c r="G232" s="224" t="s">
        <v>188</v>
      </c>
      <c r="H232" s="225">
        <v>356.63999999999999</v>
      </c>
      <c r="I232" s="226"/>
      <c r="J232" s="227">
        <f>ROUND(I232*H232,2)</f>
        <v>0</v>
      </c>
      <c r="K232" s="228"/>
      <c r="L232" s="43"/>
      <c r="M232" s="229" t="s">
        <v>1</v>
      </c>
      <c r="N232" s="230" t="s">
        <v>41</v>
      </c>
      <c r="O232" s="96"/>
      <c r="P232" s="231">
        <f>O232*H232</f>
        <v>0</v>
      </c>
      <c r="Q232" s="231">
        <v>0.013650000000000001</v>
      </c>
      <c r="R232" s="231">
        <f>Q232*H232</f>
        <v>4.8681359999999998</v>
      </c>
      <c r="S232" s="231">
        <v>0</v>
      </c>
      <c r="T232" s="23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3" t="s">
        <v>138</v>
      </c>
      <c r="AT232" s="233" t="s">
        <v>134</v>
      </c>
      <c r="AU232" s="233" t="s">
        <v>139</v>
      </c>
      <c r="AY232" s="16" t="s">
        <v>132</v>
      </c>
      <c r="BE232" s="234">
        <f>IF(N232="základná",J232,0)</f>
        <v>0</v>
      </c>
      <c r="BF232" s="234">
        <f>IF(N232="znížená",J232,0)</f>
        <v>0</v>
      </c>
      <c r="BG232" s="234">
        <f>IF(N232="zákl. prenesená",J232,0)</f>
        <v>0</v>
      </c>
      <c r="BH232" s="234">
        <f>IF(N232="zníž. prenesená",J232,0)</f>
        <v>0</v>
      </c>
      <c r="BI232" s="234">
        <f>IF(N232="nulová",J232,0)</f>
        <v>0</v>
      </c>
      <c r="BJ232" s="16" t="s">
        <v>139</v>
      </c>
      <c r="BK232" s="234">
        <f>ROUND(I232*H232,2)</f>
        <v>0</v>
      </c>
      <c r="BL232" s="16" t="s">
        <v>138</v>
      </c>
      <c r="BM232" s="233" t="s">
        <v>324</v>
      </c>
    </row>
    <row r="233" s="13" customFormat="1">
      <c r="A233" s="13"/>
      <c r="B233" s="235"/>
      <c r="C233" s="236"/>
      <c r="D233" s="237" t="s">
        <v>141</v>
      </c>
      <c r="E233" s="238" t="s">
        <v>1</v>
      </c>
      <c r="F233" s="239" t="s">
        <v>299</v>
      </c>
      <c r="G233" s="236"/>
      <c r="H233" s="240">
        <v>203.99000000000001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141</v>
      </c>
      <c r="AU233" s="246" t="s">
        <v>139</v>
      </c>
      <c r="AV233" s="13" t="s">
        <v>139</v>
      </c>
      <c r="AW233" s="13" t="s">
        <v>31</v>
      </c>
      <c r="AX233" s="13" t="s">
        <v>75</v>
      </c>
      <c r="AY233" s="246" t="s">
        <v>132</v>
      </c>
    </row>
    <row r="234" s="13" customFormat="1">
      <c r="A234" s="13"/>
      <c r="B234" s="235"/>
      <c r="C234" s="236"/>
      <c r="D234" s="237" t="s">
        <v>141</v>
      </c>
      <c r="E234" s="238" t="s">
        <v>1</v>
      </c>
      <c r="F234" s="239" t="s">
        <v>300</v>
      </c>
      <c r="G234" s="236"/>
      <c r="H234" s="240">
        <v>-14</v>
      </c>
      <c r="I234" s="241"/>
      <c r="J234" s="236"/>
      <c r="K234" s="236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141</v>
      </c>
      <c r="AU234" s="246" t="s">
        <v>139</v>
      </c>
      <c r="AV234" s="13" t="s">
        <v>139</v>
      </c>
      <c r="AW234" s="13" t="s">
        <v>31</v>
      </c>
      <c r="AX234" s="13" t="s">
        <v>75</v>
      </c>
      <c r="AY234" s="246" t="s">
        <v>132</v>
      </c>
    </row>
    <row r="235" s="13" customFormat="1">
      <c r="A235" s="13"/>
      <c r="B235" s="235"/>
      <c r="C235" s="236"/>
      <c r="D235" s="237" t="s">
        <v>141</v>
      </c>
      <c r="E235" s="238" t="s">
        <v>1</v>
      </c>
      <c r="F235" s="239" t="s">
        <v>301</v>
      </c>
      <c r="G235" s="236"/>
      <c r="H235" s="240">
        <v>-5.5</v>
      </c>
      <c r="I235" s="241"/>
      <c r="J235" s="236"/>
      <c r="K235" s="236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141</v>
      </c>
      <c r="AU235" s="246" t="s">
        <v>139</v>
      </c>
      <c r="AV235" s="13" t="s">
        <v>139</v>
      </c>
      <c r="AW235" s="13" t="s">
        <v>31</v>
      </c>
      <c r="AX235" s="13" t="s">
        <v>75</v>
      </c>
      <c r="AY235" s="246" t="s">
        <v>132</v>
      </c>
    </row>
    <row r="236" s="13" customFormat="1">
      <c r="A236" s="13"/>
      <c r="B236" s="235"/>
      <c r="C236" s="236"/>
      <c r="D236" s="237" t="s">
        <v>141</v>
      </c>
      <c r="E236" s="238" t="s">
        <v>1</v>
      </c>
      <c r="F236" s="239" t="s">
        <v>302</v>
      </c>
      <c r="G236" s="236"/>
      <c r="H236" s="240">
        <v>-2.8799999999999999</v>
      </c>
      <c r="I236" s="241"/>
      <c r="J236" s="236"/>
      <c r="K236" s="236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141</v>
      </c>
      <c r="AU236" s="246" t="s">
        <v>139</v>
      </c>
      <c r="AV236" s="13" t="s">
        <v>139</v>
      </c>
      <c r="AW236" s="13" t="s">
        <v>31</v>
      </c>
      <c r="AX236" s="13" t="s">
        <v>75</v>
      </c>
      <c r="AY236" s="246" t="s">
        <v>132</v>
      </c>
    </row>
    <row r="237" s="13" customFormat="1">
      <c r="A237" s="13"/>
      <c r="B237" s="235"/>
      <c r="C237" s="236"/>
      <c r="D237" s="237" t="s">
        <v>141</v>
      </c>
      <c r="E237" s="238" t="s">
        <v>1</v>
      </c>
      <c r="F237" s="239" t="s">
        <v>303</v>
      </c>
      <c r="G237" s="236"/>
      <c r="H237" s="240">
        <v>-12.6</v>
      </c>
      <c r="I237" s="241"/>
      <c r="J237" s="236"/>
      <c r="K237" s="236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141</v>
      </c>
      <c r="AU237" s="246" t="s">
        <v>139</v>
      </c>
      <c r="AV237" s="13" t="s">
        <v>139</v>
      </c>
      <c r="AW237" s="13" t="s">
        <v>31</v>
      </c>
      <c r="AX237" s="13" t="s">
        <v>75</v>
      </c>
      <c r="AY237" s="246" t="s">
        <v>132</v>
      </c>
    </row>
    <row r="238" s="13" customFormat="1">
      <c r="A238" s="13"/>
      <c r="B238" s="235"/>
      <c r="C238" s="236"/>
      <c r="D238" s="237" t="s">
        <v>141</v>
      </c>
      <c r="E238" s="238" t="s">
        <v>1</v>
      </c>
      <c r="F238" s="239" t="s">
        <v>304</v>
      </c>
      <c r="G238" s="236"/>
      <c r="H238" s="240">
        <v>208.61000000000001</v>
      </c>
      <c r="I238" s="241"/>
      <c r="J238" s="236"/>
      <c r="K238" s="236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141</v>
      </c>
      <c r="AU238" s="246" t="s">
        <v>139</v>
      </c>
      <c r="AV238" s="13" t="s">
        <v>139</v>
      </c>
      <c r="AW238" s="13" t="s">
        <v>31</v>
      </c>
      <c r="AX238" s="13" t="s">
        <v>75</v>
      </c>
      <c r="AY238" s="246" t="s">
        <v>132</v>
      </c>
    </row>
    <row r="239" s="13" customFormat="1">
      <c r="A239" s="13"/>
      <c r="B239" s="235"/>
      <c r="C239" s="236"/>
      <c r="D239" s="237" t="s">
        <v>141</v>
      </c>
      <c r="E239" s="238" t="s">
        <v>1</v>
      </c>
      <c r="F239" s="239" t="s">
        <v>301</v>
      </c>
      <c r="G239" s="236"/>
      <c r="H239" s="240">
        <v>-5.5</v>
      </c>
      <c r="I239" s="241"/>
      <c r="J239" s="236"/>
      <c r="K239" s="236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141</v>
      </c>
      <c r="AU239" s="246" t="s">
        <v>139</v>
      </c>
      <c r="AV239" s="13" t="s">
        <v>139</v>
      </c>
      <c r="AW239" s="13" t="s">
        <v>31</v>
      </c>
      <c r="AX239" s="13" t="s">
        <v>75</v>
      </c>
      <c r="AY239" s="246" t="s">
        <v>132</v>
      </c>
    </row>
    <row r="240" s="13" customFormat="1">
      <c r="A240" s="13"/>
      <c r="B240" s="235"/>
      <c r="C240" s="236"/>
      <c r="D240" s="237" t="s">
        <v>141</v>
      </c>
      <c r="E240" s="238" t="s">
        <v>1</v>
      </c>
      <c r="F240" s="239" t="s">
        <v>302</v>
      </c>
      <c r="G240" s="236"/>
      <c r="H240" s="240">
        <v>-2.8799999999999999</v>
      </c>
      <c r="I240" s="241"/>
      <c r="J240" s="236"/>
      <c r="K240" s="236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141</v>
      </c>
      <c r="AU240" s="246" t="s">
        <v>139</v>
      </c>
      <c r="AV240" s="13" t="s">
        <v>139</v>
      </c>
      <c r="AW240" s="13" t="s">
        <v>31</v>
      </c>
      <c r="AX240" s="13" t="s">
        <v>75</v>
      </c>
      <c r="AY240" s="246" t="s">
        <v>132</v>
      </c>
    </row>
    <row r="241" s="13" customFormat="1">
      <c r="A241" s="13"/>
      <c r="B241" s="235"/>
      <c r="C241" s="236"/>
      <c r="D241" s="237" t="s">
        <v>141</v>
      </c>
      <c r="E241" s="238" t="s">
        <v>1</v>
      </c>
      <c r="F241" s="239" t="s">
        <v>303</v>
      </c>
      <c r="G241" s="236"/>
      <c r="H241" s="240">
        <v>-12.6</v>
      </c>
      <c r="I241" s="241"/>
      <c r="J241" s="236"/>
      <c r="K241" s="236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141</v>
      </c>
      <c r="AU241" s="246" t="s">
        <v>139</v>
      </c>
      <c r="AV241" s="13" t="s">
        <v>139</v>
      </c>
      <c r="AW241" s="13" t="s">
        <v>31</v>
      </c>
      <c r="AX241" s="13" t="s">
        <v>75</v>
      </c>
      <c r="AY241" s="246" t="s">
        <v>132</v>
      </c>
    </row>
    <row r="242" s="14" customFormat="1">
      <c r="A242" s="14"/>
      <c r="B242" s="247"/>
      <c r="C242" s="248"/>
      <c r="D242" s="237" t="s">
        <v>141</v>
      </c>
      <c r="E242" s="249" t="s">
        <v>1</v>
      </c>
      <c r="F242" s="250" t="s">
        <v>144</v>
      </c>
      <c r="G242" s="248"/>
      <c r="H242" s="251">
        <v>356.63999999999999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141</v>
      </c>
      <c r="AU242" s="257" t="s">
        <v>139</v>
      </c>
      <c r="AV242" s="14" t="s">
        <v>138</v>
      </c>
      <c r="AW242" s="14" t="s">
        <v>31</v>
      </c>
      <c r="AX242" s="14" t="s">
        <v>80</v>
      </c>
      <c r="AY242" s="257" t="s">
        <v>132</v>
      </c>
    </row>
    <row r="243" s="2" customFormat="1" ht="24.15" customHeight="1">
      <c r="A243" s="37"/>
      <c r="B243" s="38"/>
      <c r="C243" s="221" t="s">
        <v>325</v>
      </c>
      <c r="D243" s="221" t="s">
        <v>134</v>
      </c>
      <c r="E243" s="222" t="s">
        <v>326</v>
      </c>
      <c r="F243" s="223" t="s">
        <v>327</v>
      </c>
      <c r="G243" s="224" t="s">
        <v>188</v>
      </c>
      <c r="H243" s="225">
        <v>356.63999999999999</v>
      </c>
      <c r="I243" s="226"/>
      <c r="J243" s="227">
        <f>ROUND(I243*H243,2)</f>
        <v>0</v>
      </c>
      <c r="K243" s="228"/>
      <c r="L243" s="43"/>
      <c r="M243" s="229" t="s">
        <v>1</v>
      </c>
      <c r="N243" s="230" t="s">
        <v>41</v>
      </c>
      <c r="O243" s="96"/>
      <c r="P243" s="231">
        <f>O243*H243</f>
        <v>0</v>
      </c>
      <c r="Q243" s="231">
        <v>0.0041999999999999997</v>
      </c>
      <c r="R243" s="231">
        <f>Q243*H243</f>
        <v>1.4978879999999999</v>
      </c>
      <c r="S243" s="231">
        <v>0</v>
      </c>
      <c r="T243" s="23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3" t="s">
        <v>138</v>
      </c>
      <c r="AT243" s="233" t="s">
        <v>134</v>
      </c>
      <c r="AU243" s="233" t="s">
        <v>139</v>
      </c>
      <c r="AY243" s="16" t="s">
        <v>132</v>
      </c>
      <c r="BE243" s="234">
        <f>IF(N243="základná",J243,0)</f>
        <v>0</v>
      </c>
      <c r="BF243" s="234">
        <f>IF(N243="znížená",J243,0)</f>
        <v>0</v>
      </c>
      <c r="BG243" s="234">
        <f>IF(N243="zákl. prenesená",J243,0)</f>
        <v>0</v>
      </c>
      <c r="BH243" s="234">
        <f>IF(N243="zníž. prenesená",J243,0)</f>
        <v>0</v>
      </c>
      <c r="BI243" s="234">
        <f>IF(N243="nulová",J243,0)</f>
        <v>0</v>
      </c>
      <c r="BJ243" s="16" t="s">
        <v>139</v>
      </c>
      <c r="BK243" s="234">
        <f>ROUND(I243*H243,2)</f>
        <v>0</v>
      </c>
      <c r="BL243" s="16" t="s">
        <v>138</v>
      </c>
      <c r="BM243" s="233" t="s">
        <v>328</v>
      </c>
    </row>
    <row r="244" s="2" customFormat="1" ht="24.15" customHeight="1">
      <c r="A244" s="37"/>
      <c r="B244" s="38"/>
      <c r="C244" s="221" t="s">
        <v>329</v>
      </c>
      <c r="D244" s="221" t="s">
        <v>134</v>
      </c>
      <c r="E244" s="222" t="s">
        <v>330</v>
      </c>
      <c r="F244" s="223" t="s">
        <v>331</v>
      </c>
      <c r="G244" s="224" t="s">
        <v>188</v>
      </c>
      <c r="H244" s="225">
        <v>177.07499999999999</v>
      </c>
      <c r="I244" s="226"/>
      <c r="J244" s="227">
        <f>ROUND(I244*H244,2)</f>
        <v>0</v>
      </c>
      <c r="K244" s="228"/>
      <c r="L244" s="43"/>
      <c r="M244" s="229" t="s">
        <v>1</v>
      </c>
      <c r="N244" s="230" t="s">
        <v>41</v>
      </c>
      <c r="O244" s="96"/>
      <c r="P244" s="231">
        <f>O244*H244</f>
        <v>0</v>
      </c>
      <c r="Q244" s="231">
        <v>0.0089300000000000004</v>
      </c>
      <c r="R244" s="231">
        <f>Q244*H244</f>
        <v>1.58127975</v>
      </c>
      <c r="S244" s="231">
        <v>0</v>
      </c>
      <c r="T244" s="23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3" t="s">
        <v>138</v>
      </c>
      <c r="AT244" s="233" t="s">
        <v>134</v>
      </c>
      <c r="AU244" s="233" t="s">
        <v>139</v>
      </c>
      <c r="AY244" s="16" t="s">
        <v>132</v>
      </c>
      <c r="BE244" s="234">
        <f>IF(N244="základná",J244,0)</f>
        <v>0</v>
      </c>
      <c r="BF244" s="234">
        <f>IF(N244="znížená",J244,0)</f>
        <v>0</v>
      </c>
      <c r="BG244" s="234">
        <f>IF(N244="zákl. prenesená",J244,0)</f>
        <v>0</v>
      </c>
      <c r="BH244" s="234">
        <f>IF(N244="zníž. prenesená",J244,0)</f>
        <v>0</v>
      </c>
      <c r="BI244" s="234">
        <f>IF(N244="nulová",J244,0)</f>
        <v>0</v>
      </c>
      <c r="BJ244" s="16" t="s">
        <v>139</v>
      </c>
      <c r="BK244" s="234">
        <f>ROUND(I244*H244,2)</f>
        <v>0</v>
      </c>
      <c r="BL244" s="16" t="s">
        <v>138</v>
      </c>
      <c r="BM244" s="233" t="s">
        <v>332</v>
      </c>
    </row>
    <row r="245" s="13" customFormat="1">
      <c r="A245" s="13"/>
      <c r="B245" s="235"/>
      <c r="C245" s="236"/>
      <c r="D245" s="237" t="s">
        <v>141</v>
      </c>
      <c r="E245" s="238" t="s">
        <v>1</v>
      </c>
      <c r="F245" s="239" t="s">
        <v>305</v>
      </c>
      <c r="G245" s="236"/>
      <c r="H245" s="240">
        <v>37.895000000000003</v>
      </c>
      <c r="I245" s="241"/>
      <c r="J245" s="236"/>
      <c r="K245" s="236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141</v>
      </c>
      <c r="AU245" s="246" t="s">
        <v>139</v>
      </c>
      <c r="AV245" s="13" t="s">
        <v>139</v>
      </c>
      <c r="AW245" s="13" t="s">
        <v>31</v>
      </c>
      <c r="AX245" s="13" t="s">
        <v>75</v>
      </c>
      <c r="AY245" s="246" t="s">
        <v>132</v>
      </c>
    </row>
    <row r="246" s="13" customFormat="1">
      <c r="A246" s="13"/>
      <c r="B246" s="235"/>
      <c r="C246" s="236"/>
      <c r="D246" s="237" t="s">
        <v>141</v>
      </c>
      <c r="E246" s="238" t="s">
        <v>1</v>
      </c>
      <c r="F246" s="239" t="s">
        <v>306</v>
      </c>
      <c r="G246" s="236"/>
      <c r="H246" s="240">
        <v>-1.5</v>
      </c>
      <c r="I246" s="241"/>
      <c r="J246" s="236"/>
      <c r="K246" s="236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141</v>
      </c>
      <c r="AU246" s="246" t="s">
        <v>139</v>
      </c>
      <c r="AV246" s="13" t="s">
        <v>139</v>
      </c>
      <c r="AW246" s="13" t="s">
        <v>31</v>
      </c>
      <c r="AX246" s="13" t="s">
        <v>75</v>
      </c>
      <c r="AY246" s="246" t="s">
        <v>132</v>
      </c>
    </row>
    <row r="247" s="13" customFormat="1">
      <c r="A247" s="13"/>
      <c r="B247" s="235"/>
      <c r="C247" s="236"/>
      <c r="D247" s="237" t="s">
        <v>141</v>
      </c>
      <c r="E247" s="238" t="s">
        <v>1</v>
      </c>
      <c r="F247" s="239" t="s">
        <v>307</v>
      </c>
      <c r="G247" s="236"/>
      <c r="H247" s="240">
        <v>-1.6000000000000001</v>
      </c>
      <c r="I247" s="241"/>
      <c r="J247" s="236"/>
      <c r="K247" s="236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141</v>
      </c>
      <c r="AU247" s="246" t="s">
        <v>139</v>
      </c>
      <c r="AV247" s="13" t="s">
        <v>139</v>
      </c>
      <c r="AW247" s="13" t="s">
        <v>31</v>
      </c>
      <c r="AX247" s="13" t="s">
        <v>75</v>
      </c>
      <c r="AY247" s="246" t="s">
        <v>132</v>
      </c>
    </row>
    <row r="248" s="13" customFormat="1">
      <c r="A248" s="13"/>
      <c r="B248" s="235"/>
      <c r="C248" s="236"/>
      <c r="D248" s="237" t="s">
        <v>141</v>
      </c>
      <c r="E248" s="238" t="s">
        <v>1</v>
      </c>
      <c r="F248" s="239" t="s">
        <v>308</v>
      </c>
      <c r="G248" s="236"/>
      <c r="H248" s="240">
        <v>26.765000000000001</v>
      </c>
      <c r="I248" s="241"/>
      <c r="J248" s="236"/>
      <c r="K248" s="236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141</v>
      </c>
      <c r="AU248" s="246" t="s">
        <v>139</v>
      </c>
      <c r="AV248" s="13" t="s">
        <v>139</v>
      </c>
      <c r="AW248" s="13" t="s">
        <v>31</v>
      </c>
      <c r="AX248" s="13" t="s">
        <v>75</v>
      </c>
      <c r="AY248" s="246" t="s">
        <v>132</v>
      </c>
    </row>
    <row r="249" s="13" customFormat="1">
      <c r="A249" s="13"/>
      <c r="B249" s="235"/>
      <c r="C249" s="236"/>
      <c r="D249" s="237" t="s">
        <v>141</v>
      </c>
      <c r="E249" s="238" t="s">
        <v>1</v>
      </c>
      <c r="F249" s="239" t="s">
        <v>309</v>
      </c>
      <c r="G249" s="236"/>
      <c r="H249" s="240">
        <v>-4.7999999999999998</v>
      </c>
      <c r="I249" s="241"/>
      <c r="J249" s="236"/>
      <c r="K249" s="236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141</v>
      </c>
      <c r="AU249" s="246" t="s">
        <v>139</v>
      </c>
      <c r="AV249" s="13" t="s">
        <v>139</v>
      </c>
      <c r="AW249" s="13" t="s">
        <v>31</v>
      </c>
      <c r="AX249" s="13" t="s">
        <v>75</v>
      </c>
      <c r="AY249" s="246" t="s">
        <v>132</v>
      </c>
    </row>
    <row r="250" s="13" customFormat="1">
      <c r="A250" s="13"/>
      <c r="B250" s="235"/>
      <c r="C250" s="236"/>
      <c r="D250" s="237" t="s">
        <v>141</v>
      </c>
      <c r="E250" s="238" t="s">
        <v>1</v>
      </c>
      <c r="F250" s="239" t="s">
        <v>310</v>
      </c>
      <c r="G250" s="236"/>
      <c r="H250" s="240">
        <v>-2.3999999999999999</v>
      </c>
      <c r="I250" s="241"/>
      <c r="J250" s="236"/>
      <c r="K250" s="236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141</v>
      </c>
      <c r="AU250" s="246" t="s">
        <v>139</v>
      </c>
      <c r="AV250" s="13" t="s">
        <v>139</v>
      </c>
      <c r="AW250" s="13" t="s">
        <v>31</v>
      </c>
      <c r="AX250" s="13" t="s">
        <v>75</v>
      </c>
      <c r="AY250" s="246" t="s">
        <v>132</v>
      </c>
    </row>
    <row r="251" s="13" customFormat="1">
      <c r="A251" s="13"/>
      <c r="B251" s="235"/>
      <c r="C251" s="236"/>
      <c r="D251" s="237" t="s">
        <v>141</v>
      </c>
      <c r="E251" s="238" t="s">
        <v>1</v>
      </c>
      <c r="F251" s="239" t="s">
        <v>311</v>
      </c>
      <c r="G251" s="236"/>
      <c r="H251" s="240">
        <v>22.154</v>
      </c>
      <c r="I251" s="241"/>
      <c r="J251" s="236"/>
      <c r="K251" s="236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141</v>
      </c>
      <c r="AU251" s="246" t="s">
        <v>139</v>
      </c>
      <c r="AV251" s="13" t="s">
        <v>139</v>
      </c>
      <c r="AW251" s="13" t="s">
        <v>31</v>
      </c>
      <c r="AX251" s="13" t="s">
        <v>75</v>
      </c>
      <c r="AY251" s="246" t="s">
        <v>132</v>
      </c>
    </row>
    <row r="252" s="13" customFormat="1">
      <c r="A252" s="13"/>
      <c r="B252" s="235"/>
      <c r="C252" s="236"/>
      <c r="D252" s="237" t="s">
        <v>141</v>
      </c>
      <c r="E252" s="238" t="s">
        <v>1</v>
      </c>
      <c r="F252" s="239" t="s">
        <v>312</v>
      </c>
      <c r="G252" s="236"/>
      <c r="H252" s="240">
        <v>-2</v>
      </c>
      <c r="I252" s="241"/>
      <c r="J252" s="236"/>
      <c r="K252" s="236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141</v>
      </c>
      <c r="AU252" s="246" t="s">
        <v>139</v>
      </c>
      <c r="AV252" s="13" t="s">
        <v>139</v>
      </c>
      <c r="AW252" s="13" t="s">
        <v>31</v>
      </c>
      <c r="AX252" s="13" t="s">
        <v>75</v>
      </c>
      <c r="AY252" s="246" t="s">
        <v>132</v>
      </c>
    </row>
    <row r="253" s="13" customFormat="1">
      <c r="A253" s="13"/>
      <c r="B253" s="235"/>
      <c r="C253" s="236"/>
      <c r="D253" s="237" t="s">
        <v>141</v>
      </c>
      <c r="E253" s="238" t="s">
        <v>1</v>
      </c>
      <c r="F253" s="239" t="s">
        <v>313</v>
      </c>
      <c r="G253" s="236"/>
      <c r="H253" s="240">
        <v>0.35999999999999999</v>
      </c>
      <c r="I253" s="241"/>
      <c r="J253" s="236"/>
      <c r="K253" s="236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141</v>
      </c>
      <c r="AU253" s="246" t="s">
        <v>139</v>
      </c>
      <c r="AV253" s="13" t="s">
        <v>139</v>
      </c>
      <c r="AW253" s="13" t="s">
        <v>31</v>
      </c>
      <c r="AX253" s="13" t="s">
        <v>75</v>
      </c>
      <c r="AY253" s="246" t="s">
        <v>132</v>
      </c>
    </row>
    <row r="254" s="13" customFormat="1">
      <c r="A254" s="13"/>
      <c r="B254" s="235"/>
      <c r="C254" s="236"/>
      <c r="D254" s="237" t="s">
        <v>141</v>
      </c>
      <c r="E254" s="238" t="s">
        <v>1</v>
      </c>
      <c r="F254" s="239" t="s">
        <v>314</v>
      </c>
      <c r="G254" s="236"/>
      <c r="H254" s="240">
        <v>25.015999999999998</v>
      </c>
      <c r="I254" s="241"/>
      <c r="J254" s="236"/>
      <c r="K254" s="236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141</v>
      </c>
      <c r="AU254" s="246" t="s">
        <v>139</v>
      </c>
      <c r="AV254" s="13" t="s">
        <v>139</v>
      </c>
      <c r="AW254" s="13" t="s">
        <v>31</v>
      </c>
      <c r="AX254" s="13" t="s">
        <v>75</v>
      </c>
      <c r="AY254" s="246" t="s">
        <v>132</v>
      </c>
    </row>
    <row r="255" s="13" customFormat="1">
      <c r="A255" s="13"/>
      <c r="B255" s="235"/>
      <c r="C255" s="236"/>
      <c r="D255" s="237" t="s">
        <v>141</v>
      </c>
      <c r="E255" s="238" t="s">
        <v>1</v>
      </c>
      <c r="F255" s="239" t="s">
        <v>315</v>
      </c>
      <c r="G255" s="236"/>
      <c r="H255" s="240">
        <v>-0.35999999999999999</v>
      </c>
      <c r="I255" s="241"/>
      <c r="J255" s="236"/>
      <c r="K255" s="236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141</v>
      </c>
      <c r="AU255" s="246" t="s">
        <v>139</v>
      </c>
      <c r="AV255" s="13" t="s">
        <v>139</v>
      </c>
      <c r="AW255" s="13" t="s">
        <v>31</v>
      </c>
      <c r="AX255" s="13" t="s">
        <v>75</v>
      </c>
      <c r="AY255" s="246" t="s">
        <v>132</v>
      </c>
    </row>
    <row r="256" s="13" customFormat="1">
      <c r="A256" s="13"/>
      <c r="B256" s="235"/>
      <c r="C256" s="236"/>
      <c r="D256" s="237" t="s">
        <v>141</v>
      </c>
      <c r="E256" s="238" t="s">
        <v>1</v>
      </c>
      <c r="F256" s="239" t="s">
        <v>316</v>
      </c>
      <c r="G256" s="236"/>
      <c r="H256" s="240">
        <v>-1.3999999999999999</v>
      </c>
      <c r="I256" s="241"/>
      <c r="J256" s="236"/>
      <c r="K256" s="236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141</v>
      </c>
      <c r="AU256" s="246" t="s">
        <v>139</v>
      </c>
      <c r="AV256" s="13" t="s">
        <v>139</v>
      </c>
      <c r="AW256" s="13" t="s">
        <v>31</v>
      </c>
      <c r="AX256" s="13" t="s">
        <v>75</v>
      </c>
      <c r="AY256" s="246" t="s">
        <v>132</v>
      </c>
    </row>
    <row r="257" s="13" customFormat="1">
      <c r="A257" s="13"/>
      <c r="B257" s="235"/>
      <c r="C257" s="236"/>
      <c r="D257" s="237" t="s">
        <v>141</v>
      </c>
      <c r="E257" s="238" t="s">
        <v>1</v>
      </c>
      <c r="F257" s="239" t="s">
        <v>317</v>
      </c>
      <c r="G257" s="236"/>
      <c r="H257" s="240">
        <v>38.689999999999998</v>
      </c>
      <c r="I257" s="241"/>
      <c r="J257" s="236"/>
      <c r="K257" s="236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141</v>
      </c>
      <c r="AU257" s="246" t="s">
        <v>139</v>
      </c>
      <c r="AV257" s="13" t="s">
        <v>139</v>
      </c>
      <c r="AW257" s="13" t="s">
        <v>31</v>
      </c>
      <c r="AX257" s="13" t="s">
        <v>75</v>
      </c>
      <c r="AY257" s="246" t="s">
        <v>132</v>
      </c>
    </row>
    <row r="258" s="13" customFormat="1">
      <c r="A258" s="13"/>
      <c r="B258" s="235"/>
      <c r="C258" s="236"/>
      <c r="D258" s="237" t="s">
        <v>141</v>
      </c>
      <c r="E258" s="238" t="s">
        <v>1</v>
      </c>
      <c r="F258" s="239" t="s">
        <v>307</v>
      </c>
      <c r="G258" s="236"/>
      <c r="H258" s="240">
        <v>-1.6000000000000001</v>
      </c>
      <c r="I258" s="241"/>
      <c r="J258" s="236"/>
      <c r="K258" s="236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141</v>
      </c>
      <c r="AU258" s="246" t="s">
        <v>139</v>
      </c>
      <c r="AV258" s="13" t="s">
        <v>139</v>
      </c>
      <c r="AW258" s="13" t="s">
        <v>31</v>
      </c>
      <c r="AX258" s="13" t="s">
        <v>75</v>
      </c>
      <c r="AY258" s="246" t="s">
        <v>132</v>
      </c>
    </row>
    <row r="259" s="13" customFormat="1">
      <c r="A259" s="13"/>
      <c r="B259" s="235"/>
      <c r="C259" s="236"/>
      <c r="D259" s="237" t="s">
        <v>141</v>
      </c>
      <c r="E259" s="238" t="s">
        <v>1</v>
      </c>
      <c r="F259" s="239" t="s">
        <v>318</v>
      </c>
      <c r="G259" s="236"/>
      <c r="H259" s="240">
        <v>-2.25</v>
      </c>
      <c r="I259" s="241"/>
      <c r="J259" s="236"/>
      <c r="K259" s="236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141</v>
      </c>
      <c r="AU259" s="246" t="s">
        <v>139</v>
      </c>
      <c r="AV259" s="13" t="s">
        <v>139</v>
      </c>
      <c r="AW259" s="13" t="s">
        <v>31</v>
      </c>
      <c r="AX259" s="13" t="s">
        <v>75</v>
      </c>
      <c r="AY259" s="246" t="s">
        <v>132</v>
      </c>
    </row>
    <row r="260" s="13" customFormat="1">
      <c r="A260" s="13"/>
      <c r="B260" s="235"/>
      <c r="C260" s="236"/>
      <c r="D260" s="237" t="s">
        <v>141</v>
      </c>
      <c r="E260" s="238" t="s">
        <v>1</v>
      </c>
      <c r="F260" s="239" t="s">
        <v>319</v>
      </c>
      <c r="G260" s="236"/>
      <c r="H260" s="240">
        <v>49.555</v>
      </c>
      <c r="I260" s="241"/>
      <c r="J260" s="236"/>
      <c r="K260" s="236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141</v>
      </c>
      <c r="AU260" s="246" t="s">
        <v>139</v>
      </c>
      <c r="AV260" s="13" t="s">
        <v>139</v>
      </c>
      <c r="AW260" s="13" t="s">
        <v>31</v>
      </c>
      <c r="AX260" s="13" t="s">
        <v>75</v>
      </c>
      <c r="AY260" s="246" t="s">
        <v>132</v>
      </c>
    </row>
    <row r="261" s="13" customFormat="1">
      <c r="A261" s="13"/>
      <c r="B261" s="235"/>
      <c r="C261" s="236"/>
      <c r="D261" s="237" t="s">
        <v>141</v>
      </c>
      <c r="E261" s="238" t="s">
        <v>1</v>
      </c>
      <c r="F261" s="239" t="s">
        <v>320</v>
      </c>
      <c r="G261" s="236"/>
      <c r="H261" s="240">
        <v>-3.2000000000000002</v>
      </c>
      <c r="I261" s="241"/>
      <c r="J261" s="236"/>
      <c r="K261" s="236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141</v>
      </c>
      <c r="AU261" s="246" t="s">
        <v>139</v>
      </c>
      <c r="AV261" s="13" t="s">
        <v>139</v>
      </c>
      <c r="AW261" s="13" t="s">
        <v>31</v>
      </c>
      <c r="AX261" s="13" t="s">
        <v>75</v>
      </c>
      <c r="AY261" s="246" t="s">
        <v>132</v>
      </c>
    </row>
    <row r="262" s="13" customFormat="1">
      <c r="A262" s="13"/>
      <c r="B262" s="235"/>
      <c r="C262" s="236"/>
      <c r="D262" s="237" t="s">
        <v>141</v>
      </c>
      <c r="E262" s="238" t="s">
        <v>1</v>
      </c>
      <c r="F262" s="239" t="s">
        <v>318</v>
      </c>
      <c r="G262" s="236"/>
      <c r="H262" s="240">
        <v>-2.25</v>
      </c>
      <c r="I262" s="241"/>
      <c r="J262" s="236"/>
      <c r="K262" s="236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141</v>
      </c>
      <c r="AU262" s="246" t="s">
        <v>139</v>
      </c>
      <c r="AV262" s="13" t="s">
        <v>139</v>
      </c>
      <c r="AW262" s="13" t="s">
        <v>31</v>
      </c>
      <c r="AX262" s="13" t="s">
        <v>75</v>
      </c>
      <c r="AY262" s="246" t="s">
        <v>132</v>
      </c>
    </row>
    <row r="263" s="14" customFormat="1">
      <c r="A263" s="14"/>
      <c r="B263" s="247"/>
      <c r="C263" s="248"/>
      <c r="D263" s="237" t="s">
        <v>141</v>
      </c>
      <c r="E263" s="249" t="s">
        <v>1</v>
      </c>
      <c r="F263" s="250" t="s">
        <v>144</v>
      </c>
      <c r="G263" s="248"/>
      <c r="H263" s="251">
        <v>177.07499999999999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141</v>
      </c>
      <c r="AU263" s="257" t="s">
        <v>139</v>
      </c>
      <c r="AV263" s="14" t="s">
        <v>138</v>
      </c>
      <c r="AW263" s="14" t="s">
        <v>31</v>
      </c>
      <c r="AX263" s="14" t="s">
        <v>80</v>
      </c>
      <c r="AY263" s="257" t="s">
        <v>132</v>
      </c>
    </row>
    <row r="264" s="2" customFormat="1" ht="24.15" customHeight="1">
      <c r="A264" s="37"/>
      <c r="B264" s="38"/>
      <c r="C264" s="221" t="s">
        <v>333</v>
      </c>
      <c r="D264" s="221" t="s">
        <v>134</v>
      </c>
      <c r="E264" s="222" t="s">
        <v>334</v>
      </c>
      <c r="F264" s="223" t="s">
        <v>335</v>
      </c>
      <c r="G264" s="224" t="s">
        <v>188</v>
      </c>
      <c r="H264" s="225">
        <v>239.5</v>
      </c>
      <c r="I264" s="226"/>
      <c r="J264" s="227">
        <f>ROUND(I264*H264,2)</f>
        <v>0</v>
      </c>
      <c r="K264" s="228"/>
      <c r="L264" s="43"/>
      <c r="M264" s="229" t="s">
        <v>1</v>
      </c>
      <c r="N264" s="230" t="s">
        <v>41</v>
      </c>
      <c r="O264" s="96"/>
      <c r="P264" s="231">
        <f>O264*H264</f>
        <v>0</v>
      </c>
      <c r="Q264" s="231">
        <v>0.0049300000000000004</v>
      </c>
      <c r="R264" s="231">
        <f>Q264*H264</f>
        <v>1.1807350000000001</v>
      </c>
      <c r="S264" s="231">
        <v>0</v>
      </c>
      <c r="T264" s="232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3" t="s">
        <v>138</v>
      </c>
      <c r="AT264" s="233" t="s">
        <v>134</v>
      </c>
      <c r="AU264" s="233" t="s">
        <v>139</v>
      </c>
      <c r="AY264" s="16" t="s">
        <v>132</v>
      </c>
      <c r="BE264" s="234">
        <f>IF(N264="základná",J264,0)</f>
        <v>0</v>
      </c>
      <c r="BF264" s="234">
        <f>IF(N264="znížená",J264,0)</f>
        <v>0</v>
      </c>
      <c r="BG264" s="234">
        <f>IF(N264="zákl. prenesená",J264,0)</f>
        <v>0</v>
      </c>
      <c r="BH264" s="234">
        <f>IF(N264="zníž. prenesená",J264,0)</f>
        <v>0</v>
      </c>
      <c r="BI264" s="234">
        <f>IF(N264="nulová",J264,0)</f>
        <v>0</v>
      </c>
      <c r="BJ264" s="16" t="s">
        <v>139</v>
      </c>
      <c r="BK264" s="234">
        <f>ROUND(I264*H264,2)</f>
        <v>0</v>
      </c>
      <c r="BL264" s="16" t="s">
        <v>138</v>
      </c>
      <c r="BM264" s="233" t="s">
        <v>336</v>
      </c>
    </row>
    <row r="265" s="13" customFormat="1">
      <c r="A265" s="13"/>
      <c r="B265" s="235"/>
      <c r="C265" s="236"/>
      <c r="D265" s="237" t="s">
        <v>141</v>
      </c>
      <c r="E265" s="238" t="s">
        <v>1</v>
      </c>
      <c r="F265" s="239" t="s">
        <v>337</v>
      </c>
      <c r="G265" s="236"/>
      <c r="H265" s="240">
        <v>229.56</v>
      </c>
      <c r="I265" s="241"/>
      <c r="J265" s="236"/>
      <c r="K265" s="236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141</v>
      </c>
      <c r="AU265" s="246" t="s">
        <v>139</v>
      </c>
      <c r="AV265" s="13" t="s">
        <v>139</v>
      </c>
      <c r="AW265" s="13" t="s">
        <v>31</v>
      </c>
      <c r="AX265" s="13" t="s">
        <v>75</v>
      </c>
      <c r="AY265" s="246" t="s">
        <v>132</v>
      </c>
    </row>
    <row r="266" s="13" customFormat="1">
      <c r="A266" s="13"/>
      <c r="B266" s="235"/>
      <c r="C266" s="236"/>
      <c r="D266" s="237" t="s">
        <v>141</v>
      </c>
      <c r="E266" s="238" t="s">
        <v>1</v>
      </c>
      <c r="F266" s="239" t="s">
        <v>338</v>
      </c>
      <c r="G266" s="236"/>
      <c r="H266" s="240">
        <v>0</v>
      </c>
      <c r="I266" s="241"/>
      <c r="J266" s="236"/>
      <c r="K266" s="236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141</v>
      </c>
      <c r="AU266" s="246" t="s">
        <v>139</v>
      </c>
      <c r="AV266" s="13" t="s">
        <v>139</v>
      </c>
      <c r="AW266" s="13" t="s">
        <v>31</v>
      </c>
      <c r="AX266" s="13" t="s">
        <v>75</v>
      </c>
      <c r="AY266" s="246" t="s">
        <v>132</v>
      </c>
    </row>
    <row r="267" s="13" customFormat="1">
      <c r="A267" s="13"/>
      <c r="B267" s="235"/>
      <c r="C267" s="236"/>
      <c r="D267" s="237" t="s">
        <v>141</v>
      </c>
      <c r="E267" s="238" t="s">
        <v>1</v>
      </c>
      <c r="F267" s="239" t="s">
        <v>339</v>
      </c>
      <c r="G267" s="236"/>
      <c r="H267" s="240">
        <v>-4.5</v>
      </c>
      <c r="I267" s="241"/>
      <c r="J267" s="236"/>
      <c r="K267" s="236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141</v>
      </c>
      <c r="AU267" s="246" t="s">
        <v>139</v>
      </c>
      <c r="AV267" s="13" t="s">
        <v>139</v>
      </c>
      <c r="AW267" s="13" t="s">
        <v>31</v>
      </c>
      <c r="AX267" s="13" t="s">
        <v>75</v>
      </c>
      <c r="AY267" s="246" t="s">
        <v>132</v>
      </c>
    </row>
    <row r="268" s="13" customFormat="1">
      <c r="A268" s="13"/>
      <c r="B268" s="235"/>
      <c r="C268" s="236"/>
      <c r="D268" s="237" t="s">
        <v>141</v>
      </c>
      <c r="E268" s="238" t="s">
        <v>1</v>
      </c>
      <c r="F268" s="239" t="s">
        <v>340</v>
      </c>
      <c r="G268" s="236"/>
      <c r="H268" s="240">
        <v>-5.7599999999999998</v>
      </c>
      <c r="I268" s="241"/>
      <c r="J268" s="236"/>
      <c r="K268" s="236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141</v>
      </c>
      <c r="AU268" s="246" t="s">
        <v>139</v>
      </c>
      <c r="AV268" s="13" t="s">
        <v>139</v>
      </c>
      <c r="AW268" s="13" t="s">
        <v>31</v>
      </c>
      <c r="AX268" s="13" t="s">
        <v>75</v>
      </c>
      <c r="AY268" s="246" t="s">
        <v>132</v>
      </c>
    </row>
    <row r="269" s="13" customFormat="1">
      <c r="A269" s="13"/>
      <c r="B269" s="235"/>
      <c r="C269" s="236"/>
      <c r="D269" s="237" t="s">
        <v>141</v>
      </c>
      <c r="E269" s="238" t="s">
        <v>1</v>
      </c>
      <c r="F269" s="239" t="s">
        <v>341</v>
      </c>
      <c r="G269" s="236"/>
      <c r="H269" s="240">
        <v>-13.300000000000001</v>
      </c>
      <c r="I269" s="241"/>
      <c r="J269" s="236"/>
      <c r="K269" s="236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141</v>
      </c>
      <c r="AU269" s="246" t="s">
        <v>139</v>
      </c>
      <c r="AV269" s="13" t="s">
        <v>139</v>
      </c>
      <c r="AW269" s="13" t="s">
        <v>31</v>
      </c>
      <c r="AX269" s="13" t="s">
        <v>75</v>
      </c>
      <c r="AY269" s="246" t="s">
        <v>132</v>
      </c>
    </row>
    <row r="270" s="13" customFormat="1">
      <c r="A270" s="13"/>
      <c r="B270" s="235"/>
      <c r="C270" s="236"/>
      <c r="D270" s="237" t="s">
        <v>141</v>
      </c>
      <c r="E270" s="238" t="s">
        <v>1</v>
      </c>
      <c r="F270" s="239" t="s">
        <v>342</v>
      </c>
      <c r="G270" s="236"/>
      <c r="H270" s="240">
        <v>46.799999999999997</v>
      </c>
      <c r="I270" s="241"/>
      <c r="J270" s="236"/>
      <c r="K270" s="236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141</v>
      </c>
      <c r="AU270" s="246" t="s">
        <v>139</v>
      </c>
      <c r="AV270" s="13" t="s">
        <v>139</v>
      </c>
      <c r="AW270" s="13" t="s">
        <v>31</v>
      </c>
      <c r="AX270" s="13" t="s">
        <v>75</v>
      </c>
      <c r="AY270" s="246" t="s">
        <v>132</v>
      </c>
    </row>
    <row r="271" s="13" customFormat="1">
      <c r="A271" s="13"/>
      <c r="B271" s="235"/>
      <c r="C271" s="236"/>
      <c r="D271" s="237" t="s">
        <v>141</v>
      </c>
      <c r="E271" s="238" t="s">
        <v>1</v>
      </c>
      <c r="F271" s="239" t="s">
        <v>341</v>
      </c>
      <c r="G271" s="236"/>
      <c r="H271" s="240">
        <v>-13.300000000000001</v>
      </c>
      <c r="I271" s="241"/>
      <c r="J271" s="236"/>
      <c r="K271" s="236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141</v>
      </c>
      <c r="AU271" s="246" t="s">
        <v>139</v>
      </c>
      <c r="AV271" s="13" t="s">
        <v>139</v>
      </c>
      <c r="AW271" s="13" t="s">
        <v>31</v>
      </c>
      <c r="AX271" s="13" t="s">
        <v>75</v>
      </c>
      <c r="AY271" s="246" t="s">
        <v>132</v>
      </c>
    </row>
    <row r="272" s="14" customFormat="1">
      <c r="A272" s="14"/>
      <c r="B272" s="247"/>
      <c r="C272" s="248"/>
      <c r="D272" s="237" t="s">
        <v>141</v>
      </c>
      <c r="E272" s="249" t="s">
        <v>1</v>
      </c>
      <c r="F272" s="250" t="s">
        <v>144</v>
      </c>
      <c r="G272" s="248"/>
      <c r="H272" s="251">
        <v>239.5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141</v>
      </c>
      <c r="AU272" s="257" t="s">
        <v>139</v>
      </c>
      <c r="AV272" s="14" t="s">
        <v>138</v>
      </c>
      <c r="AW272" s="14" t="s">
        <v>31</v>
      </c>
      <c r="AX272" s="14" t="s">
        <v>80</v>
      </c>
      <c r="AY272" s="257" t="s">
        <v>132</v>
      </c>
    </row>
    <row r="273" s="2" customFormat="1" ht="21.75" customHeight="1">
      <c r="A273" s="37"/>
      <c r="B273" s="38"/>
      <c r="C273" s="221" t="s">
        <v>343</v>
      </c>
      <c r="D273" s="221" t="s">
        <v>134</v>
      </c>
      <c r="E273" s="222" t="s">
        <v>344</v>
      </c>
      <c r="F273" s="223" t="s">
        <v>345</v>
      </c>
      <c r="G273" s="224" t="s">
        <v>188</v>
      </c>
      <c r="H273" s="225">
        <v>239.5</v>
      </c>
      <c r="I273" s="226"/>
      <c r="J273" s="227">
        <f>ROUND(I273*H273,2)</f>
        <v>0</v>
      </c>
      <c r="K273" s="228"/>
      <c r="L273" s="43"/>
      <c r="M273" s="229" t="s">
        <v>1</v>
      </c>
      <c r="N273" s="230" t="s">
        <v>41</v>
      </c>
      <c r="O273" s="96"/>
      <c r="P273" s="231">
        <f>O273*H273</f>
        <v>0</v>
      </c>
      <c r="Q273" s="231">
        <v>0.013650000000000001</v>
      </c>
      <c r="R273" s="231">
        <f>Q273*H273</f>
        <v>3.2691750000000002</v>
      </c>
      <c r="S273" s="231">
        <v>0</v>
      </c>
      <c r="T273" s="23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3" t="s">
        <v>138</v>
      </c>
      <c r="AT273" s="233" t="s">
        <v>134</v>
      </c>
      <c r="AU273" s="233" t="s">
        <v>139</v>
      </c>
      <c r="AY273" s="16" t="s">
        <v>132</v>
      </c>
      <c r="BE273" s="234">
        <f>IF(N273="základná",J273,0)</f>
        <v>0</v>
      </c>
      <c r="BF273" s="234">
        <f>IF(N273="znížená",J273,0)</f>
        <v>0</v>
      </c>
      <c r="BG273" s="234">
        <f>IF(N273="zákl. prenesená",J273,0)</f>
        <v>0</v>
      </c>
      <c r="BH273" s="234">
        <f>IF(N273="zníž. prenesená",J273,0)</f>
        <v>0</v>
      </c>
      <c r="BI273" s="234">
        <f>IF(N273="nulová",J273,0)</f>
        <v>0</v>
      </c>
      <c r="BJ273" s="16" t="s">
        <v>139</v>
      </c>
      <c r="BK273" s="234">
        <f>ROUND(I273*H273,2)</f>
        <v>0</v>
      </c>
      <c r="BL273" s="16" t="s">
        <v>138</v>
      </c>
      <c r="BM273" s="233" t="s">
        <v>346</v>
      </c>
    </row>
    <row r="274" s="2" customFormat="1" ht="24.15" customHeight="1">
      <c r="A274" s="37"/>
      <c r="B274" s="38"/>
      <c r="C274" s="221" t="s">
        <v>347</v>
      </c>
      <c r="D274" s="221" t="s">
        <v>134</v>
      </c>
      <c r="E274" s="222" t="s">
        <v>348</v>
      </c>
      <c r="F274" s="223" t="s">
        <v>349</v>
      </c>
      <c r="G274" s="224" t="s">
        <v>188</v>
      </c>
      <c r="H274" s="225">
        <v>239.5</v>
      </c>
      <c r="I274" s="226"/>
      <c r="J274" s="227">
        <f>ROUND(I274*H274,2)</f>
        <v>0</v>
      </c>
      <c r="K274" s="228"/>
      <c r="L274" s="43"/>
      <c r="M274" s="229" t="s">
        <v>1</v>
      </c>
      <c r="N274" s="230" t="s">
        <v>41</v>
      </c>
      <c r="O274" s="96"/>
      <c r="P274" s="231">
        <f>O274*H274</f>
        <v>0</v>
      </c>
      <c r="Q274" s="231">
        <v>0.0041999999999999997</v>
      </c>
      <c r="R274" s="231">
        <f>Q274*H274</f>
        <v>1.0059</v>
      </c>
      <c r="S274" s="231">
        <v>0</v>
      </c>
      <c r="T274" s="232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3" t="s">
        <v>138</v>
      </c>
      <c r="AT274" s="233" t="s">
        <v>134</v>
      </c>
      <c r="AU274" s="233" t="s">
        <v>139</v>
      </c>
      <c r="AY274" s="16" t="s">
        <v>132</v>
      </c>
      <c r="BE274" s="234">
        <f>IF(N274="základná",J274,0)</f>
        <v>0</v>
      </c>
      <c r="BF274" s="234">
        <f>IF(N274="znížená",J274,0)</f>
        <v>0</v>
      </c>
      <c r="BG274" s="234">
        <f>IF(N274="zákl. prenesená",J274,0)</f>
        <v>0</v>
      </c>
      <c r="BH274" s="234">
        <f>IF(N274="zníž. prenesená",J274,0)</f>
        <v>0</v>
      </c>
      <c r="BI274" s="234">
        <f>IF(N274="nulová",J274,0)</f>
        <v>0</v>
      </c>
      <c r="BJ274" s="16" t="s">
        <v>139</v>
      </c>
      <c r="BK274" s="234">
        <f>ROUND(I274*H274,2)</f>
        <v>0</v>
      </c>
      <c r="BL274" s="16" t="s">
        <v>138</v>
      </c>
      <c r="BM274" s="233" t="s">
        <v>350</v>
      </c>
    </row>
    <row r="275" s="2" customFormat="1" ht="33" customHeight="1">
      <c r="A275" s="37"/>
      <c r="B275" s="38"/>
      <c r="C275" s="221" t="s">
        <v>351</v>
      </c>
      <c r="D275" s="221" t="s">
        <v>134</v>
      </c>
      <c r="E275" s="222" t="s">
        <v>352</v>
      </c>
      <c r="F275" s="223" t="s">
        <v>353</v>
      </c>
      <c r="G275" s="224" t="s">
        <v>188</v>
      </c>
      <c r="H275" s="225">
        <v>360.27999999999997</v>
      </c>
      <c r="I275" s="226"/>
      <c r="J275" s="227">
        <f>ROUND(I275*H275,2)</f>
        <v>0</v>
      </c>
      <c r="K275" s="228"/>
      <c r="L275" s="43"/>
      <c r="M275" s="229" t="s">
        <v>1</v>
      </c>
      <c r="N275" s="230" t="s">
        <v>41</v>
      </c>
      <c r="O275" s="96"/>
      <c r="P275" s="231">
        <f>O275*H275</f>
        <v>0</v>
      </c>
      <c r="Q275" s="231">
        <v>0.00264</v>
      </c>
      <c r="R275" s="231">
        <f>Q275*H275</f>
        <v>0.95113919999999996</v>
      </c>
      <c r="S275" s="231">
        <v>0</v>
      </c>
      <c r="T275" s="23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3" t="s">
        <v>138</v>
      </c>
      <c r="AT275" s="233" t="s">
        <v>134</v>
      </c>
      <c r="AU275" s="233" t="s">
        <v>139</v>
      </c>
      <c r="AY275" s="16" t="s">
        <v>132</v>
      </c>
      <c r="BE275" s="234">
        <f>IF(N275="základná",J275,0)</f>
        <v>0</v>
      </c>
      <c r="BF275" s="234">
        <f>IF(N275="znížená",J275,0)</f>
        <v>0</v>
      </c>
      <c r="BG275" s="234">
        <f>IF(N275="zákl. prenesená",J275,0)</f>
        <v>0</v>
      </c>
      <c r="BH275" s="234">
        <f>IF(N275="zníž. prenesená",J275,0)</f>
        <v>0</v>
      </c>
      <c r="BI275" s="234">
        <f>IF(N275="nulová",J275,0)</f>
        <v>0</v>
      </c>
      <c r="BJ275" s="16" t="s">
        <v>139</v>
      </c>
      <c r="BK275" s="234">
        <f>ROUND(I275*H275,2)</f>
        <v>0</v>
      </c>
      <c r="BL275" s="16" t="s">
        <v>138</v>
      </c>
      <c r="BM275" s="233" t="s">
        <v>354</v>
      </c>
    </row>
    <row r="276" s="13" customFormat="1">
      <c r="A276" s="13"/>
      <c r="B276" s="235"/>
      <c r="C276" s="236"/>
      <c r="D276" s="237" t="s">
        <v>141</v>
      </c>
      <c r="E276" s="238" t="s">
        <v>1</v>
      </c>
      <c r="F276" s="239" t="s">
        <v>355</v>
      </c>
      <c r="G276" s="236"/>
      <c r="H276" s="240">
        <v>360.27999999999997</v>
      </c>
      <c r="I276" s="241"/>
      <c r="J276" s="236"/>
      <c r="K276" s="236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141</v>
      </c>
      <c r="AU276" s="246" t="s">
        <v>139</v>
      </c>
      <c r="AV276" s="13" t="s">
        <v>139</v>
      </c>
      <c r="AW276" s="13" t="s">
        <v>31</v>
      </c>
      <c r="AX276" s="13" t="s">
        <v>80</v>
      </c>
      <c r="AY276" s="246" t="s">
        <v>132</v>
      </c>
    </row>
    <row r="277" s="2" customFormat="1" ht="24.15" customHeight="1">
      <c r="A277" s="37"/>
      <c r="B277" s="38"/>
      <c r="C277" s="221" t="s">
        <v>356</v>
      </c>
      <c r="D277" s="221" t="s">
        <v>134</v>
      </c>
      <c r="E277" s="222" t="s">
        <v>357</v>
      </c>
      <c r="F277" s="223" t="s">
        <v>358</v>
      </c>
      <c r="G277" s="224" t="s">
        <v>188</v>
      </c>
      <c r="H277" s="225">
        <v>103.58</v>
      </c>
      <c r="I277" s="226"/>
      <c r="J277" s="227">
        <f>ROUND(I277*H277,2)</f>
        <v>0</v>
      </c>
      <c r="K277" s="228"/>
      <c r="L277" s="43"/>
      <c r="M277" s="229" t="s">
        <v>1</v>
      </c>
      <c r="N277" s="230" t="s">
        <v>41</v>
      </c>
      <c r="O277" s="96"/>
      <c r="P277" s="231">
        <f>O277*H277</f>
        <v>0</v>
      </c>
      <c r="Q277" s="231">
        <v>0.01427</v>
      </c>
      <c r="R277" s="231">
        <f>Q277*H277</f>
        <v>1.4780865999999999</v>
      </c>
      <c r="S277" s="231">
        <v>0</v>
      </c>
      <c r="T277" s="23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3" t="s">
        <v>138</v>
      </c>
      <c r="AT277" s="233" t="s">
        <v>134</v>
      </c>
      <c r="AU277" s="233" t="s">
        <v>139</v>
      </c>
      <c r="AY277" s="16" t="s">
        <v>132</v>
      </c>
      <c r="BE277" s="234">
        <f>IF(N277="základná",J277,0)</f>
        <v>0</v>
      </c>
      <c r="BF277" s="234">
        <f>IF(N277="znížená",J277,0)</f>
        <v>0</v>
      </c>
      <c r="BG277" s="234">
        <f>IF(N277="zákl. prenesená",J277,0)</f>
        <v>0</v>
      </c>
      <c r="BH277" s="234">
        <f>IF(N277="zníž. prenesená",J277,0)</f>
        <v>0</v>
      </c>
      <c r="BI277" s="234">
        <f>IF(N277="nulová",J277,0)</f>
        <v>0</v>
      </c>
      <c r="BJ277" s="16" t="s">
        <v>139</v>
      </c>
      <c r="BK277" s="234">
        <f>ROUND(I277*H277,2)</f>
        <v>0</v>
      </c>
      <c r="BL277" s="16" t="s">
        <v>138</v>
      </c>
      <c r="BM277" s="233" t="s">
        <v>359</v>
      </c>
    </row>
    <row r="278" s="13" customFormat="1">
      <c r="A278" s="13"/>
      <c r="B278" s="235"/>
      <c r="C278" s="236"/>
      <c r="D278" s="237" t="s">
        <v>141</v>
      </c>
      <c r="E278" s="238" t="s">
        <v>1</v>
      </c>
      <c r="F278" s="239" t="s">
        <v>360</v>
      </c>
      <c r="G278" s="236"/>
      <c r="H278" s="240">
        <v>64.980000000000004</v>
      </c>
      <c r="I278" s="241"/>
      <c r="J278" s="236"/>
      <c r="K278" s="236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141</v>
      </c>
      <c r="AU278" s="246" t="s">
        <v>139</v>
      </c>
      <c r="AV278" s="13" t="s">
        <v>139</v>
      </c>
      <c r="AW278" s="13" t="s">
        <v>31</v>
      </c>
      <c r="AX278" s="13" t="s">
        <v>75</v>
      </c>
      <c r="AY278" s="246" t="s">
        <v>132</v>
      </c>
    </row>
    <row r="279" s="13" customFormat="1">
      <c r="A279" s="13"/>
      <c r="B279" s="235"/>
      <c r="C279" s="236"/>
      <c r="D279" s="237" t="s">
        <v>141</v>
      </c>
      <c r="E279" s="238" t="s">
        <v>1</v>
      </c>
      <c r="F279" s="239" t="s">
        <v>361</v>
      </c>
      <c r="G279" s="236"/>
      <c r="H279" s="240">
        <v>48.469999999999999</v>
      </c>
      <c r="I279" s="241"/>
      <c r="J279" s="236"/>
      <c r="K279" s="236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141</v>
      </c>
      <c r="AU279" s="246" t="s">
        <v>139</v>
      </c>
      <c r="AV279" s="13" t="s">
        <v>139</v>
      </c>
      <c r="AW279" s="13" t="s">
        <v>31</v>
      </c>
      <c r="AX279" s="13" t="s">
        <v>75</v>
      </c>
      <c r="AY279" s="246" t="s">
        <v>132</v>
      </c>
    </row>
    <row r="280" s="13" customFormat="1">
      <c r="A280" s="13"/>
      <c r="B280" s="235"/>
      <c r="C280" s="236"/>
      <c r="D280" s="237" t="s">
        <v>141</v>
      </c>
      <c r="E280" s="238" t="s">
        <v>1</v>
      </c>
      <c r="F280" s="239" t="s">
        <v>362</v>
      </c>
      <c r="G280" s="236"/>
      <c r="H280" s="240">
        <v>-6.75</v>
      </c>
      <c r="I280" s="241"/>
      <c r="J280" s="236"/>
      <c r="K280" s="236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141</v>
      </c>
      <c r="AU280" s="246" t="s">
        <v>139</v>
      </c>
      <c r="AV280" s="13" t="s">
        <v>139</v>
      </c>
      <c r="AW280" s="13" t="s">
        <v>31</v>
      </c>
      <c r="AX280" s="13" t="s">
        <v>75</v>
      </c>
      <c r="AY280" s="246" t="s">
        <v>132</v>
      </c>
    </row>
    <row r="281" s="13" customFormat="1">
      <c r="A281" s="13"/>
      <c r="B281" s="235"/>
      <c r="C281" s="236"/>
      <c r="D281" s="237" t="s">
        <v>141</v>
      </c>
      <c r="E281" s="238" t="s">
        <v>1</v>
      </c>
      <c r="F281" s="239" t="s">
        <v>310</v>
      </c>
      <c r="G281" s="236"/>
      <c r="H281" s="240">
        <v>-2.3999999999999999</v>
      </c>
      <c r="I281" s="241"/>
      <c r="J281" s="236"/>
      <c r="K281" s="236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141</v>
      </c>
      <c r="AU281" s="246" t="s">
        <v>139</v>
      </c>
      <c r="AV281" s="13" t="s">
        <v>139</v>
      </c>
      <c r="AW281" s="13" t="s">
        <v>31</v>
      </c>
      <c r="AX281" s="13" t="s">
        <v>75</v>
      </c>
      <c r="AY281" s="246" t="s">
        <v>132</v>
      </c>
    </row>
    <row r="282" s="13" customFormat="1">
      <c r="A282" s="13"/>
      <c r="B282" s="235"/>
      <c r="C282" s="236"/>
      <c r="D282" s="237" t="s">
        <v>141</v>
      </c>
      <c r="E282" s="238" t="s">
        <v>1</v>
      </c>
      <c r="F282" s="239" t="s">
        <v>363</v>
      </c>
      <c r="G282" s="236"/>
      <c r="H282" s="240">
        <v>-0.71999999999999997</v>
      </c>
      <c r="I282" s="241"/>
      <c r="J282" s="236"/>
      <c r="K282" s="236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141</v>
      </c>
      <c r="AU282" s="246" t="s">
        <v>139</v>
      </c>
      <c r="AV282" s="13" t="s">
        <v>139</v>
      </c>
      <c r="AW282" s="13" t="s">
        <v>31</v>
      </c>
      <c r="AX282" s="13" t="s">
        <v>75</v>
      </c>
      <c r="AY282" s="246" t="s">
        <v>132</v>
      </c>
    </row>
    <row r="283" s="14" customFormat="1">
      <c r="A283" s="14"/>
      <c r="B283" s="247"/>
      <c r="C283" s="248"/>
      <c r="D283" s="237" t="s">
        <v>141</v>
      </c>
      <c r="E283" s="249" t="s">
        <v>1</v>
      </c>
      <c r="F283" s="250" t="s">
        <v>144</v>
      </c>
      <c r="G283" s="248"/>
      <c r="H283" s="251">
        <v>103.58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141</v>
      </c>
      <c r="AU283" s="257" t="s">
        <v>139</v>
      </c>
      <c r="AV283" s="14" t="s">
        <v>138</v>
      </c>
      <c r="AW283" s="14" t="s">
        <v>31</v>
      </c>
      <c r="AX283" s="14" t="s">
        <v>80</v>
      </c>
      <c r="AY283" s="257" t="s">
        <v>132</v>
      </c>
    </row>
    <row r="284" s="2" customFormat="1" ht="33" customHeight="1">
      <c r="A284" s="37"/>
      <c r="B284" s="38"/>
      <c r="C284" s="221" t="s">
        <v>364</v>
      </c>
      <c r="D284" s="221" t="s">
        <v>134</v>
      </c>
      <c r="E284" s="222" t="s">
        <v>365</v>
      </c>
      <c r="F284" s="223" t="s">
        <v>366</v>
      </c>
      <c r="G284" s="224" t="s">
        <v>188</v>
      </c>
      <c r="H284" s="225">
        <v>61.799999999999997</v>
      </c>
      <c r="I284" s="226"/>
      <c r="J284" s="227">
        <f>ROUND(I284*H284,2)</f>
        <v>0</v>
      </c>
      <c r="K284" s="228"/>
      <c r="L284" s="43"/>
      <c r="M284" s="229" t="s">
        <v>1</v>
      </c>
      <c r="N284" s="230" t="s">
        <v>41</v>
      </c>
      <c r="O284" s="96"/>
      <c r="P284" s="231">
        <f>O284*H284</f>
        <v>0</v>
      </c>
      <c r="Q284" s="231">
        <v>0.01072</v>
      </c>
      <c r="R284" s="231">
        <f>Q284*H284</f>
        <v>0.66249599999999997</v>
      </c>
      <c r="S284" s="231">
        <v>0</v>
      </c>
      <c r="T284" s="232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3" t="s">
        <v>138</v>
      </c>
      <c r="AT284" s="233" t="s">
        <v>134</v>
      </c>
      <c r="AU284" s="233" t="s">
        <v>139</v>
      </c>
      <c r="AY284" s="16" t="s">
        <v>132</v>
      </c>
      <c r="BE284" s="234">
        <f>IF(N284="základná",J284,0)</f>
        <v>0</v>
      </c>
      <c r="BF284" s="234">
        <f>IF(N284="znížená",J284,0)</f>
        <v>0</v>
      </c>
      <c r="BG284" s="234">
        <f>IF(N284="zákl. prenesená",J284,0)</f>
        <v>0</v>
      </c>
      <c r="BH284" s="234">
        <f>IF(N284="zníž. prenesená",J284,0)</f>
        <v>0</v>
      </c>
      <c r="BI284" s="234">
        <f>IF(N284="nulová",J284,0)</f>
        <v>0</v>
      </c>
      <c r="BJ284" s="16" t="s">
        <v>139</v>
      </c>
      <c r="BK284" s="234">
        <f>ROUND(I284*H284,2)</f>
        <v>0</v>
      </c>
      <c r="BL284" s="16" t="s">
        <v>138</v>
      </c>
      <c r="BM284" s="233" t="s">
        <v>367</v>
      </c>
    </row>
    <row r="285" s="13" customFormat="1">
      <c r="A285" s="13"/>
      <c r="B285" s="235"/>
      <c r="C285" s="236"/>
      <c r="D285" s="237" t="s">
        <v>141</v>
      </c>
      <c r="E285" s="238" t="s">
        <v>1</v>
      </c>
      <c r="F285" s="239" t="s">
        <v>368</v>
      </c>
      <c r="G285" s="236"/>
      <c r="H285" s="240">
        <v>61.799999999999997</v>
      </c>
      <c r="I285" s="241"/>
      <c r="J285" s="236"/>
      <c r="K285" s="236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141</v>
      </c>
      <c r="AU285" s="246" t="s">
        <v>139</v>
      </c>
      <c r="AV285" s="13" t="s">
        <v>139</v>
      </c>
      <c r="AW285" s="13" t="s">
        <v>31</v>
      </c>
      <c r="AX285" s="13" t="s">
        <v>80</v>
      </c>
      <c r="AY285" s="246" t="s">
        <v>132</v>
      </c>
    </row>
    <row r="286" s="2" customFormat="1" ht="24.15" customHeight="1">
      <c r="A286" s="37"/>
      <c r="B286" s="38"/>
      <c r="C286" s="221" t="s">
        <v>369</v>
      </c>
      <c r="D286" s="221" t="s">
        <v>134</v>
      </c>
      <c r="E286" s="222" t="s">
        <v>370</v>
      </c>
      <c r="F286" s="223" t="s">
        <v>371</v>
      </c>
      <c r="G286" s="224" t="s">
        <v>188</v>
      </c>
      <c r="H286" s="225">
        <v>48.399999999999999</v>
      </c>
      <c r="I286" s="226"/>
      <c r="J286" s="227">
        <f>ROUND(I286*H286,2)</f>
        <v>0</v>
      </c>
      <c r="K286" s="228"/>
      <c r="L286" s="43"/>
      <c r="M286" s="229" t="s">
        <v>1</v>
      </c>
      <c r="N286" s="230" t="s">
        <v>41</v>
      </c>
      <c r="O286" s="96"/>
      <c r="P286" s="231">
        <f>O286*H286</f>
        <v>0</v>
      </c>
      <c r="Q286" s="231">
        <v>0.01949</v>
      </c>
      <c r="R286" s="231">
        <f>Q286*H286</f>
        <v>0.94331600000000004</v>
      </c>
      <c r="S286" s="231">
        <v>0</v>
      </c>
      <c r="T286" s="232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3" t="s">
        <v>138</v>
      </c>
      <c r="AT286" s="233" t="s">
        <v>134</v>
      </c>
      <c r="AU286" s="233" t="s">
        <v>139</v>
      </c>
      <c r="AY286" s="16" t="s">
        <v>132</v>
      </c>
      <c r="BE286" s="234">
        <f>IF(N286="základná",J286,0)</f>
        <v>0</v>
      </c>
      <c r="BF286" s="234">
        <f>IF(N286="znížená",J286,0)</f>
        <v>0</v>
      </c>
      <c r="BG286" s="234">
        <f>IF(N286="zákl. prenesená",J286,0)</f>
        <v>0</v>
      </c>
      <c r="BH286" s="234">
        <f>IF(N286="zníž. prenesená",J286,0)</f>
        <v>0</v>
      </c>
      <c r="BI286" s="234">
        <f>IF(N286="nulová",J286,0)</f>
        <v>0</v>
      </c>
      <c r="BJ286" s="16" t="s">
        <v>139</v>
      </c>
      <c r="BK286" s="234">
        <f>ROUND(I286*H286,2)</f>
        <v>0</v>
      </c>
      <c r="BL286" s="16" t="s">
        <v>138</v>
      </c>
      <c r="BM286" s="233" t="s">
        <v>372</v>
      </c>
    </row>
    <row r="287" s="13" customFormat="1">
      <c r="A287" s="13"/>
      <c r="B287" s="235"/>
      <c r="C287" s="236"/>
      <c r="D287" s="237" t="s">
        <v>141</v>
      </c>
      <c r="E287" s="238" t="s">
        <v>1</v>
      </c>
      <c r="F287" s="239" t="s">
        <v>373</v>
      </c>
      <c r="G287" s="236"/>
      <c r="H287" s="240">
        <v>48.399999999999999</v>
      </c>
      <c r="I287" s="241"/>
      <c r="J287" s="236"/>
      <c r="K287" s="236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141</v>
      </c>
      <c r="AU287" s="246" t="s">
        <v>139</v>
      </c>
      <c r="AV287" s="13" t="s">
        <v>139</v>
      </c>
      <c r="AW287" s="13" t="s">
        <v>31</v>
      </c>
      <c r="AX287" s="13" t="s">
        <v>80</v>
      </c>
      <c r="AY287" s="246" t="s">
        <v>132</v>
      </c>
    </row>
    <row r="288" s="2" customFormat="1" ht="24.15" customHeight="1">
      <c r="A288" s="37"/>
      <c r="B288" s="38"/>
      <c r="C288" s="221" t="s">
        <v>374</v>
      </c>
      <c r="D288" s="221" t="s">
        <v>134</v>
      </c>
      <c r="E288" s="222" t="s">
        <v>375</v>
      </c>
      <c r="F288" s="223" t="s">
        <v>376</v>
      </c>
      <c r="G288" s="224" t="s">
        <v>137</v>
      </c>
      <c r="H288" s="225">
        <v>3.734</v>
      </c>
      <c r="I288" s="226"/>
      <c r="J288" s="227">
        <f>ROUND(I288*H288,2)</f>
        <v>0</v>
      </c>
      <c r="K288" s="228"/>
      <c r="L288" s="43"/>
      <c r="M288" s="229" t="s">
        <v>1</v>
      </c>
      <c r="N288" s="230" t="s">
        <v>41</v>
      </c>
      <c r="O288" s="96"/>
      <c r="P288" s="231">
        <f>O288*H288</f>
        <v>0</v>
      </c>
      <c r="Q288" s="231">
        <v>2.41648</v>
      </c>
      <c r="R288" s="231">
        <f>Q288*H288</f>
        <v>9.023136319999999</v>
      </c>
      <c r="S288" s="231">
        <v>0</v>
      </c>
      <c r="T288" s="232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3" t="s">
        <v>138</v>
      </c>
      <c r="AT288" s="233" t="s">
        <v>134</v>
      </c>
      <c r="AU288" s="233" t="s">
        <v>139</v>
      </c>
      <c r="AY288" s="16" t="s">
        <v>132</v>
      </c>
      <c r="BE288" s="234">
        <f>IF(N288="základná",J288,0)</f>
        <v>0</v>
      </c>
      <c r="BF288" s="234">
        <f>IF(N288="znížená",J288,0)</f>
        <v>0</v>
      </c>
      <c r="BG288" s="234">
        <f>IF(N288="zákl. prenesená",J288,0)</f>
        <v>0</v>
      </c>
      <c r="BH288" s="234">
        <f>IF(N288="zníž. prenesená",J288,0)</f>
        <v>0</v>
      </c>
      <c r="BI288" s="234">
        <f>IF(N288="nulová",J288,0)</f>
        <v>0</v>
      </c>
      <c r="BJ288" s="16" t="s">
        <v>139</v>
      </c>
      <c r="BK288" s="234">
        <f>ROUND(I288*H288,2)</f>
        <v>0</v>
      </c>
      <c r="BL288" s="16" t="s">
        <v>138</v>
      </c>
      <c r="BM288" s="233" t="s">
        <v>377</v>
      </c>
    </row>
    <row r="289" s="13" customFormat="1">
      <c r="A289" s="13"/>
      <c r="B289" s="235"/>
      <c r="C289" s="236"/>
      <c r="D289" s="237" t="s">
        <v>141</v>
      </c>
      <c r="E289" s="238" t="s">
        <v>1</v>
      </c>
      <c r="F289" s="239" t="s">
        <v>378</v>
      </c>
      <c r="G289" s="236"/>
      <c r="H289" s="240">
        <v>3.734</v>
      </c>
      <c r="I289" s="241"/>
      <c r="J289" s="236"/>
      <c r="K289" s="236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141</v>
      </c>
      <c r="AU289" s="246" t="s">
        <v>139</v>
      </c>
      <c r="AV289" s="13" t="s">
        <v>139</v>
      </c>
      <c r="AW289" s="13" t="s">
        <v>31</v>
      </c>
      <c r="AX289" s="13" t="s">
        <v>80</v>
      </c>
      <c r="AY289" s="246" t="s">
        <v>132</v>
      </c>
    </row>
    <row r="290" s="2" customFormat="1" ht="24.15" customHeight="1">
      <c r="A290" s="37"/>
      <c r="B290" s="38"/>
      <c r="C290" s="221" t="s">
        <v>379</v>
      </c>
      <c r="D290" s="221" t="s">
        <v>134</v>
      </c>
      <c r="E290" s="222" t="s">
        <v>380</v>
      </c>
      <c r="F290" s="223" t="s">
        <v>381</v>
      </c>
      <c r="G290" s="224" t="s">
        <v>137</v>
      </c>
      <c r="H290" s="225">
        <v>3.734</v>
      </c>
      <c r="I290" s="226"/>
      <c r="J290" s="227">
        <f>ROUND(I290*H290,2)</f>
        <v>0</v>
      </c>
      <c r="K290" s="228"/>
      <c r="L290" s="43"/>
      <c r="M290" s="229" t="s">
        <v>1</v>
      </c>
      <c r="N290" s="230" t="s">
        <v>41</v>
      </c>
      <c r="O290" s="96"/>
      <c r="P290" s="231">
        <f>O290*H290</f>
        <v>0</v>
      </c>
      <c r="Q290" s="231">
        <v>0.040000000000000001</v>
      </c>
      <c r="R290" s="231">
        <f>Q290*H290</f>
        <v>0.14935999999999999</v>
      </c>
      <c r="S290" s="231">
        <v>0</v>
      </c>
      <c r="T290" s="23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3" t="s">
        <v>138</v>
      </c>
      <c r="AT290" s="233" t="s">
        <v>134</v>
      </c>
      <c r="AU290" s="233" t="s">
        <v>139</v>
      </c>
      <c r="AY290" s="16" t="s">
        <v>132</v>
      </c>
      <c r="BE290" s="234">
        <f>IF(N290="základná",J290,0)</f>
        <v>0</v>
      </c>
      <c r="BF290" s="234">
        <f>IF(N290="znížená",J290,0)</f>
        <v>0</v>
      </c>
      <c r="BG290" s="234">
        <f>IF(N290="zákl. prenesená",J290,0)</f>
        <v>0</v>
      </c>
      <c r="BH290" s="234">
        <f>IF(N290="zníž. prenesená",J290,0)</f>
        <v>0</v>
      </c>
      <c r="BI290" s="234">
        <f>IF(N290="nulová",J290,0)</f>
        <v>0</v>
      </c>
      <c r="BJ290" s="16" t="s">
        <v>139</v>
      </c>
      <c r="BK290" s="234">
        <f>ROUND(I290*H290,2)</f>
        <v>0</v>
      </c>
      <c r="BL290" s="16" t="s">
        <v>138</v>
      </c>
      <c r="BM290" s="233" t="s">
        <v>382</v>
      </c>
    </row>
    <row r="291" s="2" customFormat="1" ht="24.15" customHeight="1">
      <c r="A291" s="37"/>
      <c r="B291" s="38"/>
      <c r="C291" s="221" t="s">
        <v>383</v>
      </c>
      <c r="D291" s="221" t="s">
        <v>134</v>
      </c>
      <c r="E291" s="222" t="s">
        <v>384</v>
      </c>
      <c r="F291" s="223" t="s">
        <v>385</v>
      </c>
      <c r="G291" s="224" t="s">
        <v>137</v>
      </c>
      <c r="H291" s="225">
        <v>86.299999999999997</v>
      </c>
      <c r="I291" s="226"/>
      <c r="J291" s="227">
        <f>ROUND(I291*H291,2)</f>
        <v>0</v>
      </c>
      <c r="K291" s="228"/>
      <c r="L291" s="43"/>
      <c r="M291" s="229" t="s">
        <v>1</v>
      </c>
      <c r="N291" s="230" t="s">
        <v>41</v>
      </c>
      <c r="O291" s="96"/>
      <c r="P291" s="231">
        <f>O291*H291</f>
        <v>0</v>
      </c>
      <c r="Q291" s="231">
        <v>2.41648</v>
      </c>
      <c r="R291" s="231">
        <f>Q291*H291</f>
        <v>208.54222399999998</v>
      </c>
      <c r="S291" s="231">
        <v>0</v>
      </c>
      <c r="T291" s="23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33" t="s">
        <v>138</v>
      </c>
      <c r="AT291" s="233" t="s">
        <v>134</v>
      </c>
      <c r="AU291" s="233" t="s">
        <v>139</v>
      </c>
      <c r="AY291" s="16" t="s">
        <v>132</v>
      </c>
      <c r="BE291" s="234">
        <f>IF(N291="základná",J291,0)</f>
        <v>0</v>
      </c>
      <c r="BF291" s="234">
        <f>IF(N291="znížená",J291,0)</f>
        <v>0</v>
      </c>
      <c r="BG291" s="234">
        <f>IF(N291="zákl. prenesená",J291,0)</f>
        <v>0</v>
      </c>
      <c r="BH291" s="234">
        <f>IF(N291="zníž. prenesená",J291,0)</f>
        <v>0</v>
      </c>
      <c r="BI291" s="234">
        <f>IF(N291="nulová",J291,0)</f>
        <v>0</v>
      </c>
      <c r="BJ291" s="16" t="s">
        <v>139</v>
      </c>
      <c r="BK291" s="234">
        <f>ROUND(I291*H291,2)</f>
        <v>0</v>
      </c>
      <c r="BL291" s="16" t="s">
        <v>138</v>
      </c>
      <c r="BM291" s="233" t="s">
        <v>386</v>
      </c>
    </row>
    <row r="292" s="13" customFormat="1">
      <c r="A292" s="13"/>
      <c r="B292" s="235"/>
      <c r="C292" s="236"/>
      <c r="D292" s="237" t="s">
        <v>141</v>
      </c>
      <c r="E292" s="238" t="s">
        <v>1</v>
      </c>
      <c r="F292" s="239" t="s">
        <v>387</v>
      </c>
      <c r="G292" s="236"/>
      <c r="H292" s="240">
        <v>86.299999999999997</v>
      </c>
      <c r="I292" s="241"/>
      <c r="J292" s="236"/>
      <c r="K292" s="236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141</v>
      </c>
      <c r="AU292" s="246" t="s">
        <v>139</v>
      </c>
      <c r="AV292" s="13" t="s">
        <v>139</v>
      </c>
      <c r="AW292" s="13" t="s">
        <v>31</v>
      </c>
      <c r="AX292" s="13" t="s">
        <v>80</v>
      </c>
      <c r="AY292" s="246" t="s">
        <v>132</v>
      </c>
    </row>
    <row r="293" s="2" customFormat="1" ht="33" customHeight="1">
      <c r="A293" s="37"/>
      <c r="B293" s="38"/>
      <c r="C293" s="221" t="s">
        <v>388</v>
      </c>
      <c r="D293" s="221" t="s">
        <v>134</v>
      </c>
      <c r="E293" s="222" t="s">
        <v>389</v>
      </c>
      <c r="F293" s="223" t="s">
        <v>390</v>
      </c>
      <c r="G293" s="224" t="s">
        <v>137</v>
      </c>
      <c r="H293" s="225">
        <v>86.299999999999997</v>
      </c>
      <c r="I293" s="226"/>
      <c r="J293" s="227">
        <f>ROUND(I293*H293,2)</f>
        <v>0</v>
      </c>
      <c r="K293" s="228"/>
      <c r="L293" s="43"/>
      <c r="M293" s="229" t="s">
        <v>1</v>
      </c>
      <c r="N293" s="230" t="s">
        <v>41</v>
      </c>
      <c r="O293" s="96"/>
      <c r="P293" s="231">
        <f>O293*H293</f>
        <v>0</v>
      </c>
      <c r="Q293" s="231">
        <v>0</v>
      </c>
      <c r="R293" s="231">
        <f>Q293*H293</f>
        <v>0</v>
      </c>
      <c r="S293" s="231">
        <v>0</v>
      </c>
      <c r="T293" s="232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3" t="s">
        <v>138</v>
      </c>
      <c r="AT293" s="233" t="s">
        <v>134</v>
      </c>
      <c r="AU293" s="233" t="s">
        <v>139</v>
      </c>
      <c r="AY293" s="16" t="s">
        <v>132</v>
      </c>
      <c r="BE293" s="234">
        <f>IF(N293="základná",J293,0)</f>
        <v>0</v>
      </c>
      <c r="BF293" s="234">
        <f>IF(N293="znížená",J293,0)</f>
        <v>0</v>
      </c>
      <c r="BG293" s="234">
        <f>IF(N293="zákl. prenesená",J293,0)</f>
        <v>0</v>
      </c>
      <c r="BH293" s="234">
        <f>IF(N293="zníž. prenesená",J293,0)</f>
        <v>0</v>
      </c>
      <c r="BI293" s="234">
        <f>IF(N293="nulová",J293,0)</f>
        <v>0</v>
      </c>
      <c r="BJ293" s="16" t="s">
        <v>139</v>
      </c>
      <c r="BK293" s="234">
        <f>ROUND(I293*H293,2)</f>
        <v>0</v>
      </c>
      <c r="BL293" s="16" t="s">
        <v>138</v>
      </c>
      <c r="BM293" s="233" t="s">
        <v>391</v>
      </c>
    </row>
    <row r="294" s="2" customFormat="1" ht="33" customHeight="1">
      <c r="A294" s="37"/>
      <c r="B294" s="38"/>
      <c r="C294" s="221" t="s">
        <v>392</v>
      </c>
      <c r="D294" s="221" t="s">
        <v>134</v>
      </c>
      <c r="E294" s="222" t="s">
        <v>393</v>
      </c>
      <c r="F294" s="223" t="s">
        <v>394</v>
      </c>
      <c r="G294" s="224" t="s">
        <v>137</v>
      </c>
      <c r="H294" s="225">
        <v>86.299999999999997</v>
      </c>
      <c r="I294" s="226"/>
      <c r="J294" s="227">
        <f>ROUND(I294*H294,2)</f>
        <v>0</v>
      </c>
      <c r="K294" s="228"/>
      <c r="L294" s="43"/>
      <c r="M294" s="229" t="s">
        <v>1</v>
      </c>
      <c r="N294" s="230" t="s">
        <v>41</v>
      </c>
      <c r="O294" s="96"/>
      <c r="P294" s="231">
        <f>O294*H294</f>
        <v>0</v>
      </c>
      <c r="Q294" s="231">
        <v>0</v>
      </c>
      <c r="R294" s="231">
        <f>Q294*H294</f>
        <v>0</v>
      </c>
      <c r="S294" s="231">
        <v>0</v>
      </c>
      <c r="T294" s="23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3" t="s">
        <v>138</v>
      </c>
      <c r="AT294" s="233" t="s">
        <v>134</v>
      </c>
      <c r="AU294" s="233" t="s">
        <v>139</v>
      </c>
      <c r="AY294" s="16" t="s">
        <v>132</v>
      </c>
      <c r="BE294" s="234">
        <f>IF(N294="základná",J294,0)</f>
        <v>0</v>
      </c>
      <c r="BF294" s="234">
        <f>IF(N294="znížená",J294,0)</f>
        <v>0</v>
      </c>
      <c r="BG294" s="234">
        <f>IF(N294="zákl. prenesená",J294,0)</f>
        <v>0</v>
      </c>
      <c r="BH294" s="234">
        <f>IF(N294="zníž. prenesená",J294,0)</f>
        <v>0</v>
      </c>
      <c r="BI294" s="234">
        <f>IF(N294="nulová",J294,0)</f>
        <v>0</v>
      </c>
      <c r="BJ294" s="16" t="s">
        <v>139</v>
      </c>
      <c r="BK294" s="234">
        <f>ROUND(I294*H294,2)</f>
        <v>0</v>
      </c>
      <c r="BL294" s="16" t="s">
        <v>138</v>
      </c>
      <c r="BM294" s="233" t="s">
        <v>395</v>
      </c>
    </row>
    <row r="295" s="13" customFormat="1">
      <c r="A295" s="13"/>
      <c r="B295" s="235"/>
      <c r="C295" s="236"/>
      <c r="D295" s="237" t="s">
        <v>141</v>
      </c>
      <c r="E295" s="238" t="s">
        <v>1</v>
      </c>
      <c r="F295" s="239" t="s">
        <v>396</v>
      </c>
      <c r="G295" s="236"/>
      <c r="H295" s="240">
        <v>86.299999999999997</v>
      </c>
      <c r="I295" s="241"/>
      <c r="J295" s="236"/>
      <c r="K295" s="236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141</v>
      </c>
      <c r="AU295" s="246" t="s">
        <v>139</v>
      </c>
      <c r="AV295" s="13" t="s">
        <v>139</v>
      </c>
      <c r="AW295" s="13" t="s">
        <v>31</v>
      </c>
      <c r="AX295" s="13" t="s">
        <v>80</v>
      </c>
      <c r="AY295" s="246" t="s">
        <v>132</v>
      </c>
    </row>
    <row r="296" s="2" customFormat="1" ht="37.8" customHeight="1">
      <c r="A296" s="37"/>
      <c r="B296" s="38"/>
      <c r="C296" s="221" t="s">
        <v>397</v>
      </c>
      <c r="D296" s="221" t="s">
        <v>134</v>
      </c>
      <c r="E296" s="222" t="s">
        <v>398</v>
      </c>
      <c r="F296" s="223" t="s">
        <v>399</v>
      </c>
      <c r="G296" s="224" t="s">
        <v>188</v>
      </c>
      <c r="H296" s="225">
        <v>469.98599999999999</v>
      </c>
      <c r="I296" s="226"/>
      <c r="J296" s="227">
        <f>ROUND(I296*H296,2)</f>
        <v>0</v>
      </c>
      <c r="K296" s="228"/>
      <c r="L296" s="43"/>
      <c r="M296" s="229" t="s">
        <v>1</v>
      </c>
      <c r="N296" s="230" t="s">
        <v>41</v>
      </c>
      <c r="O296" s="96"/>
      <c r="P296" s="231">
        <f>O296*H296</f>
        <v>0</v>
      </c>
      <c r="Q296" s="231">
        <v>0.0062700000000000004</v>
      </c>
      <c r="R296" s="231">
        <f>Q296*H296</f>
        <v>2.94681222</v>
      </c>
      <c r="S296" s="231">
        <v>0</v>
      </c>
      <c r="T296" s="23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3" t="s">
        <v>138</v>
      </c>
      <c r="AT296" s="233" t="s">
        <v>134</v>
      </c>
      <c r="AU296" s="233" t="s">
        <v>139</v>
      </c>
      <c r="AY296" s="16" t="s">
        <v>132</v>
      </c>
      <c r="BE296" s="234">
        <f>IF(N296="základná",J296,0)</f>
        <v>0</v>
      </c>
      <c r="BF296" s="234">
        <f>IF(N296="znížená",J296,0)</f>
        <v>0</v>
      </c>
      <c r="BG296" s="234">
        <f>IF(N296="zákl. prenesená",J296,0)</f>
        <v>0</v>
      </c>
      <c r="BH296" s="234">
        <f>IF(N296="zníž. prenesená",J296,0)</f>
        <v>0</v>
      </c>
      <c r="BI296" s="234">
        <f>IF(N296="nulová",J296,0)</f>
        <v>0</v>
      </c>
      <c r="BJ296" s="16" t="s">
        <v>139</v>
      </c>
      <c r="BK296" s="234">
        <f>ROUND(I296*H296,2)</f>
        <v>0</v>
      </c>
      <c r="BL296" s="16" t="s">
        <v>138</v>
      </c>
      <c r="BM296" s="233" t="s">
        <v>400</v>
      </c>
    </row>
    <row r="297" s="13" customFormat="1">
      <c r="A297" s="13"/>
      <c r="B297" s="235"/>
      <c r="C297" s="236"/>
      <c r="D297" s="237" t="s">
        <v>141</v>
      </c>
      <c r="E297" s="238" t="s">
        <v>1</v>
      </c>
      <c r="F297" s="239" t="s">
        <v>401</v>
      </c>
      <c r="G297" s="236"/>
      <c r="H297" s="240">
        <v>469.98599999999999</v>
      </c>
      <c r="I297" s="241"/>
      <c r="J297" s="236"/>
      <c r="K297" s="236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141</v>
      </c>
      <c r="AU297" s="246" t="s">
        <v>139</v>
      </c>
      <c r="AV297" s="13" t="s">
        <v>139</v>
      </c>
      <c r="AW297" s="13" t="s">
        <v>31</v>
      </c>
      <c r="AX297" s="13" t="s">
        <v>80</v>
      </c>
      <c r="AY297" s="246" t="s">
        <v>132</v>
      </c>
    </row>
    <row r="298" s="2" customFormat="1" ht="37.8" customHeight="1">
      <c r="A298" s="37"/>
      <c r="B298" s="38"/>
      <c r="C298" s="221" t="s">
        <v>402</v>
      </c>
      <c r="D298" s="221" t="s">
        <v>134</v>
      </c>
      <c r="E298" s="222" t="s">
        <v>398</v>
      </c>
      <c r="F298" s="223" t="s">
        <v>399</v>
      </c>
      <c r="G298" s="224" t="s">
        <v>188</v>
      </c>
      <c r="H298" s="225">
        <v>68.453000000000003</v>
      </c>
      <c r="I298" s="226"/>
      <c r="J298" s="227">
        <f>ROUND(I298*H298,2)</f>
        <v>0</v>
      </c>
      <c r="K298" s="228"/>
      <c r="L298" s="43"/>
      <c r="M298" s="229" t="s">
        <v>1</v>
      </c>
      <c r="N298" s="230" t="s">
        <v>41</v>
      </c>
      <c r="O298" s="96"/>
      <c r="P298" s="231">
        <f>O298*H298</f>
        <v>0</v>
      </c>
      <c r="Q298" s="231">
        <v>0.0062700000000000004</v>
      </c>
      <c r="R298" s="231">
        <f>Q298*H298</f>
        <v>0.42920031000000003</v>
      </c>
      <c r="S298" s="231">
        <v>0</v>
      </c>
      <c r="T298" s="23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3" t="s">
        <v>138</v>
      </c>
      <c r="AT298" s="233" t="s">
        <v>134</v>
      </c>
      <c r="AU298" s="233" t="s">
        <v>139</v>
      </c>
      <c r="AY298" s="16" t="s">
        <v>132</v>
      </c>
      <c r="BE298" s="234">
        <f>IF(N298="základná",J298,0)</f>
        <v>0</v>
      </c>
      <c r="BF298" s="234">
        <f>IF(N298="znížená",J298,0)</f>
        <v>0</v>
      </c>
      <c r="BG298" s="234">
        <f>IF(N298="zákl. prenesená",J298,0)</f>
        <v>0</v>
      </c>
      <c r="BH298" s="234">
        <f>IF(N298="zníž. prenesená",J298,0)</f>
        <v>0</v>
      </c>
      <c r="BI298" s="234">
        <f>IF(N298="nulová",J298,0)</f>
        <v>0</v>
      </c>
      <c r="BJ298" s="16" t="s">
        <v>139</v>
      </c>
      <c r="BK298" s="234">
        <f>ROUND(I298*H298,2)</f>
        <v>0</v>
      </c>
      <c r="BL298" s="16" t="s">
        <v>138</v>
      </c>
      <c r="BM298" s="233" t="s">
        <v>403</v>
      </c>
    </row>
    <row r="299" s="13" customFormat="1">
      <c r="A299" s="13"/>
      <c r="B299" s="235"/>
      <c r="C299" s="236"/>
      <c r="D299" s="237" t="s">
        <v>141</v>
      </c>
      <c r="E299" s="238" t="s">
        <v>1</v>
      </c>
      <c r="F299" s="239" t="s">
        <v>404</v>
      </c>
      <c r="G299" s="236"/>
      <c r="H299" s="240">
        <v>68.453000000000003</v>
      </c>
      <c r="I299" s="241"/>
      <c r="J299" s="236"/>
      <c r="K299" s="236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141</v>
      </c>
      <c r="AU299" s="246" t="s">
        <v>139</v>
      </c>
      <c r="AV299" s="13" t="s">
        <v>139</v>
      </c>
      <c r="AW299" s="13" t="s">
        <v>31</v>
      </c>
      <c r="AX299" s="13" t="s">
        <v>80</v>
      </c>
      <c r="AY299" s="246" t="s">
        <v>132</v>
      </c>
    </row>
    <row r="300" s="2" customFormat="1" ht="24.15" customHeight="1">
      <c r="A300" s="37"/>
      <c r="B300" s="38"/>
      <c r="C300" s="221" t="s">
        <v>405</v>
      </c>
      <c r="D300" s="221" t="s">
        <v>134</v>
      </c>
      <c r="E300" s="222" t="s">
        <v>406</v>
      </c>
      <c r="F300" s="223" t="s">
        <v>407</v>
      </c>
      <c r="G300" s="224" t="s">
        <v>188</v>
      </c>
      <c r="H300" s="225">
        <v>62.229999999999997</v>
      </c>
      <c r="I300" s="226"/>
      <c r="J300" s="227">
        <f>ROUND(I300*H300,2)</f>
        <v>0</v>
      </c>
      <c r="K300" s="228"/>
      <c r="L300" s="43"/>
      <c r="M300" s="229" t="s">
        <v>1</v>
      </c>
      <c r="N300" s="230" t="s">
        <v>41</v>
      </c>
      <c r="O300" s="96"/>
      <c r="P300" s="231">
        <f>O300*H300</f>
        <v>0</v>
      </c>
      <c r="Q300" s="231">
        <v>0.00347</v>
      </c>
      <c r="R300" s="231">
        <f>Q300*H300</f>
        <v>0.21593809999999999</v>
      </c>
      <c r="S300" s="231">
        <v>0</v>
      </c>
      <c r="T300" s="23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3" t="s">
        <v>138</v>
      </c>
      <c r="AT300" s="233" t="s">
        <v>134</v>
      </c>
      <c r="AU300" s="233" t="s">
        <v>139</v>
      </c>
      <c r="AY300" s="16" t="s">
        <v>132</v>
      </c>
      <c r="BE300" s="234">
        <f>IF(N300="základná",J300,0)</f>
        <v>0</v>
      </c>
      <c r="BF300" s="234">
        <f>IF(N300="znížená",J300,0)</f>
        <v>0</v>
      </c>
      <c r="BG300" s="234">
        <f>IF(N300="zákl. prenesená",J300,0)</f>
        <v>0</v>
      </c>
      <c r="BH300" s="234">
        <f>IF(N300="zníž. prenesená",J300,0)</f>
        <v>0</v>
      </c>
      <c r="BI300" s="234">
        <f>IF(N300="nulová",J300,0)</f>
        <v>0</v>
      </c>
      <c r="BJ300" s="16" t="s">
        <v>139</v>
      </c>
      <c r="BK300" s="234">
        <f>ROUND(I300*H300,2)</f>
        <v>0</v>
      </c>
      <c r="BL300" s="16" t="s">
        <v>138</v>
      </c>
      <c r="BM300" s="233" t="s">
        <v>408</v>
      </c>
    </row>
    <row r="301" s="13" customFormat="1">
      <c r="A301" s="13"/>
      <c r="B301" s="235"/>
      <c r="C301" s="236"/>
      <c r="D301" s="237" t="s">
        <v>141</v>
      </c>
      <c r="E301" s="238" t="s">
        <v>1</v>
      </c>
      <c r="F301" s="239" t="s">
        <v>409</v>
      </c>
      <c r="G301" s="236"/>
      <c r="H301" s="240">
        <v>62.229999999999997</v>
      </c>
      <c r="I301" s="241"/>
      <c r="J301" s="236"/>
      <c r="K301" s="236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141</v>
      </c>
      <c r="AU301" s="246" t="s">
        <v>139</v>
      </c>
      <c r="AV301" s="13" t="s">
        <v>139</v>
      </c>
      <c r="AW301" s="13" t="s">
        <v>31</v>
      </c>
      <c r="AX301" s="13" t="s">
        <v>80</v>
      </c>
      <c r="AY301" s="246" t="s">
        <v>132</v>
      </c>
    </row>
    <row r="302" s="2" customFormat="1" ht="37.8" customHeight="1">
      <c r="A302" s="37"/>
      <c r="B302" s="38"/>
      <c r="C302" s="221" t="s">
        <v>410</v>
      </c>
      <c r="D302" s="221" t="s">
        <v>134</v>
      </c>
      <c r="E302" s="222" t="s">
        <v>411</v>
      </c>
      <c r="F302" s="223" t="s">
        <v>412</v>
      </c>
      <c r="G302" s="224" t="s">
        <v>188</v>
      </c>
      <c r="H302" s="225">
        <v>63.219999999999999</v>
      </c>
      <c r="I302" s="226"/>
      <c r="J302" s="227">
        <f>ROUND(I302*H302,2)</f>
        <v>0</v>
      </c>
      <c r="K302" s="228"/>
      <c r="L302" s="43"/>
      <c r="M302" s="229" t="s">
        <v>1</v>
      </c>
      <c r="N302" s="230" t="s">
        <v>41</v>
      </c>
      <c r="O302" s="96"/>
      <c r="P302" s="231">
        <f>O302*H302</f>
        <v>0</v>
      </c>
      <c r="Q302" s="231">
        <v>0.021000000000000001</v>
      </c>
      <c r="R302" s="231">
        <f>Q302*H302</f>
        <v>1.32762</v>
      </c>
      <c r="S302" s="231">
        <v>0</v>
      </c>
      <c r="T302" s="23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3" t="s">
        <v>138</v>
      </c>
      <c r="AT302" s="233" t="s">
        <v>134</v>
      </c>
      <c r="AU302" s="233" t="s">
        <v>139</v>
      </c>
      <c r="AY302" s="16" t="s">
        <v>132</v>
      </c>
      <c r="BE302" s="234">
        <f>IF(N302="základná",J302,0)</f>
        <v>0</v>
      </c>
      <c r="BF302" s="234">
        <f>IF(N302="znížená",J302,0)</f>
        <v>0</v>
      </c>
      <c r="BG302" s="234">
        <f>IF(N302="zákl. prenesená",J302,0)</f>
        <v>0</v>
      </c>
      <c r="BH302" s="234">
        <f>IF(N302="zníž. prenesená",J302,0)</f>
        <v>0</v>
      </c>
      <c r="BI302" s="234">
        <f>IF(N302="nulová",J302,0)</f>
        <v>0</v>
      </c>
      <c r="BJ302" s="16" t="s">
        <v>139</v>
      </c>
      <c r="BK302" s="234">
        <f>ROUND(I302*H302,2)</f>
        <v>0</v>
      </c>
      <c r="BL302" s="16" t="s">
        <v>138</v>
      </c>
      <c r="BM302" s="233" t="s">
        <v>413</v>
      </c>
    </row>
    <row r="303" s="12" customFormat="1" ht="22.8" customHeight="1">
      <c r="A303" s="12"/>
      <c r="B303" s="205"/>
      <c r="C303" s="206"/>
      <c r="D303" s="207" t="s">
        <v>74</v>
      </c>
      <c r="E303" s="219" t="s">
        <v>173</v>
      </c>
      <c r="F303" s="219" t="s">
        <v>414</v>
      </c>
      <c r="G303" s="206"/>
      <c r="H303" s="206"/>
      <c r="I303" s="209"/>
      <c r="J303" s="220">
        <f>BK303</f>
        <v>0</v>
      </c>
      <c r="K303" s="206"/>
      <c r="L303" s="211"/>
      <c r="M303" s="212"/>
      <c r="N303" s="213"/>
      <c r="O303" s="213"/>
      <c r="P303" s="214">
        <f>SUM(P304:P329)</f>
        <v>0</v>
      </c>
      <c r="Q303" s="213"/>
      <c r="R303" s="214">
        <f>SUM(R304:R329)</f>
        <v>37.699921590000002</v>
      </c>
      <c r="S303" s="213"/>
      <c r="T303" s="215">
        <f>SUM(T304:T329)</f>
        <v>157.23439999999999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6" t="s">
        <v>80</v>
      </c>
      <c r="AT303" s="217" t="s">
        <v>74</v>
      </c>
      <c r="AU303" s="217" t="s">
        <v>80</v>
      </c>
      <c r="AY303" s="216" t="s">
        <v>132</v>
      </c>
      <c r="BK303" s="218">
        <f>SUM(BK304:BK329)</f>
        <v>0</v>
      </c>
    </row>
    <row r="304" s="2" customFormat="1" ht="33" customHeight="1">
      <c r="A304" s="37"/>
      <c r="B304" s="38"/>
      <c r="C304" s="221" t="s">
        <v>415</v>
      </c>
      <c r="D304" s="221" t="s">
        <v>134</v>
      </c>
      <c r="E304" s="222" t="s">
        <v>416</v>
      </c>
      <c r="F304" s="223" t="s">
        <v>417</v>
      </c>
      <c r="G304" s="224" t="s">
        <v>418</v>
      </c>
      <c r="H304" s="225">
        <v>53.450000000000003</v>
      </c>
      <c r="I304" s="226"/>
      <c r="J304" s="227">
        <f>ROUND(I304*H304,2)</f>
        <v>0</v>
      </c>
      <c r="K304" s="228"/>
      <c r="L304" s="43"/>
      <c r="M304" s="229" t="s">
        <v>1</v>
      </c>
      <c r="N304" s="230" t="s">
        <v>41</v>
      </c>
      <c r="O304" s="96"/>
      <c r="P304" s="231">
        <f>O304*H304</f>
        <v>0</v>
      </c>
      <c r="Q304" s="231">
        <v>0.19697000000000001</v>
      </c>
      <c r="R304" s="231">
        <f>Q304*H304</f>
        <v>10.5280465</v>
      </c>
      <c r="S304" s="231">
        <v>0</v>
      </c>
      <c r="T304" s="23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3" t="s">
        <v>138</v>
      </c>
      <c r="AT304" s="233" t="s">
        <v>134</v>
      </c>
      <c r="AU304" s="233" t="s">
        <v>139</v>
      </c>
      <c r="AY304" s="16" t="s">
        <v>132</v>
      </c>
      <c r="BE304" s="234">
        <f>IF(N304="základná",J304,0)</f>
        <v>0</v>
      </c>
      <c r="BF304" s="234">
        <f>IF(N304="znížená",J304,0)</f>
        <v>0</v>
      </c>
      <c r="BG304" s="234">
        <f>IF(N304="zákl. prenesená",J304,0)</f>
        <v>0</v>
      </c>
      <c r="BH304" s="234">
        <f>IF(N304="zníž. prenesená",J304,0)</f>
        <v>0</v>
      </c>
      <c r="BI304" s="234">
        <f>IF(N304="nulová",J304,0)</f>
        <v>0</v>
      </c>
      <c r="BJ304" s="16" t="s">
        <v>139</v>
      </c>
      <c r="BK304" s="234">
        <f>ROUND(I304*H304,2)</f>
        <v>0</v>
      </c>
      <c r="BL304" s="16" t="s">
        <v>138</v>
      </c>
      <c r="BM304" s="233" t="s">
        <v>419</v>
      </c>
    </row>
    <row r="305" s="13" customFormat="1">
      <c r="A305" s="13"/>
      <c r="B305" s="235"/>
      <c r="C305" s="236"/>
      <c r="D305" s="237" t="s">
        <v>141</v>
      </c>
      <c r="E305" s="238" t="s">
        <v>1</v>
      </c>
      <c r="F305" s="239" t="s">
        <v>420</v>
      </c>
      <c r="G305" s="236"/>
      <c r="H305" s="240">
        <v>53.450000000000003</v>
      </c>
      <c r="I305" s="241"/>
      <c r="J305" s="236"/>
      <c r="K305" s="236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141</v>
      </c>
      <c r="AU305" s="246" t="s">
        <v>139</v>
      </c>
      <c r="AV305" s="13" t="s">
        <v>139</v>
      </c>
      <c r="AW305" s="13" t="s">
        <v>31</v>
      </c>
      <c r="AX305" s="13" t="s">
        <v>80</v>
      </c>
      <c r="AY305" s="246" t="s">
        <v>132</v>
      </c>
    </row>
    <row r="306" s="2" customFormat="1" ht="24.15" customHeight="1">
      <c r="A306" s="37"/>
      <c r="B306" s="38"/>
      <c r="C306" s="258" t="s">
        <v>421</v>
      </c>
      <c r="D306" s="258" t="s">
        <v>178</v>
      </c>
      <c r="E306" s="259" t="s">
        <v>422</v>
      </c>
      <c r="F306" s="260" t="s">
        <v>423</v>
      </c>
      <c r="G306" s="261" t="s">
        <v>227</v>
      </c>
      <c r="H306" s="262">
        <v>53.984999999999999</v>
      </c>
      <c r="I306" s="263"/>
      <c r="J306" s="264">
        <f>ROUND(I306*H306,2)</f>
        <v>0</v>
      </c>
      <c r="K306" s="265"/>
      <c r="L306" s="266"/>
      <c r="M306" s="267" t="s">
        <v>1</v>
      </c>
      <c r="N306" s="268" t="s">
        <v>41</v>
      </c>
      <c r="O306" s="96"/>
      <c r="P306" s="231">
        <f>O306*H306</f>
        <v>0</v>
      </c>
      <c r="Q306" s="231">
        <v>0.048000000000000001</v>
      </c>
      <c r="R306" s="231">
        <f>Q306*H306</f>
        <v>2.5912799999999998</v>
      </c>
      <c r="S306" s="231">
        <v>0</v>
      </c>
      <c r="T306" s="232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3" t="s">
        <v>169</v>
      </c>
      <c r="AT306" s="233" t="s">
        <v>178</v>
      </c>
      <c r="AU306" s="233" t="s">
        <v>139</v>
      </c>
      <c r="AY306" s="16" t="s">
        <v>132</v>
      </c>
      <c r="BE306" s="234">
        <f>IF(N306="základná",J306,0)</f>
        <v>0</v>
      </c>
      <c r="BF306" s="234">
        <f>IF(N306="znížená",J306,0)</f>
        <v>0</v>
      </c>
      <c r="BG306" s="234">
        <f>IF(N306="zákl. prenesená",J306,0)</f>
        <v>0</v>
      </c>
      <c r="BH306" s="234">
        <f>IF(N306="zníž. prenesená",J306,0)</f>
        <v>0</v>
      </c>
      <c r="BI306" s="234">
        <f>IF(N306="nulová",J306,0)</f>
        <v>0</v>
      </c>
      <c r="BJ306" s="16" t="s">
        <v>139</v>
      </c>
      <c r="BK306" s="234">
        <f>ROUND(I306*H306,2)</f>
        <v>0</v>
      </c>
      <c r="BL306" s="16" t="s">
        <v>138</v>
      </c>
      <c r="BM306" s="233" t="s">
        <v>424</v>
      </c>
    </row>
    <row r="307" s="13" customFormat="1">
      <c r="A307" s="13"/>
      <c r="B307" s="235"/>
      <c r="C307" s="236"/>
      <c r="D307" s="237" t="s">
        <v>141</v>
      </c>
      <c r="E307" s="236"/>
      <c r="F307" s="239" t="s">
        <v>425</v>
      </c>
      <c r="G307" s="236"/>
      <c r="H307" s="240">
        <v>53.984999999999999</v>
      </c>
      <c r="I307" s="241"/>
      <c r="J307" s="236"/>
      <c r="K307" s="236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141</v>
      </c>
      <c r="AU307" s="246" t="s">
        <v>139</v>
      </c>
      <c r="AV307" s="13" t="s">
        <v>139</v>
      </c>
      <c r="AW307" s="13" t="s">
        <v>4</v>
      </c>
      <c r="AX307" s="13" t="s">
        <v>80</v>
      </c>
      <c r="AY307" s="246" t="s">
        <v>132</v>
      </c>
    </row>
    <row r="308" s="2" customFormat="1" ht="33" customHeight="1">
      <c r="A308" s="37"/>
      <c r="B308" s="38"/>
      <c r="C308" s="221" t="s">
        <v>426</v>
      </c>
      <c r="D308" s="221" t="s">
        <v>134</v>
      </c>
      <c r="E308" s="222" t="s">
        <v>427</v>
      </c>
      <c r="F308" s="223" t="s">
        <v>428</v>
      </c>
      <c r="G308" s="224" t="s">
        <v>137</v>
      </c>
      <c r="H308" s="225">
        <v>4.8109999999999999</v>
      </c>
      <c r="I308" s="226"/>
      <c r="J308" s="227">
        <f>ROUND(I308*H308,2)</f>
        <v>0</v>
      </c>
      <c r="K308" s="228"/>
      <c r="L308" s="43"/>
      <c r="M308" s="229" t="s">
        <v>1</v>
      </c>
      <c r="N308" s="230" t="s">
        <v>41</v>
      </c>
      <c r="O308" s="96"/>
      <c r="P308" s="231">
        <f>O308*H308</f>
        <v>0</v>
      </c>
      <c r="Q308" s="231">
        <v>2.2010900000000002</v>
      </c>
      <c r="R308" s="231">
        <f>Q308*H308</f>
        <v>10.589443990000001</v>
      </c>
      <c r="S308" s="231">
        <v>0</v>
      </c>
      <c r="T308" s="23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3" t="s">
        <v>138</v>
      </c>
      <c r="AT308" s="233" t="s">
        <v>134</v>
      </c>
      <c r="AU308" s="233" t="s">
        <v>139</v>
      </c>
      <c r="AY308" s="16" t="s">
        <v>132</v>
      </c>
      <c r="BE308" s="234">
        <f>IF(N308="základná",J308,0)</f>
        <v>0</v>
      </c>
      <c r="BF308" s="234">
        <f>IF(N308="znížená",J308,0)</f>
        <v>0</v>
      </c>
      <c r="BG308" s="234">
        <f>IF(N308="zákl. prenesená",J308,0)</f>
        <v>0</v>
      </c>
      <c r="BH308" s="234">
        <f>IF(N308="zníž. prenesená",J308,0)</f>
        <v>0</v>
      </c>
      <c r="BI308" s="234">
        <f>IF(N308="nulová",J308,0)</f>
        <v>0</v>
      </c>
      <c r="BJ308" s="16" t="s">
        <v>139</v>
      </c>
      <c r="BK308" s="234">
        <f>ROUND(I308*H308,2)</f>
        <v>0</v>
      </c>
      <c r="BL308" s="16" t="s">
        <v>138</v>
      </c>
      <c r="BM308" s="233" t="s">
        <v>429</v>
      </c>
    </row>
    <row r="309" s="13" customFormat="1">
      <c r="A309" s="13"/>
      <c r="B309" s="235"/>
      <c r="C309" s="236"/>
      <c r="D309" s="237" t="s">
        <v>141</v>
      </c>
      <c r="E309" s="238" t="s">
        <v>1</v>
      </c>
      <c r="F309" s="239" t="s">
        <v>430</v>
      </c>
      <c r="G309" s="236"/>
      <c r="H309" s="240">
        <v>4.8109999999999999</v>
      </c>
      <c r="I309" s="241"/>
      <c r="J309" s="236"/>
      <c r="K309" s="236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141</v>
      </c>
      <c r="AU309" s="246" t="s">
        <v>139</v>
      </c>
      <c r="AV309" s="13" t="s">
        <v>139</v>
      </c>
      <c r="AW309" s="13" t="s">
        <v>31</v>
      </c>
      <c r="AX309" s="13" t="s">
        <v>80</v>
      </c>
      <c r="AY309" s="246" t="s">
        <v>132</v>
      </c>
    </row>
    <row r="310" s="2" customFormat="1" ht="33" customHeight="1">
      <c r="A310" s="37"/>
      <c r="B310" s="38"/>
      <c r="C310" s="221" t="s">
        <v>431</v>
      </c>
      <c r="D310" s="221" t="s">
        <v>134</v>
      </c>
      <c r="E310" s="222" t="s">
        <v>432</v>
      </c>
      <c r="F310" s="223" t="s">
        <v>433</v>
      </c>
      <c r="G310" s="224" t="s">
        <v>188</v>
      </c>
      <c r="H310" s="225">
        <v>262.18000000000001</v>
      </c>
      <c r="I310" s="226"/>
      <c r="J310" s="227">
        <f>ROUND(I310*H310,2)</f>
        <v>0</v>
      </c>
      <c r="K310" s="228"/>
      <c r="L310" s="43"/>
      <c r="M310" s="229" t="s">
        <v>1</v>
      </c>
      <c r="N310" s="230" t="s">
        <v>41</v>
      </c>
      <c r="O310" s="96"/>
      <c r="P310" s="231">
        <f>O310*H310</f>
        <v>0</v>
      </c>
      <c r="Q310" s="231">
        <v>0.02572</v>
      </c>
      <c r="R310" s="231">
        <f>Q310*H310</f>
        <v>6.7432696000000005</v>
      </c>
      <c r="S310" s="231">
        <v>0</v>
      </c>
      <c r="T310" s="23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3" t="s">
        <v>138</v>
      </c>
      <c r="AT310" s="233" t="s">
        <v>134</v>
      </c>
      <c r="AU310" s="233" t="s">
        <v>139</v>
      </c>
      <c r="AY310" s="16" t="s">
        <v>132</v>
      </c>
      <c r="BE310" s="234">
        <f>IF(N310="základná",J310,0)</f>
        <v>0</v>
      </c>
      <c r="BF310" s="234">
        <f>IF(N310="znížená",J310,0)</f>
        <v>0</v>
      </c>
      <c r="BG310" s="234">
        <f>IF(N310="zákl. prenesená",J310,0)</f>
        <v>0</v>
      </c>
      <c r="BH310" s="234">
        <f>IF(N310="zníž. prenesená",J310,0)</f>
        <v>0</v>
      </c>
      <c r="BI310" s="234">
        <f>IF(N310="nulová",J310,0)</f>
        <v>0</v>
      </c>
      <c r="BJ310" s="16" t="s">
        <v>139</v>
      </c>
      <c r="BK310" s="234">
        <f>ROUND(I310*H310,2)</f>
        <v>0</v>
      </c>
      <c r="BL310" s="16" t="s">
        <v>138</v>
      </c>
      <c r="BM310" s="233" t="s">
        <v>434</v>
      </c>
    </row>
    <row r="311" s="13" customFormat="1">
      <c r="A311" s="13"/>
      <c r="B311" s="235"/>
      <c r="C311" s="236"/>
      <c r="D311" s="237" t="s">
        <v>141</v>
      </c>
      <c r="E311" s="238" t="s">
        <v>1</v>
      </c>
      <c r="F311" s="239" t="s">
        <v>435</v>
      </c>
      <c r="G311" s="236"/>
      <c r="H311" s="240">
        <v>262.18000000000001</v>
      </c>
      <c r="I311" s="241"/>
      <c r="J311" s="236"/>
      <c r="K311" s="236"/>
      <c r="L311" s="242"/>
      <c r="M311" s="243"/>
      <c r="N311" s="244"/>
      <c r="O311" s="244"/>
      <c r="P311" s="244"/>
      <c r="Q311" s="244"/>
      <c r="R311" s="244"/>
      <c r="S311" s="244"/>
      <c r="T311" s="24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6" t="s">
        <v>141</v>
      </c>
      <c r="AU311" s="246" t="s">
        <v>139</v>
      </c>
      <c r="AV311" s="13" t="s">
        <v>139</v>
      </c>
      <c r="AW311" s="13" t="s">
        <v>31</v>
      </c>
      <c r="AX311" s="13" t="s">
        <v>80</v>
      </c>
      <c r="AY311" s="246" t="s">
        <v>132</v>
      </c>
    </row>
    <row r="312" s="2" customFormat="1" ht="33" customHeight="1">
      <c r="A312" s="37"/>
      <c r="B312" s="38"/>
      <c r="C312" s="221" t="s">
        <v>436</v>
      </c>
      <c r="D312" s="221" t="s">
        <v>134</v>
      </c>
      <c r="E312" s="222" t="s">
        <v>437</v>
      </c>
      <c r="F312" s="223" t="s">
        <v>438</v>
      </c>
      <c r="G312" s="224" t="s">
        <v>188</v>
      </c>
      <c r="H312" s="225">
        <v>262.18000000000001</v>
      </c>
      <c r="I312" s="226"/>
      <c r="J312" s="227">
        <f>ROUND(I312*H312,2)</f>
        <v>0</v>
      </c>
      <c r="K312" s="228"/>
      <c r="L312" s="43"/>
      <c r="M312" s="229" t="s">
        <v>1</v>
      </c>
      <c r="N312" s="230" t="s">
        <v>41</v>
      </c>
      <c r="O312" s="96"/>
      <c r="P312" s="231">
        <f>O312*H312</f>
        <v>0</v>
      </c>
      <c r="Q312" s="231">
        <v>0.02572</v>
      </c>
      <c r="R312" s="231">
        <f>Q312*H312</f>
        <v>6.7432696000000005</v>
      </c>
      <c r="S312" s="231">
        <v>0</v>
      </c>
      <c r="T312" s="23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3" t="s">
        <v>138</v>
      </c>
      <c r="AT312" s="233" t="s">
        <v>134</v>
      </c>
      <c r="AU312" s="233" t="s">
        <v>139</v>
      </c>
      <c r="AY312" s="16" t="s">
        <v>132</v>
      </c>
      <c r="BE312" s="234">
        <f>IF(N312="základná",J312,0)</f>
        <v>0</v>
      </c>
      <c r="BF312" s="234">
        <f>IF(N312="znížená",J312,0)</f>
        <v>0</v>
      </c>
      <c r="BG312" s="234">
        <f>IF(N312="zákl. prenesená",J312,0)</f>
        <v>0</v>
      </c>
      <c r="BH312" s="234">
        <f>IF(N312="zníž. prenesená",J312,0)</f>
        <v>0</v>
      </c>
      <c r="BI312" s="234">
        <f>IF(N312="nulová",J312,0)</f>
        <v>0</v>
      </c>
      <c r="BJ312" s="16" t="s">
        <v>139</v>
      </c>
      <c r="BK312" s="234">
        <f>ROUND(I312*H312,2)</f>
        <v>0</v>
      </c>
      <c r="BL312" s="16" t="s">
        <v>138</v>
      </c>
      <c r="BM312" s="233" t="s">
        <v>439</v>
      </c>
    </row>
    <row r="313" s="2" customFormat="1" ht="24.15" customHeight="1">
      <c r="A313" s="37"/>
      <c r="B313" s="38"/>
      <c r="C313" s="221" t="s">
        <v>440</v>
      </c>
      <c r="D313" s="221" t="s">
        <v>134</v>
      </c>
      <c r="E313" s="222" t="s">
        <v>441</v>
      </c>
      <c r="F313" s="223" t="s">
        <v>442</v>
      </c>
      <c r="G313" s="224" t="s">
        <v>188</v>
      </c>
      <c r="H313" s="225">
        <v>317.23000000000002</v>
      </c>
      <c r="I313" s="226"/>
      <c r="J313" s="227">
        <f>ROUND(I313*H313,2)</f>
        <v>0</v>
      </c>
      <c r="K313" s="228"/>
      <c r="L313" s="43"/>
      <c r="M313" s="229" t="s">
        <v>1</v>
      </c>
      <c r="N313" s="230" t="s">
        <v>41</v>
      </c>
      <c r="O313" s="96"/>
      <c r="P313" s="231">
        <f>O313*H313</f>
        <v>0</v>
      </c>
      <c r="Q313" s="231">
        <v>0.0015299999999999999</v>
      </c>
      <c r="R313" s="231">
        <f>Q313*H313</f>
        <v>0.48536190000000001</v>
      </c>
      <c r="S313" s="231">
        <v>0</v>
      </c>
      <c r="T313" s="232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33" t="s">
        <v>138</v>
      </c>
      <c r="AT313" s="233" t="s">
        <v>134</v>
      </c>
      <c r="AU313" s="233" t="s">
        <v>139</v>
      </c>
      <c r="AY313" s="16" t="s">
        <v>132</v>
      </c>
      <c r="BE313" s="234">
        <f>IF(N313="základná",J313,0)</f>
        <v>0</v>
      </c>
      <c r="BF313" s="234">
        <f>IF(N313="znížená",J313,0)</f>
        <v>0</v>
      </c>
      <c r="BG313" s="234">
        <f>IF(N313="zákl. prenesená",J313,0)</f>
        <v>0</v>
      </c>
      <c r="BH313" s="234">
        <f>IF(N313="zníž. prenesená",J313,0)</f>
        <v>0</v>
      </c>
      <c r="BI313" s="234">
        <f>IF(N313="nulová",J313,0)</f>
        <v>0</v>
      </c>
      <c r="BJ313" s="16" t="s">
        <v>139</v>
      </c>
      <c r="BK313" s="234">
        <f>ROUND(I313*H313,2)</f>
        <v>0</v>
      </c>
      <c r="BL313" s="16" t="s">
        <v>138</v>
      </c>
      <c r="BM313" s="233" t="s">
        <v>443</v>
      </c>
    </row>
    <row r="314" s="13" customFormat="1">
      <c r="A314" s="13"/>
      <c r="B314" s="235"/>
      <c r="C314" s="236"/>
      <c r="D314" s="237" t="s">
        <v>141</v>
      </c>
      <c r="E314" s="238" t="s">
        <v>1</v>
      </c>
      <c r="F314" s="239" t="s">
        <v>444</v>
      </c>
      <c r="G314" s="236"/>
      <c r="H314" s="240">
        <v>62.229999999999997</v>
      </c>
      <c r="I314" s="241"/>
      <c r="J314" s="236"/>
      <c r="K314" s="236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141</v>
      </c>
      <c r="AU314" s="246" t="s">
        <v>139</v>
      </c>
      <c r="AV314" s="13" t="s">
        <v>139</v>
      </c>
      <c r="AW314" s="13" t="s">
        <v>31</v>
      </c>
      <c r="AX314" s="13" t="s">
        <v>75</v>
      </c>
      <c r="AY314" s="246" t="s">
        <v>132</v>
      </c>
    </row>
    <row r="315" s="13" customFormat="1">
      <c r="A315" s="13"/>
      <c r="B315" s="235"/>
      <c r="C315" s="236"/>
      <c r="D315" s="237" t="s">
        <v>141</v>
      </c>
      <c r="E315" s="238" t="s">
        <v>1</v>
      </c>
      <c r="F315" s="239" t="s">
        <v>445</v>
      </c>
      <c r="G315" s="236"/>
      <c r="H315" s="240">
        <v>255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141</v>
      </c>
      <c r="AU315" s="246" t="s">
        <v>139</v>
      </c>
      <c r="AV315" s="13" t="s">
        <v>139</v>
      </c>
      <c r="AW315" s="13" t="s">
        <v>31</v>
      </c>
      <c r="AX315" s="13" t="s">
        <v>75</v>
      </c>
      <c r="AY315" s="246" t="s">
        <v>132</v>
      </c>
    </row>
    <row r="316" s="14" customFormat="1">
      <c r="A316" s="14"/>
      <c r="B316" s="247"/>
      <c r="C316" s="248"/>
      <c r="D316" s="237" t="s">
        <v>141</v>
      </c>
      <c r="E316" s="249" t="s">
        <v>1</v>
      </c>
      <c r="F316" s="250" t="s">
        <v>144</v>
      </c>
      <c r="G316" s="248"/>
      <c r="H316" s="251">
        <v>317.23000000000002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141</v>
      </c>
      <c r="AU316" s="257" t="s">
        <v>139</v>
      </c>
      <c r="AV316" s="14" t="s">
        <v>138</v>
      </c>
      <c r="AW316" s="14" t="s">
        <v>31</v>
      </c>
      <c r="AX316" s="14" t="s">
        <v>80</v>
      </c>
      <c r="AY316" s="257" t="s">
        <v>132</v>
      </c>
    </row>
    <row r="317" s="2" customFormat="1" ht="24.15" customHeight="1">
      <c r="A317" s="37"/>
      <c r="B317" s="38"/>
      <c r="C317" s="221" t="s">
        <v>446</v>
      </c>
      <c r="D317" s="221" t="s">
        <v>134</v>
      </c>
      <c r="E317" s="222" t="s">
        <v>447</v>
      </c>
      <c r="F317" s="223" t="s">
        <v>448</v>
      </c>
      <c r="G317" s="224" t="s">
        <v>418</v>
      </c>
      <c r="H317" s="225">
        <v>125</v>
      </c>
      <c r="I317" s="226"/>
      <c r="J317" s="227">
        <f>ROUND(I317*H317,2)</f>
        <v>0</v>
      </c>
      <c r="K317" s="228"/>
      <c r="L317" s="43"/>
      <c r="M317" s="229" t="s">
        <v>1</v>
      </c>
      <c r="N317" s="230" t="s">
        <v>41</v>
      </c>
      <c r="O317" s="96"/>
      <c r="P317" s="231">
        <f>O317*H317</f>
        <v>0</v>
      </c>
      <c r="Q317" s="231">
        <v>3.0000000000000001E-05</v>
      </c>
      <c r="R317" s="231">
        <f>Q317*H317</f>
        <v>0.0037500000000000003</v>
      </c>
      <c r="S317" s="231">
        <v>0</v>
      </c>
      <c r="T317" s="232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33" t="s">
        <v>138</v>
      </c>
      <c r="AT317" s="233" t="s">
        <v>134</v>
      </c>
      <c r="AU317" s="233" t="s">
        <v>139</v>
      </c>
      <c r="AY317" s="16" t="s">
        <v>132</v>
      </c>
      <c r="BE317" s="234">
        <f>IF(N317="základná",J317,0)</f>
        <v>0</v>
      </c>
      <c r="BF317" s="234">
        <f>IF(N317="znížená",J317,0)</f>
        <v>0</v>
      </c>
      <c r="BG317" s="234">
        <f>IF(N317="zákl. prenesená",J317,0)</f>
        <v>0</v>
      </c>
      <c r="BH317" s="234">
        <f>IF(N317="zníž. prenesená",J317,0)</f>
        <v>0</v>
      </c>
      <c r="BI317" s="234">
        <f>IF(N317="nulová",J317,0)</f>
        <v>0</v>
      </c>
      <c r="BJ317" s="16" t="s">
        <v>139</v>
      </c>
      <c r="BK317" s="234">
        <f>ROUND(I317*H317,2)</f>
        <v>0</v>
      </c>
      <c r="BL317" s="16" t="s">
        <v>138</v>
      </c>
      <c r="BM317" s="233" t="s">
        <v>449</v>
      </c>
    </row>
    <row r="318" s="2" customFormat="1" ht="16.5" customHeight="1">
      <c r="A318" s="37"/>
      <c r="B318" s="38"/>
      <c r="C318" s="221" t="s">
        <v>450</v>
      </c>
      <c r="D318" s="221" t="s">
        <v>134</v>
      </c>
      <c r="E318" s="222" t="s">
        <v>451</v>
      </c>
      <c r="F318" s="223" t="s">
        <v>452</v>
      </c>
      <c r="G318" s="224" t="s">
        <v>418</v>
      </c>
      <c r="H318" s="225">
        <v>31</v>
      </c>
      <c r="I318" s="226"/>
      <c r="J318" s="227">
        <f>ROUND(I318*H318,2)</f>
        <v>0</v>
      </c>
      <c r="K318" s="228"/>
      <c r="L318" s="43"/>
      <c r="M318" s="229" t="s">
        <v>1</v>
      </c>
      <c r="N318" s="230" t="s">
        <v>41</v>
      </c>
      <c r="O318" s="96"/>
      <c r="P318" s="231">
        <f>O318*H318</f>
        <v>0</v>
      </c>
      <c r="Q318" s="231">
        <v>0.00050000000000000001</v>
      </c>
      <c r="R318" s="231">
        <f>Q318*H318</f>
        <v>0.0155</v>
      </c>
      <c r="S318" s="231">
        <v>0</v>
      </c>
      <c r="T318" s="23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33" t="s">
        <v>138</v>
      </c>
      <c r="AT318" s="233" t="s">
        <v>134</v>
      </c>
      <c r="AU318" s="233" t="s">
        <v>139</v>
      </c>
      <c r="AY318" s="16" t="s">
        <v>132</v>
      </c>
      <c r="BE318" s="234">
        <f>IF(N318="základná",J318,0)</f>
        <v>0</v>
      </c>
      <c r="BF318" s="234">
        <f>IF(N318="znížená",J318,0)</f>
        <v>0</v>
      </c>
      <c r="BG318" s="234">
        <f>IF(N318="zákl. prenesená",J318,0)</f>
        <v>0</v>
      </c>
      <c r="BH318" s="234">
        <f>IF(N318="zníž. prenesená",J318,0)</f>
        <v>0</v>
      </c>
      <c r="BI318" s="234">
        <f>IF(N318="nulová",J318,0)</f>
        <v>0</v>
      </c>
      <c r="BJ318" s="16" t="s">
        <v>139</v>
      </c>
      <c r="BK318" s="234">
        <f>ROUND(I318*H318,2)</f>
        <v>0</v>
      </c>
      <c r="BL318" s="16" t="s">
        <v>138</v>
      </c>
      <c r="BM318" s="233" t="s">
        <v>453</v>
      </c>
    </row>
    <row r="319" s="2" customFormat="1" ht="33" customHeight="1">
      <c r="A319" s="37"/>
      <c r="B319" s="38"/>
      <c r="C319" s="221" t="s">
        <v>454</v>
      </c>
      <c r="D319" s="221" t="s">
        <v>134</v>
      </c>
      <c r="E319" s="222" t="s">
        <v>455</v>
      </c>
      <c r="F319" s="223" t="s">
        <v>456</v>
      </c>
      <c r="G319" s="224" t="s">
        <v>418</v>
      </c>
      <c r="H319" s="225">
        <v>101.84999999999999</v>
      </c>
      <c r="I319" s="226"/>
      <c r="J319" s="227">
        <f>ROUND(I319*H319,2)</f>
        <v>0</v>
      </c>
      <c r="K319" s="228"/>
      <c r="L319" s="43"/>
      <c r="M319" s="229" t="s">
        <v>1</v>
      </c>
      <c r="N319" s="230" t="s">
        <v>41</v>
      </c>
      <c r="O319" s="96"/>
      <c r="P319" s="231">
        <f>O319*H319</f>
        <v>0</v>
      </c>
      <c r="Q319" s="231">
        <v>0</v>
      </c>
      <c r="R319" s="231">
        <f>Q319*H319</f>
        <v>0</v>
      </c>
      <c r="S319" s="231">
        <v>0.019</v>
      </c>
      <c r="T319" s="232">
        <f>S319*H319</f>
        <v>1.9351499999999999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3" t="s">
        <v>138</v>
      </c>
      <c r="AT319" s="233" t="s">
        <v>134</v>
      </c>
      <c r="AU319" s="233" t="s">
        <v>139</v>
      </c>
      <c r="AY319" s="16" t="s">
        <v>132</v>
      </c>
      <c r="BE319" s="234">
        <f>IF(N319="základná",J319,0)</f>
        <v>0</v>
      </c>
      <c r="BF319" s="234">
        <f>IF(N319="znížená",J319,0)</f>
        <v>0</v>
      </c>
      <c r="BG319" s="234">
        <f>IF(N319="zákl. prenesená",J319,0)</f>
        <v>0</v>
      </c>
      <c r="BH319" s="234">
        <f>IF(N319="zníž. prenesená",J319,0)</f>
        <v>0</v>
      </c>
      <c r="BI319" s="234">
        <f>IF(N319="nulová",J319,0)</f>
        <v>0</v>
      </c>
      <c r="BJ319" s="16" t="s">
        <v>139</v>
      </c>
      <c r="BK319" s="234">
        <f>ROUND(I319*H319,2)</f>
        <v>0</v>
      </c>
      <c r="BL319" s="16" t="s">
        <v>138</v>
      </c>
      <c r="BM319" s="233" t="s">
        <v>457</v>
      </c>
    </row>
    <row r="320" s="13" customFormat="1">
      <c r="A320" s="13"/>
      <c r="B320" s="235"/>
      <c r="C320" s="236"/>
      <c r="D320" s="237" t="s">
        <v>141</v>
      </c>
      <c r="E320" s="238" t="s">
        <v>1</v>
      </c>
      <c r="F320" s="239" t="s">
        <v>458</v>
      </c>
      <c r="G320" s="236"/>
      <c r="H320" s="240">
        <v>101.84999999999999</v>
      </c>
      <c r="I320" s="241"/>
      <c r="J320" s="236"/>
      <c r="K320" s="236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141</v>
      </c>
      <c r="AU320" s="246" t="s">
        <v>139</v>
      </c>
      <c r="AV320" s="13" t="s">
        <v>139</v>
      </c>
      <c r="AW320" s="13" t="s">
        <v>31</v>
      </c>
      <c r="AX320" s="13" t="s">
        <v>80</v>
      </c>
      <c r="AY320" s="246" t="s">
        <v>132</v>
      </c>
    </row>
    <row r="321" s="2" customFormat="1" ht="24.15" customHeight="1">
      <c r="A321" s="37"/>
      <c r="B321" s="38"/>
      <c r="C321" s="221" t="s">
        <v>459</v>
      </c>
      <c r="D321" s="221" t="s">
        <v>134</v>
      </c>
      <c r="E321" s="222" t="s">
        <v>460</v>
      </c>
      <c r="F321" s="223" t="s">
        <v>461</v>
      </c>
      <c r="G321" s="224" t="s">
        <v>227</v>
      </c>
      <c r="H321" s="225">
        <v>26</v>
      </c>
      <c r="I321" s="226"/>
      <c r="J321" s="227">
        <f>ROUND(I321*H321,2)</f>
        <v>0</v>
      </c>
      <c r="K321" s="228"/>
      <c r="L321" s="43"/>
      <c r="M321" s="229" t="s">
        <v>1</v>
      </c>
      <c r="N321" s="230" t="s">
        <v>41</v>
      </c>
      <c r="O321" s="96"/>
      <c r="P321" s="231">
        <f>O321*H321</f>
        <v>0</v>
      </c>
      <c r="Q321" s="231">
        <v>0</v>
      </c>
      <c r="R321" s="231">
        <f>Q321*H321</f>
        <v>0</v>
      </c>
      <c r="S321" s="231">
        <v>0.012</v>
      </c>
      <c r="T321" s="232">
        <f>S321*H321</f>
        <v>0.312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33" t="s">
        <v>138</v>
      </c>
      <c r="AT321" s="233" t="s">
        <v>134</v>
      </c>
      <c r="AU321" s="233" t="s">
        <v>139</v>
      </c>
      <c r="AY321" s="16" t="s">
        <v>132</v>
      </c>
      <c r="BE321" s="234">
        <f>IF(N321="základná",J321,0)</f>
        <v>0</v>
      </c>
      <c r="BF321" s="234">
        <f>IF(N321="znížená",J321,0)</f>
        <v>0</v>
      </c>
      <c r="BG321" s="234">
        <f>IF(N321="zákl. prenesená",J321,0)</f>
        <v>0</v>
      </c>
      <c r="BH321" s="234">
        <f>IF(N321="zníž. prenesená",J321,0)</f>
        <v>0</v>
      </c>
      <c r="BI321" s="234">
        <f>IF(N321="nulová",J321,0)</f>
        <v>0</v>
      </c>
      <c r="BJ321" s="16" t="s">
        <v>139</v>
      </c>
      <c r="BK321" s="234">
        <f>ROUND(I321*H321,2)</f>
        <v>0</v>
      </c>
      <c r="BL321" s="16" t="s">
        <v>138</v>
      </c>
      <c r="BM321" s="233" t="s">
        <v>462</v>
      </c>
    </row>
    <row r="322" s="13" customFormat="1">
      <c r="A322" s="13"/>
      <c r="B322" s="235"/>
      <c r="C322" s="236"/>
      <c r="D322" s="237" t="s">
        <v>141</v>
      </c>
      <c r="E322" s="238" t="s">
        <v>1</v>
      </c>
      <c r="F322" s="239" t="s">
        <v>463</v>
      </c>
      <c r="G322" s="236"/>
      <c r="H322" s="240">
        <v>26</v>
      </c>
      <c r="I322" s="241"/>
      <c r="J322" s="236"/>
      <c r="K322" s="236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141</v>
      </c>
      <c r="AU322" s="246" t="s">
        <v>139</v>
      </c>
      <c r="AV322" s="13" t="s">
        <v>139</v>
      </c>
      <c r="AW322" s="13" t="s">
        <v>31</v>
      </c>
      <c r="AX322" s="13" t="s">
        <v>80</v>
      </c>
      <c r="AY322" s="246" t="s">
        <v>132</v>
      </c>
    </row>
    <row r="323" s="2" customFormat="1" ht="24.15" customHeight="1">
      <c r="A323" s="37"/>
      <c r="B323" s="38"/>
      <c r="C323" s="221" t="s">
        <v>464</v>
      </c>
      <c r="D323" s="221" t="s">
        <v>134</v>
      </c>
      <c r="E323" s="222" t="s">
        <v>465</v>
      </c>
      <c r="F323" s="223" t="s">
        <v>466</v>
      </c>
      <c r="G323" s="224" t="s">
        <v>227</v>
      </c>
      <c r="H323" s="225">
        <v>1</v>
      </c>
      <c r="I323" s="226"/>
      <c r="J323" s="227">
        <f>ROUND(I323*H323,2)</f>
        <v>0</v>
      </c>
      <c r="K323" s="228"/>
      <c r="L323" s="43"/>
      <c r="M323" s="229" t="s">
        <v>1</v>
      </c>
      <c r="N323" s="230" t="s">
        <v>41</v>
      </c>
      <c r="O323" s="96"/>
      <c r="P323" s="231">
        <f>O323*H323</f>
        <v>0</v>
      </c>
      <c r="Q323" s="231">
        <v>0</v>
      </c>
      <c r="R323" s="231">
        <f>Q323*H323</f>
        <v>0</v>
      </c>
      <c r="S323" s="231">
        <v>0.024</v>
      </c>
      <c r="T323" s="232">
        <f>S323*H323</f>
        <v>0.024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33" t="s">
        <v>138</v>
      </c>
      <c r="AT323" s="233" t="s">
        <v>134</v>
      </c>
      <c r="AU323" s="233" t="s">
        <v>139</v>
      </c>
      <c r="AY323" s="16" t="s">
        <v>132</v>
      </c>
      <c r="BE323" s="234">
        <f>IF(N323="základná",J323,0)</f>
        <v>0</v>
      </c>
      <c r="BF323" s="234">
        <f>IF(N323="znížená",J323,0)</f>
        <v>0</v>
      </c>
      <c r="BG323" s="234">
        <f>IF(N323="zákl. prenesená",J323,0)</f>
        <v>0</v>
      </c>
      <c r="BH323" s="234">
        <f>IF(N323="zníž. prenesená",J323,0)</f>
        <v>0</v>
      </c>
      <c r="BI323" s="234">
        <f>IF(N323="nulová",J323,0)</f>
        <v>0</v>
      </c>
      <c r="BJ323" s="16" t="s">
        <v>139</v>
      </c>
      <c r="BK323" s="234">
        <f>ROUND(I323*H323,2)</f>
        <v>0</v>
      </c>
      <c r="BL323" s="16" t="s">
        <v>138</v>
      </c>
      <c r="BM323" s="233" t="s">
        <v>467</v>
      </c>
    </row>
    <row r="324" s="2" customFormat="1" ht="24.15" customHeight="1">
      <c r="A324" s="37"/>
      <c r="B324" s="38"/>
      <c r="C324" s="221" t="s">
        <v>468</v>
      </c>
      <c r="D324" s="221" t="s">
        <v>134</v>
      </c>
      <c r="E324" s="222" t="s">
        <v>469</v>
      </c>
      <c r="F324" s="223" t="s">
        <v>470</v>
      </c>
      <c r="G324" s="224" t="s">
        <v>181</v>
      </c>
      <c r="H324" s="225">
        <v>182.34200000000001</v>
      </c>
      <c r="I324" s="226"/>
      <c r="J324" s="227">
        <f>ROUND(I324*H324,2)</f>
        <v>0</v>
      </c>
      <c r="K324" s="228"/>
      <c r="L324" s="43"/>
      <c r="M324" s="229" t="s">
        <v>1</v>
      </c>
      <c r="N324" s="230" t="s">
        <v>41</v>
      </c>
      <c r="O324" s="96"/>
      <c r="P324" s="231">
        <f>O324*H324</f>
        <v>0</v>
      </c>
      <c r="Q324" s="231">
        <v>0</v>
      </c>
      <c r="R324" s="231">
        <f>Q324*H324</f>
        <v>0</v>
      </c>
      <c r="S324" s="231">
        <v>0</v>
      </c>
      <c r="T324" s="23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3" t="s">
        <v>138</v>
      </c>
      <c r="AT324" s="233" t="s">
        <v>134</v>
      </c>
      <c r="AU324" s="233" t="s">
        <v>139</v>
      </c>
      <c r="AY324" s="16" t="s">
        <v>132</v>
      </c>
      <c r="BE324" s="234">
        <f>IF(N324="základná",J324,0)</f>
        <v>0</v>
      </c>
      <c r="BF324" s="234">
        <f>IF(N324="znížená",J324,0)</f>
        <v>0</v>
      </c>
      <c r="BG324" s="234">
        <f>IF(N324="zákl. prenesená",J324,0)</f>
        <v>0</v>
      </c>
      <c r="BH324" s="234">
        <f>IF(N324="zníž. prenesená",J324,0)</f>
        <v>0</v>
      </c>
      <c r="BI324" s="234">
        <f>IF(N324="nulová",J324,0)</f>
        <v>0</v>
      </c>
      <c r="BJ324" s="16" t="s">
        <v>139</v>
      </c>
      <c r="BK324" s="234">
        <f>ROUND(I324*H324,2)</f>
        <v>0</v>
      </c>
      <c r="BL324" s="16" t="s">
        <v>138</v>
      </c>
      <c r="BM324" s="233" t="s">
        <v>471</v>
      </c>
    </row>
    <row r="325" s="2" customFormat="1" ht="24.15" customHeight="1">
      <c r="A325" s="37"/>
      <c r="B325" s="38"/>
      <c r="C325" s="221" t="s">
        <v>472</v>
      </c>
      <c r="D325" s="221" t="s">
        <v>134</v>
      </c>
      <c r="E325" s="222" t="s">
        <v>473</v>
      </c>
      <c r="F325" s="223" t="s">
        <v>474</v>
      </c>
      <c r="G325" s="224" t="s">
        <v>181</v>
      </c>
      <c r="H325" s="225">
        <v>154.96000000000001</v>
      </c>
      <c r="I325" s="226"/>
      <c r="J325" s="227">
        <f>ROUND(I325*H325,2)</f>
        <v>0</v>
      </c>
      <c r="K325" s="228"/>
      <c r="L325" s="43"/>
      <c r="M325" s="229" t="s">
        <v>1</v>
      </c>
      <c r="N325" s="230" t="s">
        <v>41</v>
      </c>
      <c r="O325" s="96"/>
      <c r="P325" s="231">
        <f>O325*H325</f>
        <v>0</v>
      </c>
      <c r="Q325" s="231">
        <v>0</v>
      </c>
      <c r="R325" s="231">
        <f>Q325*H325</f>
        <v>0</v>
      </c>
      <c r="S325" s="231">
        <v>0</v>
      </c>
      <c r="T325" s="232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33" t="s">
        <v>138</v>
      </c>
      <c r="AT325" s="233" t="s">
        <v>134</v>
      </c>
      <c r="AU325" s="233" t="s">
        <v>139</v>
      </c>
      <c r="AY325" s="16" t="s">
        <v>132</v>
      </c>
      <c r="BE325" s="234">
        <f>IF(N325="základná",J325,0)</f>
        <v>0</v>
      </c>
      <c r="BF325" s="234">
        <f>IF(N325="znížená",J325,0)</f>
        <v>0</v>
      </c>
      <c r="BG325" s="234">
        <f>IF(N325="zákl. prenesená",J325,0)</f>
        <v>0</v>
      </c>
      <c r="BH325" s="234">
        <f>IF(N325="zníž. prenesená",J325,0)</f>
        <v>0</v>
      </c>
      <c r="BI325" s="234">
        <f>IF(N325="nulová",J325,0)</f>
        <v>0</v>
      </c>
      <c r="BJ325" s="16" t="s">
        <v>139</v>
      </c>
      <c r="BK325" s="234">
        <f>ROUND(I325*H325,2)</f>
        <v>0</v>
      </c>
      <c r="BL325" s="16" t="s">
        <v>138</v>
      </c>
      <c r="BM325" s="233" t="s">
        <v>475</v>
      </c>
    </row>
    <row r="326" s="2" customFormat="1" ht="24.15" customHeight="1">
      <c r="A326" s="37"/>
      <c r="B326" s="38"/>
      <c r="C326" s="221" t="s">
        <v>476</v>
      </c>
      <c r="D326" s="221" t="s">
        <v>134</v>
      </c>
      <c r="E326" s="222" t="s">
        <v>477</v>
      </c>
      <c r="F326" s="223" t="s">
        <v>478</v>
      </c>
      <c r="G326" s="224" t="s">
        <v>181</v>
      </c>
      <c r="H326" s="225">
        <v>15.99</v>
      </c>
      <c r="I326" s="226"/>
      <c r="J326" s="227">
        <f>ROUND(I326*H326,2)</f>
        <v>0</v>
      </c>
      <c r="K326" s="228"/>
      <c r="L326" s="43"/>
      <c r="M326" s="229" t="s">
        <v>1</v>
      </c>
      <c r="N326" s="230" t="s">
        <v>41</v>
      </c>
      <c r="O326" s="96"/>
      <c r="P326" s="231">
        <f>O326*H326</f>
        <v>0</v>
      </c>
      <c r="Q326" s="231">
        <v>0</v>
      </c>
      <c r="R326" s="231">
        <f>Q326*H326</f>
        <v>0</v>
      </c>
      <c r="S326" s="231">
        <v>0</v>
      </c>
      <c r="T326" s="23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33" t="s">
        <v>138</v>
      </c>
      <c r="AT326" s="233" t="s">
        <v>134</v>
      </c>
      <c r="AU326" s="233" t="s">
        <v>139</v>
      </c>
      <c r="AY326" s="16" t="s">
        <v>132</v>
      </c>
      <c r="BE326" s="234">
        <f>IF(N326="základná",J326,0)</f>
        <v>0</v>
      </c>
      <c r="BF326" s="234">
        <f>IF(N326="znížená",J326,0)</f>
        <v>0</v>
      </c>
      <c r="BG326" s="234">
        <f>IF(N326="zákl. prenesená",J326,0)</f>
        <v>0</v>
      </c>
      <c r="BH326" s="234">
        <f>IF(N326="zníž. prenesená",J326,0)</f>
        <v>0</v>
      </c>
      <c r="BI326" s="234">
        <f>IF(N326="nulová",J326,0)</f>
        <v>0</v>
      </c>
      <c r="BJ326" s="16" t="s">
        <v>139</v>
      </c>
      <c r="BK326" s="234">
        <f>ROUND(I326*H326,2)</f>
        <v>0</v>
      </c>
      <c r="BL326" s="16" t="s">
        <v>138</v>
      </c>
      <c r="BM326" s="233" t="s">
        <v>479</v>
      </c>
    </row>
    <row r="327" s="2" customFormat="1" ht="33" customHeight="1">
      <c r="A327" s="37"/>
      <c r="B327" s="38"/>
      <c r="C327" s="221" t="s">
        <v>480</v>
      </c>
      <c r="D327" s="221" t="s">
        <v>134</v>
      </c>
      <c r="E327" s="222" t="s">
        <v>481</v>
      </c>
      <c r="F327" s="223" t="s">
        <v>482</v>
      </c>
      <c r="G327" s="224" t="s">
        <v>181</v>
      </c>
      <c r="H327" s="225">
        <v>10.119999999999999</v>
      </c>
      <c r="I327" s="226"/>
      <c r="J327" s="227">
        <f>ROUND(I327*H327,2)</f>
        <v>0</v>
      </c>
      <c r="K327" s="228"/>
      <c r="L327" s="43"/>
      <c r="M327" s="229" t="s">
        <v>1</v>
      </c>
      <c r="N327" s="230" t="s">
        <v>41</v>
      </c>
      <c r="O327" s="96"/>
      <c r="P327" s="231">
        <f>O327*H327</f>
        <v>0</v>
      </c>
      <c r="Q327" s="231">
        <v>0</v>
      </c>
      <c r="R327" s="231">
        <f>Q327*H327</f>
        <v>0</v>
      </c>
      <c r="S327" s="231">
        <v>0</v>
      </c>
      <c r="T327" s="232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33" t="s">
        <v>138</v>
      </c>
      <c r="AT327" s="233" t="s">
        <v>134</v>
      </c>
      <c r="AU327" s="233" t="s">
        <v>139</v>
      </c>
      <c r="AY327" s="16" t="s">
        <v>132</v>
      </c>
      <c r="BE327" s="234">
        <f>IF(N327="základná",J327,0)</f>
        <v>0</v>
      </c>
      <c r="BF327" s="234">
        <f>IF(N327="znížená",J327,0)</f>
        <v>0</v>
      </c>
      <c r="BG327" s="234">
        <f>IF(N327="zákl. prenesená",J327,0)</f>
        <v>0</v>
      </c>
      <c r="BH327" s="234">
        <f>IF(N327="zníž. prenesená",J327,0)</f>
        <v>0</v>
      </c>
      <c r="BI327" s="234">
        <f>IF(N327="nulová",J327,0)</f>
        <v>0</v>
      </c>
      <c r="BJ327" s="16" t="s">
        <v>139</v>
      </c>
      <c r="BK327" s="234">
        <f>ROUND(I327*H327,2)</f>
        <v>0</v>
      </c>
      <c r="BL327" s="16" t="s">
        <v>138</v>
      </c>
      <c r="BM327" s="233" t="s">
        <v>483</v>
      </c>
    </row>
    <row r="328" s="2" customFormat="1" ht="37.8" customHeight="1">
      <c r="A328" s="37"/>
      <c r="B328" s="38"/>
      <c r="C328" s="221" t="s">
        <v>484</v>
      </c>
      <c r="D328" s="221" t="s">
        <v>134</v>
      </c>
      <c r="E328" s="222" t="s">
        <v>485</v>
      </c>
      <c r="F328" s="223" t="s">
        <v>486</v>
      </c>
      <c r="G328" s="224" t="s">
        <v>137</v>
      </c>
      <c r="H328" s="225">
        <v>619.85299999999995</v>
      </c>
      <c r="I328" s="226"/>
      <c r="J328" s="227">
        <f>ROUND(I328*H328,2)</f>
        <v>0</v>
      </c>
      <c r="K328" s="228"/>
      <c r="L328" s="43"/>
      <c r="M328" s="229" t="s">
        <v>1</v>
      </c>
      <c r="N328" s="230" t="s">
        <v>41</v>
      </c>
      <c r="O328" s="96"/>
      <c r="P328" s="231">
        <f>O328*H328</f>
        <v>0</v>
      </c>
      <c r="Q328" s="231">
        <v>0</v>
      </c>
      <c r="R328" s="231">
        <f>Q328*H328</f>
        <v>0</v>
      </c>
      <c r="S328" s="231">
        <v>0.25</v>
      </c>
      <c r="T328" s="232">
        <f>S328*H328</f>
        <v>154.96324999999999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3" t="s">
        <v>138</v>
      </c>
      <c r="AT328" s="233" t="s">
        <v>134</v>
      </c>
      <c r="AU328" s="233" t="s">
        <v>139</v>
      </c>
      <c r="AY328" s="16" t="s">
        <v>132</v>
      </c>
      <c r="BE328" s="234">
        <f>IF(N328="základná",J328,0)</f>
        <v>0</v>
      </c>
      <c r="BF328" s="234">
        <f>IF(N328="znížená",J328,0)</f>
        <v>0</v>
      </c>
      <c r="BG328" s="234">
        <f>IF(N328="zákl. prenesená",J328,0)</f>
        <v>0</v>
      </c>
      <c r="BH328" s="234">
        <f>IF(N328="zníž. prenesená",J328,0)</f>
        <v>0</v>
      </c>
      <c r="BI328" s="234">
        <f>IF(N328="nulová",J328,0)</f>
        <v>0</v>
      </c>
      <c r="BJ328" s="16" t="s">
        <v>139</v>
      </c>
      <c r="BK328" s="234">
        <f>ROUND(I328*H328,2)</f>
        <v>0</v>
      </c>
      <c r="BL328" s="16" t="s">
        <v>138</v>
      </c>
      <c r="BM328" s="233" t="s">
        <v>487</v>
      </c>
    </row>
    <row r="329" s="13" customFormat="1">
      <c r="A329" s="13"/>
      <c r="B329" s="235"/>
      <c r="C329" s="236"/>
      <c r="D329" s="237" t="s">
        <v>141</v>
      </c>
      <c r="E329" s="238" t="s">
        <v>1</v>
      </c>
      <c r="F329" s="239" t="s">
        <v>488</v>
      </c>
      <c r="G329" s="236"/>
      <c r="H329" s="240">
        <v>619.85299999999995</v>
      </c>
      <c r="I329" s="241"/>
      <c r="J329" s="236"/>
      <c r="K329" s="236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141</v>
      </c>
      <c r="AU329" s="246" t="s">
        <v>139</v>
      </c>
      <c r="AV329" s="13" t="s">
        <v>139</v>
      </c>
      <c r="AW329" s="13" t="s">
        <v>31</v>
      </c>
      <c r="AX329" s="13" t="s">
        <v>80</v>
      </c>
      <c r="AY329" s="246" t="s">
        <v>132</v>
      </c>
    </row>
    <row r="330" s="12" customFormat="1" ht="22.8" customHeight="1">
      <c r="A330" s="12"/>
      <c r="B330" s="205"/>
      <c r="C330" s="206"/>
      <c r="D330" s="207" t="s">
        <v>74</v>
      </c>
      <c r="E330" s="219" t="s">
        <v>489</v>
      </c>
      <c r="F330" s="219" t="s">
        <v>490</v>
      </c>
      <c r="G330" s="206"/>
      <c r="H330" s="206"/>
      <c r="I330" s="209"/>
      <c r="J330" s="220">
        <f>BK330</f>
        <v>0</v>
      </c>
      <c r="K330" s="206"/>
      <c r="L330" s="211"/>
      <c r="M330" s="212"/>
      <c r="N330" s="213"/>
      <c r="O330" s="213"/>
      <c r="P330" s="214">
        <f>P331</f>
        <v>0</v>
      </c>
      <c r="Q330" s="213"/>
      <c r="R330" s="214">
        <f>R331</f>
        <v>0</v>
      </c>
      <c r="S330" s="213"/>
      <c r="T330" s="215">
        <f>T331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6" t="s">
        <v>80</v>
      </c>
      <c r="AT330" s="217" t="s">
        <v>74</v>
      </c>
      <c r="AU330" s="217" t="s">
        <v>80</v>
      </c>
      <c r="AY330" s="216" t="s">
        <v>132</v>
      </c>
      <c r="BK330" s="218">
        <f>BK331</f>
        <v>0</v>
      </c>
    </row>
    <row r="331" s="2" customFormat="1" ht="24.15" customHeight="1">
      <c r="A331" s="37"/>
      <c r="B331" s="38"/>
      <c r="C331" s="221" t="s">
        <v>491</v>
      </c>
      <c r="D331" s="221" t="s">
        <v>134</v>
      </c>
      <c r="E331" s="222" t="s">
        <v>492</v>
      </c>
      <c r="F331" s="223" t="s">
        <v>493</v>
      </c>
      <c r="G331" s="224" t="s">
        <v>181</v>
      </c>
      <c r="H331" s="225">
        <v>1157.0909999999999</v>
      </c>
      <c r="I331" s="226"/>
      <c r="J331" s="227">
        <f>ROUND(I331*H331,2)</f>
        <v>0</v>
      </c>
      <c r="K331" s="228"/>
      <c r="L331" s="43"/>
      <c r="M331" s="229" t="s">
        <v>1</v>
      </c>
      <c r="N331" s="230" t="s">
        <v>41</v>
      </c>
      <c r="O331" s="96"/>
      <c r="P331" s="231">
        <f>O331*H331</f>
        <v>0</v>
      </c>
      <c r="Q331" s="231">
        <v>0</v>
      </c>
      <c r="R331" s="231">
        <f>Q331*H331</f>
        <v>0</v>
      </c>
      <c r="S331" s="231">
        <v>0</v>
      </c>
      <c r="T331" s="232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3" t="s">
        <v>138</v>
      </c>
      <c r="AT331" s="233" t="s">
        <v>134</v>
      </c>
      <c r="AU331" s="233" t="s">
        <v>139</v>
      </c>
      <c r="AY331" s="16" t="s">
        <v>132</v>
      </c>
      <c r="BE331" s="234">
        <f>IF(N331="základná",J331,0)</f>
        <v>0</v>
      </c>
      <c r="BF331" s="234">
        <f>IF(N331="znížená",J331,0)</f>
        <v>0</v>
      </c>
      <c r="BG331" s="234">
        <f>IF(N331="zákl. prenesená",J331,0)</f>
        <v>0</v>
      </c>
      <c r="BH331" s="234">
        <f>IF(N331="zníž. prenesená",J331,0)</f>
        <v>0</v>
      </c>
      <c r="BI331" s="234">
        <f>IF(N331="nulová",J331,0)</f>
        <v>0</v>
      </c>
      <c r="BJ331" s="16" t="s">
        <v>139</v>
      </c>
      <c r="BK331" s="234">
        <f>ROUND(I331*H331,2)</f>
        <v>0</v>
      </c>
      <c r="BL331" s="16" t="s">
        <v>138</v>
      </c>
      <c r="BM331" s="233" t="s">
        <v>494</v>
      </c>
    </row>
    <row r="332" s="12" customFormat="1" ht="25.92" customHeight="1">
      <c r="A332" s="12"/>
      <c r="B332" s="205"/>
      <c r="C332" s="206"/>
      <c r="D332" s="207" t="s">
        <v>74</v>
      </c>
      <c r="E332" s="208" t="s">
        <v>495</v>
      </c>
      <c r="F332" s="208" t="s">
        <v>496</v>
      </c>
      <c r="G332" s="206"/>
      <c r="H332" s="206"/>
      <c r="I332" s="209"/>
      <c r="J332" s="210">
        <f>BK332</f>
        <v>0</v>
      </c>
      <c r="K332" s="206"/>
      <c r="L332" s="211"/>
      <c r="M332" s="212"/>
      <c r="N332" s="213"/>
      <c r="O332" s="213"/>
      <c r="P332" s="214">
        <f>P333+P342+P347+P356+P358+P360+P407+P412+P431+P433+P463+P471+P480+P488+P491+P497</f>
        <v>0</v>
      </c>
      <c r="Q332" s="213"/>
      <c r="R332" s="214">
        <f>R333+R342+R347+R356+R358+R360+R407+R412+R431+R433+R463+R471+R480+R488+R491+R497</f>
        <v>31.716865250000001</v>
      </c>
      <c r="S332" s="213"/>
      <c r="T332" s="215">
        <f>T333+T342+T347+T356+T358+T360+T407+T412+T431+T433+T463+T471+T480+T488+T491+T497</f>
        <v>25.108000000000001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6" t="s">
        <v>139</v>
      </c>
      <c r="AT332" s="217" t="s">
        <v>74</v>
      </c>
      <c r="AU332" s="217" t="s">
        <v>75</v>
      </c>
      <c r="AY332" s="216" t="s">
        <v>132</v>
      </c>
      <c r="BK332" s="218">
        <f>BK333+BK342+BK347+BK356+BK358+BK360+BK407+BK412+BK431+BK433+BK463+BK471+BK480+BK488+BK491+BK497</f>
        <v>0</v>
      </c>
    </row>
    <row r="333" s="12" customFormat="1" ht="22.8" customHeight="1">
      <c r="A333" s="12"/>
      <c r="B333" s="205"/>
      <c r="C333" s="206"/>
      <c r="D333" s="207" t="s">
        <v>74</v>
      </c>
      <c r="E333" s="219" t="s">
        <v>497</v>
      </c>
      <c r="F333" s="219" t="s">
        <v>498</v>
      </c>
      <c r="G333" s="206"/>
      <c r="H333" s="206"/>
      <c r="I333" s="209"/>
      <c r="J333" s="220">
        <f>BK333</f>
        <v>0</v>
      </c>
      <c r="K333" s="206"/>
      <c r="L333" s="211"/>
      <c r="M333" s="212"/>
      <c r="N333" s="213"/>
      <c r="O333" s="213"/>
      <c r="P333" s="214">
        <f>SUM(P334:P341)</f>
        <v>0</v>
      </c>
      <c r="Q333" s="213"/>
      <c r="R333" s="214">
        <f>SUM(R334:R341)</f>
        <v>0.90672400000000009</v>
      </c>
      <c r="S333" s="213"/>
      <c r="T333" s="215">
        <f>SUM(T334:T341)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6" t="s">
        <v>139</v>
      </c>
      <c r="AT333" s="217" t="s">
        <v>74</v>
      </c>
      <c r="AU333" s="217" t="s">
        <v>80</v>
      </c>
      <c r="AY333" s="216" t="s">
        <v>132</v>
      </c>
      <c r="BK333" s="218">
        <f>SUM(BK334:BK341)</f>
        <v>0</v>
      </c>
    </row>
    <row r="334" s="2" customFormat="1" ht="24.15" customHeight="1">
      <c r="A334" s="37"/>
      <c r="B334" s="38"/>
      <c r="C334" s="221" t="s">
        <v>499</v>
      </c>
      <c r="D334" s="221" t="s">
        <v>134</v>
      </c>
      <c r="E334" s="222" t="s">
        <v>500</v>
      </c>
      <c r="F334" s="223" t="s">
        <v>501</v>
      </c>
      <c r="G334" s="224" t="s">
        <v>188</v>
      </c>
      <c r="H334" s="225">
        <v>364</v>
      </c>
      <c r="I334" s="226"/>
      <c r="J334" s="227">
        <f>ROUND(I334*H334,2)</f>
        <v>0</v>
      </c>
      <c r="K334" s="228"/>
      <c r="L334" s="43"/>
      <c r="M334" s="229" t="s">
        <v>1</v>
      </c>
      <c r="N334" s="230" t="s">
        <v>41</v>
      </c>
      <c r="O334" s="96"/>
      <c r="P334" s="231">
        <f>O334*H334</f>
        <v>0</v>
      </c>
      <c r="Q334" s="231">
        <v>0</v>
      </c>
      <c r="R334" s="231">
        <f>Q334*H334</f>
        <v>0</v>
      </c>
      <c r="S334" s="231">
        <v>0</v>
      </c>
      <c r="T334" s="232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3" t="s">
        <v>210</v>
      </c>
      <c r="AT334" s="233" t="s">
        <v>134</v>
      </c>
      <c r="AU334" s="233" t="s">
        <v>139</v>
      </c>
      <c r="AY334" s="16" t="s">
        <v>132</v>
      </c>
      <c r="BE334" s="234">
        <f>IF(N334="základná",J334,0)</f>
        <v>0</v>
      </c>
      <c r="BF334" s="234">
        <f>IF(N334="znížená",J334,0)</f>
        <v>0</v>
      </c>
      <c r="BG334" s="234">
        <f>IF(N334="zákl. prenesená",J334,0)</f>
        <v>0</v>
      </c>
      <c r="BH334" s="234">
        <f>IF(N334="zníž. prenesená",J334,0)</f>
        <v>0</v>
      </c>
      <c r="BI334" s="234">
        <f>IF(N334="nulová",J334,0)</f>
        <v>0</v>
      </c>
      <c r="BJ334" s="16" t="s">
        <v>139</v>
      </c>
      <c r="BK334" s="234">
        <f>ROUND(I334*H334,2)</f>
        <v>0</v>
      </c>
      <c r="BL334" s="16" t="s">
        <v>210</v>
      </c>
      <c r="BM334" s="233" t="s">
        <v>502</v>
      </c>
    </row>
    <row r="335" s="2" customFormat="1" ht="16.5" customHeight="1">
      <c r="A335" s="37"/>
      <c r="B335" s="38"/>
      <c r="C335" s="258" t="s">
        <v>503</v>
      </c>
      <c r="D335" s="258" t="s">
        <v>178</v>
      </c>
      <c r="E335" s="259" t="s">
        <v>504</v>
      </c>
      <c r="F335" s="260" t="s">
        <v>505</v>
      </c>
      <c r="G335" s="261" t="s">
        <v>188</v>
      </c>
      <c r="H335" s="262">
        <v>418.60000000000002</v>
      </c>
      <c r="I335" s="263"/>
      <c r="J335" s="264">
        <f>ROUND(I335*H335,2)</f>
        <v>0</v>
      </c>
      <c r="K335" s="265"/>
      <c r="L335" s="266"/>
      <c r="M335" s="267" t="s">
        <v>1</v>
      </c>
      <c r="N335" s="268" t="s">
        <v>41</v>
      </c>
      <c r="O335" s="96"/>
      <c r="P335" s="231">
        <f>O335*H335</f>
        <v>0</v>
      </c>
      <c r="Q335" s="231">
        <v>0.00013999999999999999</v>
      </c>
      <c r="R335" s="231">
        <f>Q335*H335</f>
        <v>0.058603999999999996</v>
      </c>
      <c r="S335" s="231">
        <v>0</v>
      </c>
      <c r="T335" s="232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33" t="s">
        <v>281</v>
      </c>
      <c r="AT335" s="233" t="s">
        <v>178</v>
      </c>
      <c r="AU335" s="233" t="s">
        <v>139</v>
      </c>
      <c r="AY335" s="16" t="s">
        <v>132</v>
      </c>
      <c r="BE335" s="234">
        <f>IF(N335="základná",J335,0)</f>
        <v>0</v>
      </c>
      <c r="BF335" s="234">
        <f>IF(N335="znížená",J335,0)</f>
        <v>0</v>
      </c>
      <c r="BG335" s="234">
        <f>IF(N335="zákl. prenesená",J335,0)</f>
        <v>0</v>
      </c>
      <c r="BH335" s="234">
        <f>IF(N335="zníž. prenesená",J335,0)</f>
        <v>0</v>
      </c>
      <c r="BI335" s="234">
        <f>IF(N335="nulová",J335,0)</f>
        <v>0</v>
      </c>
      <c r="BJ335" s="16" t="s">
        <v>139</v>
      </c>
      <c r="BK335" s="234">
        <f>ROUND(I335*H335,2)</f>
        <v>0</v>
      </c>
      <c r="BL335" s="16" t="s">
        <v>210</v>
      </c>
      <c r="BM335" s="233" t="s">
        <v>506</v>
      </c>
    </row>
    <row r="336" s="13" customFormat="1">
      <c r="A336" s="13"/>
      <c r="B336" s="235"/>
      <c r="C336" s="236"/>
      <c r="D336" s="237" t="s">
        <v>141</v>
      </c>
      <c r="E336" s="236"/>
      <c r="F336" s="239" t="s">
        <v>507</v>
      </c>
      <c r="G336" s="236"/>
      <c r="H336" s="240">
        <v>418.60000000000002</v>
      </c>
      <c r="I336" s="241"/>
      <c r="J336" s="236"/>
      <c r="K336" s="236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141</v>
      </c>
      <c r="AU336" s="246" t="s">
        <v>139</v>
      </c>
      <c r="AV336" s="13" t="s">
        <v>139</v>
      </c>
      <c r="AW336" s="13" t="s">
        <v>4</v>
      </c>
      <c r="AX336" s="13" t="s">
        <v>80</v>
      </c>
      <c r="AY336" s="246" t="s">
        <v>132</v>
      </c>
    </row>
    <row r="337" s="2" customFormat="1" ht="37.8" customHeight="1">
      <c r="A337" s="37"/>
      <c r="B337" s="38"/>
      <c r="C337" s="221" t="s">
        <v>508</v>
      </c>
      <c r="D337" s="221" t="s">
        <v>134</v>
      </c>
      <c r="E337" s="222" t="s">
        <v>509</v>
      </c>
      <c r="F337" s="223" t="s">
        <v>510</v>
      </c>
      <c r="G337" s="224" t="s">
        <v>188</v>
      </c>
      <c r="H337" s="225">
        <v>364</v>
      </c>
      <c r="I337" s="226"/>
      <c r="J337" s="227">
        <f>ROUND(I337*H337,2)</f>
        <v>0</v>
      </c>
      <c r="K337" s="228"/>
      <c r="L337" s="43"/>
      <c r="M337" s="229" t="s">
        <v>1</v>
      </c>
      <c r="N337" s="230" t="s">
        <v>41</v>
      </c>
      <c r="O337" s="96"/>
      <c r="P337" s="231">
        <f>O337*H337</f>
        <v>0</v>
      </c>
      <c r="Q337" s="231">
        <v>3.0000000000000001E-05</v>
      </c>
      <c r="R337" s="231">
        <f>Q337*H337</f>
        <v>0.010920000000000001</v>
      </c>
      <c r="S337" s="231">
        <v>0</v>
      </c>
      <c r="T337" s="232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3" t="s">
        <v>210</v>
      </c>
      <c r="AT337" s="233" t="s">
        <v>134</v>
      </c>
      <c r="AU337" s="233" t="s">
        <v>139</v>
      </c>
      <c r="AY337" s="16" t="s">
        <v>132</v>
      </c>
      <c r="BE337" s="234">
        <f>IF(N337="základná",J337,0)</f>
        <v>0</v>
      </c>
      <c r="BF337" s="234">
        <f>IF(N337="znížená",J337,0)</f>
        <v>0</v>
      </c>
      <c r="BG337" s="234">
        <f>IF(N337="zákl. prenesená",J337,0)</f>
        <v>0</v>
      </c>
      <c r="BH337" s="234">
        <f>IF(N337="zníž. prenesená",J337,0)</f>
        <v>0</v>
      </c>
      <c r="BI337" s="234">
        <f>IF(N337="nulová",J337,0)</f>
        <v>0</v>
      </c>
      <c r="BJ337" s="16" t="s">
        <v>139</v>
      </c>
      <c r="BK337" s="234">
        <f>ROUND(I337*H337,2)</f>
        <v>0</v>
      </c>
      <c r="BL337" s="16" t="s">
        <v>210</v>
      </c>
      <c r="BM337" s="233" t="s">
        <v>511</v>
      </c>
    </row>
    <row r="338" s="13" customFormat="1">
      <c r="A338" s="13"/>
      <c r="B338" s="235"/>
      <c r="C338" s="236"/>
      <c r="D338" s="237" t="s">
        <v>141</v>
      </c>
      <c r="E338" s="238" t="s">
        <v>1</v>
      </c>
      <c r="F338" s="239" t="s">
        <v>512</v>
      </c>
      <c r="G338" s="236"/>
      <c r="H338" s="240">
        <v>364</v>
      </c>
      <c r="I338" s="241"/>
      <c r="J338" s="236"/>
      <c r="K338" s="236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141</v>
      </c>
      <c r="AU338" s="246" t="s">
        <v>139</v>
      </c>
      <c r="AV338" s="13" t="s">
        <v>139</v>
      </c>
      <c r="AW338" s="13" t="s">
        <v>31</v>
      </c>
      <c r="AX338" s="13" t="s">
        <v>80</v>
      </c>
      <c r="AY338" s="246" t="s">
        <v>132</v>
      </c>
    </row>
    <row r="339" s="2" customFormat="1" ht="37.8" customHeight="1">
      <c r="A339" s="37"/>
      <c r="B339" s="38"/>
      <c r="C339" s="258" t="s">
        <v>513</v>
      </c>
      <c r="D339" s="258" t="s">
        <v>178</v>
      </c>
      <c r="E339" s="259" t="s">
        <v>514</v>
      </c>
      <c r="F339" s="260" t="s">
        <v>515</v>
      </c>
      <c r="G339" s="261" t="s">
        <v>188</v>
      </c>
      <c r="H339" s="262">
        <v>418.60000000000002</v>
      </c>
      <c r="I339" s="263"/>
      <c r="J339" s="264">
        <f>ROUND(I339*H339,2)</f>
        <v>0</v>
      </c>
      <c r="K339" s="265"/>
      <c r="L339" s="266"/>
      <c r="M339" s="267" t="s">
        <v>1</v>
      </c>
      <c r="N339" s="268" t="s">
        <v>41</v>
      </c>
      <c r="O339" s="96"/>
      <c r="P339" s="231">
        <f>O339*H339</f>
        <v>0</v>
      </c>
      <c r="Q339" s="231">
        <v>0.002</v>
      </c>
      <c r="R339" s="231">
        <f>Q339*H339</f>
        <v>0.83720000000000006</v>
      </c>
      <c r="S339" s="231">
        <v>0</v>
      </c>
      <c r="T339" s="232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33" t="s">
        <v>281</v>
      </c>
      <c r="AT339" s="233" t="s">
        <v>178</v>
      </c>
      <c r="AU339" s="233" t="s">
        <v>139</v>
      </c>
      <c r="AY339" s="16" t="s">
        <v>132</v>
      </c>
      <c r="BE339" s="234">
        <f>IF(N339="základná",J339,0)</f>
        <v>0</v>
      </c>
      <c r="BF339" s="234">
        <f>IF(N339="znížená",J339,0)</f>
        <v>0</v>
      </c>
      <c r="BG339" s="234">
        <f>IF(N339="zákl. prenesená",J339,0)</f>
        <v>0</v>
      </c>
      <c r="BH339" s="234">
        <f>IF(N339="zníž. prenesená",J339,0)</f>
        <v>0</v>
      </c>
      <c r="BI339" s="234">
        <f>IF(N339="nulová",J339,0)</f>
        <v>0</v>
      </c>
      <c r="BJ339" s="16" t="s">
        <v>139</v>
      </c>
      <c r="BK339" s="234">
        <f>ROUND(I339*H339,2)</f>
        <v>0</v>
      </c>
      <c r="BL339" s="16" t="s">
        <v>210</v>
      </c>
      <c r="BM339" s="233" t="s">
        <v>516</v>
      </c>
    </row>
    <row r="340" s="13" customFormat="1">
      <c r="A340" s="13"/>
      <c r="B340" s="235"/>
      <c r="C340" s="236"/>
      <c r="D340" s="237" t="s">
        <v>141</v>
      </c>
      <c r="E340" s="236"/>
      <c r="F340" s="239" t="s">
        <v>507</v>
      </c>
      <c r="G340" s="236"/>
      <c r="H340" s="240">
        <v>418.60000000000002</v>
      </c>
      <c r="I340" s="241"/>
      <c r="J340" s="236"/>
      <c r="K340" s="236"/>
      <c r="L340" s="242"/>
      <c r="M340" s="243"/>
      <c r="N340" s="244"/>
      <c r="O340" s="244"/>
      <c r="P340" s="244"/>
      <c r="Q340" s="244"/>
      <c r="R340" s="244"/>
      <c r="S340" s="244"/>
      <c r="T340" s="24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6" t="s">
        <v>141</v>
      </c>
      <c r="AU340" s="246" t="s">
        <v>139</v>
      </c>
      <c r="AV340" s="13" t="s">
        <v>139</v>
      </c>
      <c r="AW340" s="13" t="s">
        <v>4</v>
      </c>
      <c r="AX340" s="13" t="s">
        <v>80</v>
      </c>
      <c r="AY340" s="246" t="s">
        <v>132</v>
      </c>
    </row>
    <row r="341" s="2" customFormat="1" ht="24.15" customHeight="1">
      <c r="A341" s="37"/>
      <c r="B341" s="38"/>
      <c r="C341" s="221" t="s">
        <v>517</v>
      </c>
      <c r="D341" s="221" t="s">
        <v>134</v>
      </c>
      <c r="E341" s="222" t="s">
        <v>518</v>
      </c>
      <c r="F341" s="223" t="s">
        <v>519</v>
      </c>
      <c r="G341" s="224" t="s">
        <v>181</v>
      </c>
      <c r="H341" s="225">
        <v>0.90700000000000003</v>
      </c>
      <c r="I341" s="226"/>
      <c r="J341" s="227">
        <f>ROUND(I341*H341,2)</f>
        <v>0</v>
      </c>
      <c r="K341" s="228"/>
      <c r="L341" s="43"/>
      <c r="M341" s="229" t="s">
        <v>1</v>
      </c>
      <c r="N341" s="230" t="s">
        <v>41</v>
      </c>
      <c r="O341" s="96"/>
      <c r="P341" s="231">
        <f>O341*H341</f>
        <v>0</v>
      </c>
      <c r="Q341" s="231">
        <v>0</v>
      </c>
      <c r="R341" s="231">
        <f>Q341*H341</f>
        <v>0</v>
      </c>
      <c r="S341" s="231">
        <v>0</v>
      </c>
      <c r="T341" s="232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33" t="s">
        <v>210</v>
      </c>
      <c r="AT341" s="233" t="s">
        <v>134</v>
      </c>
      <c r="AU341" s="233" t="s">
        <v>139</v>
      </c>
      <c r="AY341" s="16" t="s">
        <v>132</v>
      </c>
      <c r="BE341" s="234">
        <f>IF(N341="základná",J341,0)</f>
        <v>0</v>
      </c>
      <c r="BF341" s="234">
        <f>IF(N341="znížená",J341,0)</f>
        <v>0</v>
      </c>
      <c r="BG341" s="234">
        <f>IF(N341="zákl. prenesená",J341,0)</f>
        <v>0</v>
      </c>
      <c r="BH341" s="234">
        <f>IF(N341="zníž. prenesená",J341,0)</f>
        <v>0</v>
      </c>
      <c r="BI341" s="234">
        <f>IF(N341="nulová",J341,0)</f>
        <v>0</v>
      </c>
      <c r="BJ341" s="16" t="s">
        <v>139</v>
      </c>
      <c r="BK341" s="234">
        <f>ROUND(I341*H341,2)</f>
        <v>0</v>
      </c>
      <c r="BL341" s="16" t="s">
        <v>210</v>
      </c>
      <c r="BM341" s="233" t="s">
        <v>520</v>
      </c>
    </row>
    <row r="342" s="12" customFormat="1" ht="22.8" customHeight="1">
      <c r="A342" s="12"/>
      <c r="B342" s="205"/>
      <c r="C342" s="206"/>
      <c r="D342" s="207" t="s">
        <v>74</v>
      </c>
      <c r="E342" s="219" t="s">
        <v>521</v>
      </c>
      <c r="F342" s="219" t="s">
        <v>522</v>
      </c>
      <c r="G342" s="206"/>
      <c r="H342" s="206"/>
      <c r="I342" s="209"/>
      <c r="J342" s="220">
        <f>BK342</f>
        <v>0</v>
      </c>
      <c r="K342" s="206"/>
      <c r="L342" s="211"/>
      <c r="M342" s="212"/>
      <c r="N342" s="213"/>
      <c r="O342" s="213"/>
      <c r="P342" s="214">
        <f>SUM(P343:P346)</f>
        <v>0</v>
      </c>
      <c r="Q342" s="213"/>
      <c r="R342" s="214">
        <f>SUM(R343:R346)</f>
        <v>0.014554380000000002</v>
      </c>
      <c r="S342" s="213"/>
      <c r="T342" s="215">
        <f>SUM(T343:T346)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6" t="s">
        <v>139</v>
      </c>
      <c r="AT342" s="217" t="s">
        <v>74</v>
      </c>
      <c r="AU342" s="217" t="s">
        <v>80</v>
      </c>
      <c r="AY342" s="216" t="s">
        <v>132</v>
      </c>
      <c r="BK342" s="218">
        <f>SUM(BK343:BK346)</f>
        <v>0</v>
      </c>
    </row>
    <row r="343" s="2" customFormat="1" ht="21.75" customHeight="1">
      <c r="A343" s="37"/>
      <c r="B343" s="38"/>
      <c r="C343" s="221" t="s">
        <v>523</v>
      </c>
      <c r="D343" s="221" t="s">
        <v>134</v>
      </c>
      <c r="E343" s="222" t="s">
        <v>524</v>
      </c>
      <c r="F343" s="223" t="s">
        <v>525</v>
      </c>
      <c r="G343" s="224" t="s">
        <v>188</v>
      </c>
      <c r="H343" s="225">
        <v>66.609999999999999</v>
      </c>
      <c r="I343" s="226"/>
      <c r="J343" s="227">
        <f>ROUND(I343*H343,2)</f>
        <v>0</v>
      </c>
      <c r="K343" s="228"/>
      <c r="L343" s="43"/>
      <c r="M343" s="229" t="s">
        <v>1</v>
      </c>
      <c r="N343" s="230" t="s">
        <v>41</v>
      </c>
      <c r="O343" s="96"/>
      <c r="P343" s="231">
        <f>O343*H343</f>
        <v>0</v>
      </c>
      <c r="Q343" s="231">
        <v>0</v>
      </c>
      <c r="R343" s="231">
        <f>Q343*H343</f>
        <v>0</v>
      </c>
      <c r="S343" s="231">
        <v>0</v>
      </c>
      <c r="T343" s="232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33" t="s">
        <v>210</v>
      </c>
      <c r="AT343" s="233" t="s">
        <v>134</v>
      </c>
      <c r="AU343" s="233" t="s">
        <v>139</v>
      </c>
      <c r="AY343" s="16" t="s">
        <v>132</v>
      </c>
      <c r="BE343" s="234">
        <f>IF(N343="základná",J343,0)</f>
        <v>0</v>
      </c>
      <c r="BF343" s="234">
        <f>IF(N343="znížená",J343,0)</f>
        <v>0</v>
      </c>
      <c r="BG343" s="234">
        <f>IF(N343="zákl. prenesená",J343,0)</f>
        <v>0</v>
      </c>
      <c r="BH343" s="234">
        <f>IF(N343="zníž. prenesená",J343,0)</f>
        <v>0</v>
      </c>
      <c r="BI343" s="234">
        <f>IF(N343="nulová",J343,0)</f>
        <v>0</v>
      </c>
      <c r="BJ343" s="16" t="s">
        <v>139</v>
      </c>
      <c r="BK343" s="234">
        <f>ROUND(I343*H343,2)</f>
        <v>0</v>
      </c>
      <c r="BL343" s="16" t="s">
        <v>210</v>
      </c>
      <c r="BM343" s="233" t="s">
        <v>526</v>
      </c>
    </row>
    <row r="344" s="2" customFormat="1" ht="24.15" customHeight="1">
      <c r="A344" s="37"/>
      <c r="B344" s="38"/>
      <c r="C344" s="258" t="s">
        <v>527</v>
      </c>
      <c r="D344" s="258" t="s">
        <v>178</v>
      </c>
      <c r="E344" s="259" t="s">
        <v>528</v>
      </c>
      <c r="F344" s="260" t="s">
        <v>529</v>
      </c>
      <c r="G344" s="261" t="s">
        <v>188</v>
      </c>
      <c r="H344" s="262">
        <v>76.602000000000004</v>
      </c>
      <c r="I344" s="263"/>
      <c r="J344" s="264">
        <f>ROUND(I344*H344,2)</f>
        <v>0</v>
      </c>
      <c r="K344" s="265"/>
      <c r="L344" s="266"/>
      <c r="M344" s="267" t="s">
        <v>1</v>
      </c>
      <c r="N344" s="268" t="s">
        <v>41</v>
      </c>
      <c r="O344" s="96"/>
      <c r="P344" s="231">
        <f>O344*H344</f>
        <v>0</v>
      </c>
      <c r="Q344" s="231">
        <v>0.00019000000000000001</v>
      </c>
      <c r="R344" s="231">
        <f>Q344*H344</f>
        <v>0.014554380000000002</v>
      </c>
      <c r="S344" s="231">
        <v>0</v>
      </c>
      <c r="T344" s="232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33" t="s">
        <v>281</v>
      </c>
      <c r="AT344" s="233" t="s">
        <v>178</v>
      </c>
      <c r="AU344" s="233" t="s">
        <v>139</v>
      </c>
      <c r="AY344" s="16" t="s">
        <v>132</v>
      </c>
      <c r="BE344" s="234">
        <f>IF(N344="základná",J344,0)</f>
        <v>0</v>
      </c>
      <c r="BF344" s="234">
        <f>IF(N344="znížená",J344,0)</f>
        <v>0</v>
      </c>
      <c r="BG344" s="234">
        <f>IF(N344="zákl. prenesená",J344,0)</f>
        <v>0</v>
      </c>
      <c r="BH344" s="234">
        <f>IF(N344="zníž. prenesená",J344,0)</f>
        <v>0</v>
      </c>
      <c r="BI344" s="234">
        <f>IF(N344="nulová",J344,0)</f>
        <v>0</v>
      </c>
      <c r="BJ344" s="16" t="s">
        <v>139</v>
      </c>
      <c r="BK344" s="234">
        <f>ROUND(I344*H344,2)</f>
        <v>0</v>
      </c>
      <c r="BL344" s="16" t="s">
        <v>210</v>
      </c>
      <c r="BM344" s="233" t="s">
        <v>530</v>
      </c>
    </row>
    <row r="345" s="13" customFormat="1">
      <c r="A345" s="13"/>
      <c r="B345" s="235"/>
      <c r="C345" s="236"/>
      <c r="D345" s="237" t="s">
        <v>141</v>
      </c>
      <c r="E345" s="236"/>
      <c r="F345" s="239" t="s">
        <v>531</v>
      </c>
      <c r="G345" s="236"/>
      <c r="H345" s="240">
        <v>76.602000000000004</v>
      </c>
      <c r="I345" s="241"/>
      <c r="J345" s="236"/>
      <c r="K345" s="236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141</v>
      </c>
      <c r="AU345" s="246" t="s">
        <v>139</v>
      </c>
      <c r="AV345" s="13" t="s">
        <v>139</v>
      </c>
      <c r="AW345" s="13" t="s">
        <v>4</v>
      </c>
      <c r="AX345" s="13" t="s">
        <v>80</v>
      </c>
      <c r="AY345" s="246" t="s">
        <v>132</v>
      </c>
    </row>
    <row r="346" s="2" customFormat="1" ht="24.15" customHeight="1">
      <c r="A346" s="37"/>
      <c r="B346" s="38"/>
      <c r="C346" s="221" t="s">
        <v>532</v>
      </c>
      <c r="D346" s="221" t="s">
        <v>134</v>
      </c>
      <c r="E346" s="222" t="s">
        <v>533</v>
      </c>
      <c r="F346" s="223" t="s">
        <v>534</v>
      </c>
      <c r="G346" s="224" t="s">
        <v>181</v>
      </c>
      <c r="H346" s="225">
        <v>0.014999999999999999</v>
      </c>
      <c r="I346" s="226"/>
      <c r="J346" s="227">
        <f>ROUND(I346*H346,2)</f>
        <v>0</v>
      </c>
      <c r="K346" s="228"/>
      <c r="L346" s="43"/>
      <c r="M346" s="229" t="s">
        <v>1</v>
      </c>
      <c r="N346" s="230" t="s">
        <v>41</v>
      </c>
      <c r="O346" s="96"/>
      <c r="P346" s="231">
        <f>O346*H346</f>
        <v>0</v>
      </c>
      <c r="Q346" s="231">
        <v>0</v>
      </c>
      <c r="R346" s="231">
        <f>Q346*H346</f>
        <v>0</v>
      </c>
      <c r="S346" s="231">
        <v>0</v>
      </c>
      <c r="T346" s="232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33" t="s">
        <v>210</v>
      </c>
      <c r="AT346" s="233" t="s">
        <v>134</v>
      </c>
      <c r="AU346" s="233" t="s">
        <v>139</v>
      </c>
      <c r="AY346" s="16" t="s">
        <v>132</v>
      </c>
      <c r="BE346" s="234">
        <f>IF(N346="základná",J346,0)</f>
        <v>0</v>
      </c>
      <c r="BF346" s="234">
        <f>IF(N346="znížená",J346,0)</f>
        <v>0</v>
      </c>
      <c r="BG346" s="234">
        <f>IF(N346="zákl. prenesená",J346,0)</f>
        <v>0</v>
      </c>
      <c r="BH346" s="234">
        <f>IF(N346="zníž. prenesená",J346,0)</f>
        <v>0</v>
      </c>
      <c r="BI346" s="234">
        <f>IF(N346="nulová",J346,0)</f>
        <v>0</v>
      </c>
      <c r="BJ346" s="16" t="s">
        <v>139</v>
      </c>
      <c r="BK346" s="234">
        <f>ROUND(I346*H346,2)</f>
        <v>0</v>
      </c>
      <c r="BL346" s="16" t="s">
        <v>210</v>
      </c>
      <c r="BM346" s="233" t="s">
        <v>535</v>
      </c>
    </row>
    <row r="347" s="12" customFormat="1" ht="22.8" customHeight="1">
      <c r="A347" s="12"/>
      <c r="B347" s="205"/>
      <c r="C347" s="206"/>
      <c r="D347" s="207" t="s">
        <v>74</v>
      </c>
      <c r="E347" s="219" t="s">
        <v>536</v>
      </c>
      <c r="F347" s="219" t="s">
        <v>537</v>
      </c>
      <c r="G347" s="206"/>
      <c r="H347" s="206"/>
      <c r="I347" s="209"/>
      <c r="J347" s="220">
        <f>BK347</f>
        <v>0</v>
      </c>
      <c r="K347" s="206"/>
      <c r="L347" s="211"/>
      <c r="M347" s="212"/>
      <c r="N347" s="213"/>
      <c r="O347" s="213"/>
      <c r="P347" s="214">
        <f>SUM(P348:P355)</f>
        <v>0</v>
      </c>
      <c r="Q347" s="213"/>
      <c r="R347" s="214">
        <f>SUM(R348:R355)</f>
        <v>1.0488597</v>
      </c>
      <c r="S347" s="213"/>
      <c r="T347" s="215">
        <f>SUM(T348:T355)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6" t="s">
        <v>139</v>
      </c>
      <c r="AT347" s="217" t="s">
        <v>74</v>
      </c>
      <c r="AU347" s="217" t="s">
        <v>80</v>
      </c>
      <c r="AY347" s="216" t="s">
        <v>132</v>
      </c>
      <c r="BK347" s="218">
        <f>SUM(BK348:BK355)</f>
        <v>0</v>
      </c>
    </row>
    <row r="348" s="2" customFormat="1" ht="33" customHeight="1">
      <c r="A348" s="37"/>
      <c r="B348" s="38"/>
      <c r="C348" s="221" t="s">
        <v>538</v>
      </c>
      <c r="D348" s="221" t="s">
        <v>134</v>
      </c>
      <c r="E348" s="222" t="s">
        <v>539</v>
      </c>
      <c r="F348" s="223" t="s">
        <v>540</v>
      </c>
      <c r="G348" s="224" t="s">
        <v>188</v>
      </c>
      <c r="H348" s="225">
        <v>66.609999999999999</v>
      </c>
      <c r="I348" s="226"/>
      <c r="J348" s="227">
        <f>ROUND(I348*H348,2)</f>
        <v>0</v>
      </c>
      <c r="K348" s="228"/>
      <c r="L348" s="43"/>
      <c r="M348" s="229" t="s">
        <v>1</v>
      </c>
      <c r="N348" s="230" t="s">
        <v>41</v>
      </c>
      <c r="O348" s="96"/>
      <c r="P348" s="231">
        <f>O348*H348</f>
        <v>0</v>
      </c>
      <c r="Q348" s="231">
        <v>0.00029999999999999997</v>
      </c>
      <c r="R348" s="231">
        <f>Q348*H348</f>
        <v>0.019982999999999997</v>
      </c>
      <c r="S348" s="231">
        <v>0</v>
      </c>
      <c r="T348" s="232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3" t="s">
        <v>210</v>
      </c>
      <c r="AT348" s="233" t="s">
        <v>134</v>
      </c>
      <c r="AU348" s="233" t="s">
        <v>139</v>
      </c>
      <c r="AY348" s="16" t="s">
        <v>132</v>
      </c>
      <c r="BE348" s="234">
        <f>IF(N348="základná",J348,0)</f>
        <v>0</v>
      </c>
      <c r="BF348" s="234">
        <f>IF(N348="znížená",J348,0)</f>
        <v>0</v>
      </c>
      <c r="BG348" s="234">
        <f>IF(N348="zákl. prenesená",J348,0)</f>
        <v>0</v>
      </c>
      <c r="BH348" s="234">
        <f>IF(N348="zníž. prenesená",J348,0)</f>
        <v>0</v>
      </c>
      <c r="BI348" s="234">
        <f>IF(N348="nulová",J348,0)</f>
        <v>0</v>
      </c>
      <c r="BJ348" s="16" t="s">
        <v>139</v>
      </c>
      <c r="BK348" s="234">
        <f>ROUND(I348*H348,2)</f>
        <v>0</v>
      </c>
      <c r="BL348" s="16" t="s">
        <v>210</v>
      </c>
      <c r="BM348" s="233" t="s">
        <v>541</v>
      </c>
    </row>
    <row r="349" s="2" customFormat="1" ht="24.15" customHeight="1">
      <c r="A349" s="37"/>
      <c r="B349" s="38"/>
      <c r="C349" s="258" t="s">
        <v>542</v>
      </c>
      <c r="D349" s="258" t="s">
        <v>178</v>
      </c>
      <c r="E349" s="259" t="s">
        <v>543</v>
      </c>
      <c r="F349" s="260" t="s">
        <v>544</v>
      </c>
      <c r="G349" s="261" t="s">
        <v>188</v>
      </c>
      <c r="H349" s="262">
        <v>67.941999999999993</v>
      </c>
      <c r="I349" s="263"/>
      <c r="J349" s="264">
        <f>ROUND(I349*H349,2)</f>
        <v>0</v>
      </c>
      <c r="K349" s="265"/>
      <c r="L349" s="266"/>
      <c r="M349" s="267" t="s">
        <v>1</v>
      </c>
      <c r="N349" s="268" t="s">
        <v>41</v>
      </c>
      <c r="O349" s="96"/>
      <c r="P349" s="231">
        <f>O349*H349</f>
        <v>0</v>
      </c>
      <c r="Q349" s="231">
        <v>0.012</v>
      </c>
      <c r="R349" s="231">
        <f>Q349*H349</f>
        <v>0.81530399999999992</v>
      </c>
      <c r="S349" s="231">
        <v>0</v>
      </c>
      <c r="T349" s="232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33" t="s">
        <v>281</v>
      </c>
      <c r="AT349" s="233" t="s">
        <v>178</v>
      </c>
      <c r="AU349" s="233" t="s">
        <v>139</v>
      </c>
      <c r="AY349" s="16" t="s">
        <v>132</v>
      </c>
      <c r="BE349" s="234">
        <f>IF(N349="základná",J349,0)</f>
        <v>0</v>
      </c>
      <c r="BF349" s="234">
        <f>IF(N349="znížená",J349,0)</f>
        <v>0</v>
      </c>
      <c r="BG349" s="234">
        <f>IF(N349="zákl. prenesená",J349,0)</f>
        <v>0</v>
      </c>
      <c r="BH349" s="234">
        <f>IF(N349="zníž. prenesená",J349,0)</f>
        <v>0</v>
      </c>
      <c r="BI349" s="234">
        <f>IF(N349="nulová",J349,0)</f>
        <v>0</v>
      </c>
      <c r="BJ349" s="16" t="s">
        <v>139</v>
      </c>
      <c r="BK349" s="234">
        <f>ROUND(I349*H349,2)</f>
        <v>0</v>
      </c>
      <c r="BL349" s="16" t="s">
        <v>210</v>
      </c>
      <c r="BM349" s="233" t="s">
        <v>545</v>
      </c>
    </row>
    <row r="350" s="13" customFormat="1">
      <c r="A350" s="13"/>
      <c r="B350" s="235"/>
      <c r="C350" s="236"/>
      <c r="D350" s="237" t="s">
        <v>141</v>
      </c>
      <c r="E350" s="236"/>
      <c r="F350" s="239" t="s">
        <v>546</v>
      </c>
      <c r="G350" s="236"/>
      <c r="H350" s="240">
        <v>67.941999999999993</v>
      </c>
      <c r="I350" s="241"/>
      <c r="J350" s="236"/>
      <c r="K350" s="236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141</v>
      </c>
      <c r="AU350" s="246" t="s">
        <v>139</v>
      </c>
      <c r="AV350" s="13" t="s">
        <v>139</v>
      </c>
      <c r="AW350" s="13" t="s">
        <v>4</v>
      </c>
      <c r="AX350" s="13" t="s">
        <v>80</v>
      </c>
      <c r="AY350" s="246" t="s">
        <v>132</v>
      </c>
    </row>
    <row r="351" s="2" customFormat="1" ht="24.15" customHeight="1">
      <c r="A351" s="37"/>
      <c r="B351" s="38"/>
      <c r="C351" s="221" t="s">
        <v>547</v>
      </c>
      <c r="D351" s="221" t="s">
        <v>134</v>
      </c>
      <c r="E351" s="222" t="s">
        <v>548</v>
      </c>
      <c r="F351" s="223" t="s">
        <v>549</v>
      </c>
      <c r="G351" s="224" t="s">
        <v>188</v>
      </c>
      <c r="H351" s="225">
        <v>62.229999999999997</v>
      </c>
      <c r="I351" s="226"/>
      <c r="J351" s="227">
        <f>ROUND(I351*H351,2)</f>
        <v>0</v>
      </c>
      <c r="K351" s="228"/>
      <c r="L351" s="43"/>
      <c r="M351" s="229" t="s">
        <v>1</v>
      </c>
      <c r="N351" s="230" t="s">
        <v>41</v>
      </c>
      <c r="O351" s="96"/>
      <c r="P351" s="231">
        <f>O351*H351</f>
        <v>0</v>
      </c>
      <c r="Q351" s="231">
        <v>0</v>
      </c>
      <c r="R351" s="231">
        <f>Q351*H351</f>
        <v>0</v>
      </c>
      <c r="S351" s="231">
        <v>0</v>
      </c>
      <c r="T351" s="232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33" t="s">
        <v>210</v>
      </c>
      <c r="AT351" s="233" t="s">
        <v>134</v>
      </c>
      <c r="AU351" s="233" t="s">
        <v>139</v>
      </c>
      <c r="AY351" s="16" t="s">
        <v>132</v>
      </c>
      <c r="BE351" s="234">
        <f>IF(N351="základná",J351,0)</f>
        <v>0</v>
      </c>
      <c r="BF351" s="234">
        <f>IF(N351="znížená",J351,0)</f>
        <v>0</v>
      </c>
      <c r="BG351" s="234">
        <f>IF(N351="zákl. prenesená",J351,0)</f>
        <v>0</v>
      </c>
      <c r="BH351" s="234">
        <f>IF(N351="zníž. prenesená",J351,0)</f>
        <v>0</v>
      </c>
      <c r="BI351" s="234">
        <f>IF(N351="nulová",J351,0)</f>
        <v>0</v>
      </c>
      <c r="BJ351" s="16" t="s">
        <v>139</v>
      </c>
      <c r="BK351" s="234">
        <f>ROUND(I351*H351,2)</f>
        <v>0</v>
      </c>
      <c r="BL351" s="16" t="s">
        <v>210</v>
      </c>
      <c r="BM351" s="233" t="s">
        <v>550</v>
      </c>
    </row>
    <row r="352" s="13" customFormat="1">
      <c r="A352" s="13"/>
      <c r="B352" s="235"/>
      <c r="C352" s="236"/>
      <c r="D352" s="237" t="s">
        <v>141</v>
      </c>
      <c r="E352" s="238" t="s">
        <v>1</v>
      </c>
      <c r="F352" s="239" t="s">
        <v>409</v>
      </c>
      <c r="G352" s="236"/>
      <c r="H352" s="240">
        <v>62.229999999999997</v>
      </c>
      <c r="I352" s="241"/>
      <c r="J352" s="236"/>
      <c r="K352" s="236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141</v>
      </c>
      <c r="AU352" s="246" t="s">
        <v>139</v>
      </c>
      <c r="AV352" s="13" t="s">
        <v>139</v>
      </c>
      <c r="AW352" s="13" t="s">
        <v>31</v>
      </c>
      <c r="AX352" s="13" t="s">
        <v>80</v>
      </c>
      <c r="AY352" s="246" t="s">
        <v>132</v>
      </c>
    </row>
    <row r="353" s="2" customFormat="1" ht="37.8" customHeight="1">
      <c r="A353" s="37"/>
      <c r="B353" s="38"/>
      <c r="C353" s="258" t="s">
        <v>551</v>
      </c>
      <c r="D353" s="258" t="s">
        <v>178</v>
      </c>
      <c r="E353" s="259" t="s">
        <v>552</v>
      </c>
      <c r="F353" s="260" t="s">
        <v>553</v>
      </c>
      <c r="G353" s="261" t="s">
        <v>188</v>
      </c>
      <c r="H353" s="262">
        <v>64.718999999999994</v>
      </c>
      <c r="I353" s="263"/>
      <c r="J353" s="264">
        <f>ROUND(I353*H353,2)</f>
        <v>0</v>
      </c>
      <c r="K353" s="265"/>
      <c r="L353" s="266"/>
      <c r="M353" s="267" t="s">
        <v>1</v>
      </c>
      <c r="N353" s="268" t="s">
        <v>41</v>
      </c>
      <c r="O353" s="96"/>
      <c r="P353" s="231">
        <f>O353*H353</f>
        <v>0</v>
      </c>
      <c r="Q353" s="231">
        <v>0.0033</v>
      </c>
      <c r="R353" s="231">
        <f>Q353*H353</f>
        <v>0.21357269999999998</v>
      </c>
      <c r="S353" s="231">
        <v>0</v>
      </c>
      <c r="T353" s="232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33" t="s">
        <v>281</v>
      </c>
      <c r="AT353" s="233" t="s">
        <v>178</v>
      </c>
      <c r="AU353" s="233" t="s">
        <v>139</v>
      </c>
      <c r="AY353" s="16" t="s">
        <v>132</v>
      </c>
      <c r="BE353" s="234">
        <f>IF(N353="základná",J353,0)</f>
        <v>0</v>
      </c>
      <c r="BF353" s="234">
        <f>IF(N353="znížená",J353,0)</f>
        <v>0</v>
      </c>
      <c r="BG353" s="234">
        <f>IF(N353="zákl. prenesená",J353,0)</f>
        <v>0</v>
      </c>
      <c r="BH353" s="234">
        <f>IF(N353="zníž. prenesená",J353,0)</f>
        <v>0</v>
      </c>
      <c r="BI353" s="234">
        <f>IF(N353="nulová",J353,0)</f>
        <v>0</v>
      </c>
      <c r="BJ353" s="16" t="s">
        <v>139</v>
      </c>
      <c r="BK353" s="234">
        <f>ROUND(I353*H353,2)</f>
        <v>0</v>
      </c>
      <c r="BL353" s="16" t="s">
        <v>210</v>
      </c>
      <c r="BM353" s="233" t="s">
        <v>554</v>
      </c>
    </row>
    <row r="354" s="13" customFormat="1">
      <c r="A354" s="13"/>
      <c r="B354" s="235"/>
      <c r="C354" s="236"/>
      <c r="D354" s="237" t="s">
        <v>141</v>
      </c>
      <c r="E354" s="236"/>
      <c r="F354" s="239" t="s">
        <v>555</v>
      </c>
      <c r="G354" s="236"/>
      <c r="H354" s="240">
        <v>64.718999999999994</v>
      </c>
      <c r="I354" s="241"/>
      <c r="J354" s="236"/>
      <c r="K354" s="236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141</v>
      </c>
      <c r="AU354" s="246" t="s">
        <v>139</v>
      </c>
      <c r="AV354" s="13" t="s">
        <v>139</v>
      </c>
      <c r="AW354" s="13" t="s">
        <v>4</v>
      </c>
      <c r="AX354" s="13" t="s">
        <v>80</v>
      </c>
      <c r="AY354" s="246" t="s">
        <v>132</v>
      </c>
    </row>
    <row r="355" s="2" customFormat="1" ht="24.15" customHeight="1">
      <c r="A355" s="37"/>
      <c r="B355" s="38"/>
      <c r="C355" s="221" t="s">
        <v>556</v>
      </c>
      <c r="D355" s="221" t="s">
        <v>134</v>
      </c>
      <c r="E355" s="222" t="s">
        <v>557</v>
      </c>
      <c r="F355" s="223" t="s">
        <v>558</v>
      </c>
      <c r="G355" s="224" t="s">
        <v>181</v>
      </c>
      <c r="H355" s="225">
        <v>1.0489999999999999</v>
      </c>
      <c r="I355" s="226"/>
      <c r="J355" s="227">
        <f>ROUND(I355*H355,2)</f>
        <v>0</v>
      </c>
      <c r="K355" s="228"/>
      <c r="L355" s="43"/>
      <c r="M355" s="229" t="s">
        <v>1</v>
      </c>
      <c r="N355" s="230" t="s">
        <v>41</v>
      </c>
      <c r="O355" s="96"/>
      <c r="P355" s="231">
        <f>O355*H355</f>
        <v>0</v>
      </c>
      <c r="Q355" s="231">
        <v>0</v>
      </c>
      <c r="R355" s="231">
        <f>Q355*H355</f>
        <v>0</v>
      </c>
      <c r="S355" s="231">
        <v>0</v>
      </c>
      <c r="T355" s="232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33" t="s">
        <v>210</v>
      </c>
      <c r="AT355" s="233" t="s">
        <v>134</v>
      </c>
      <c r="AU355" s="233" t="s">
        <v>139</v>
      </c>
      <c r="AY355" s="16" t="s">
        <v>132</v>
      </c>
      <c r="BE355" s="234">
        <f>IF(N355="základná",J355,0)</f>
        <v>0</v>
      </c>
      <c r="BF355" s="234">
        <f>IF(N355="znížená",J355,0)</f>
        <v>0</v>
      </c>
      <c r="BG355" s="234">
        <f>IF(N355="zákl. prenesená",J355,0)</f>
        <v>0</v>
      </c>
      <c r="BH355" s="234">
        <f>IF(N355="zníž. prenesená",J355,0)</f>
        <v>0</v>
      </c>
      <c r="BI355" s="234">
        <f>IF(N355="nulová",J355,0)</f>
        <v>0</v>
      </c>
      <c r="BJ355" s="16" t="s">
        <v>139</v>
      </c>
      <c r="BK355" s="234">
        <f>ROUND(I355*H355,2)</f>
        <v>0</v>
      </c>
      <c r="BL355" s="16" t="s">
        <v>210</v>
      </c>
      <c r="BM355" s="233" t="s">
        <v>559</v>
      </c>
    </row>
    <row r="356" s="12" customFormat="1" ht="22.8" customHeight="1">
      <c r="A356" s="12"/>
      <c r="B356" s="205"/>
      <c r="C356" s="206"/>
      <c r="D356" s="207" t="s">
        <v>74</v>
      </c>
      <c r="E356" s="219" t="s">
        <v>560</v>
      </c>
      <c r="F356" s="219" t="s">
        <v>561</v>
      </c>
      <c r="G356" s="206"/>
      <c r="H356" s="206"/>
      <c r="I356" s="209"/>
      <c r="J356" s="220">
        <f>BK356</f>
        <v>0</v>
      </c>
      <c r="K356" s="206"/>
      <c r="L356" s="211"/>
      <c r="M356" s="212"/>
      <c r="N356" s="213"/>
      <c r="O356" s="213"/>
      <c r="P356" s="214">
        <f>P357</f>
        <v>0</v>
      </c>
      <c r="Q356" s="213"/>
      <c r="R356" s="214">
        <f>R357</f>
        <v>0.013509999999999999</v>
      </c>
      <c r="S356" s="213"/>
      <c r="T356" s="215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6" t="s">
        <v>139</v>
      </c>
      <c r="AT356" s="217" t="s">
        <v>74</v>
      </c>
      <c r="AU356" s="217" t="s">
        <v>80</v>
      </c>
      <c r="AY356" s="216" t="s">
        <v>132</v>
      </c>
      <c r="BK356" s="218">
        <f>BK357</f>
        <v>0</v>
      </c>
    </row>
    <row r="357" s="2" customFormat="1" ht="33" customHeight="1">
      <c r="A357" s="37"/>
      <c r="B357" s="38"/>
      <c r="C357" s="221" t="s">
        <v>562</v>
      </c>
      <c r="D357" s="221" t="s">
        <v>134</v>
      </c>
      <c r="E357" s="222" t="s">
        <v>563</v>
      </c>
      <c r="F357" s="223" t="s">
        <v>564</v>
      </c>
      <c r="G357" s="224" t="s">
        <v>565</v>
      </c>
      <c r="H357" s="225">
        <v>1</v>
      </c>
      <c r="I357" s="226"/>
      <c r="J357" s="227">
        <f>ROUND(I357*H357,2)</f>
        <v>0</v>
      </c>
      <c r="K357" s="228"/>
      <c r="L357" s="43"/>
      <c r="M357" s="229" t="s">
        <v>1</v>
      </c>
      <c r="N357" s="230" t="s">
        <v>41</v>
      </c>
      <c r="O357" s="96"/>
      <c r="P357" s="231">
        <f>O357*H357</f>
        <v>0</v>
      </c>
      <c r="Q357" s="231">
        <v>0.013509999999999999</v>
      </c>
      <c r="R357" s="231">
        <f>Q357*H357</f>
        <v>0.013509999999999999</v>
      </c>
      <c r="S357" s="231">
        <v>0</v>
      </c>
      <c r="T357" s="232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33" t="s">
        <v>210</v>
      </c>
      <c r="AT357" s="233" t="s">
        <v>134</v>
      </c>
      <c r="AU357" s="233" t="s">
        <v>139</v>
      </c>
      <c r="AY357" s="16" t="s">
        <v>132</v>
      </c>
      <c r="BE357" s="234">
        <f>IF(N357="základná",J357,0)</f>
        <v>0</v>
      </c>
      <c r="BF357" s="234">
        <f>IF(N357="znížená",J357,0)</f>
        <v>0</v>
      </c>
      <c r="BG357" s="234">
        <f>IF(N357="zákl. prenesená",J357,0)</f>
        <v>0</v>
      </c>
      <c r="BH357" s="234">
        <f>IF(N357="zníž. prenesená",J357,0)</f>
        <v>0</v>
      </c>
      <c r="BI357" s="234">
        <f>IF(N357="nulová",J357,0)</f>
        <v>0</v>
      </c>
      <c r="BJ357" s="16" t="s">
        <v>139</v>
      </c>
      <c r="BK357" s="234">
        <f>ROUND(I357*H357,2)</f>
        <v>0</v>
      </c>
      <c r="BL357" s="16" t="s">
        <v>210</v>
      </c>
      <c r="BM357" s="233" t="s">
        <v>566</v>
      </c>
    </row>
    <row r="358" s="12" customFormat="1" ht="22.8" customHeight="1">
      <c r="A358" s="12"/>
      <c r="B358" s="205"/>
      <c r="C358" s="206"/>
      <c r="D358" s="207" t="s">
        <v>74</v>
      </c>
      <c r="E358" s="219" t="s">
        <v>567</v>
      </c>
      <c r="F358" s="219" t="s">
        <v>568</v>
      </c>
      <c r="G358" s="206"/>
      <c r="H358" s="206"/>
      <c r="I358" s="209"/>
      <c r="J358" s="220">
        <f>BK358</f>
        <v>0</v>
      </c>
      <c r="K358" s="206"/>
      <c r="L358" s="211"/>
      <c r="M358" s="212"/>
      <c r="N358" s="213"/>
      <c r="O358" s="213"/>
      <c r="P358" s="214">
        <f>P359</f>
        <v>0</v>
      </c>
      <c r="Q358" s="213"/>
      <c r="R358" s="214">
        <f>R359</f>
        <v>0</v>
      </c>
      <c r="S358" s="213"/>
      <c r="T358" s="215">
        <f>T359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6" t="s">
        <v>139</v>
      </c>
      <c r="AT358" s="217" t="s">
        <v>74</v>
      </c>
      <c r="AU358" s="217" t="s">
        <v>80</v>
      </c>
      <c r="AY358" s="216" t="s">
        <v>132</v>
      </c>
      <c r="BK358" s="218">
        <f>BK359</f>
        <v>0</v>
      </c>
    </row>
    <row r="359" s="2" customFormat="1" ht="24.15" customHeight="1">
      <c r="A359" s="37"/>
      <c r="B359" s="38"/>
      <c r="C359" s="221" t="s">
        <v>569</v>
      </c>
      <c r="D359" s="221" t="s">
        <v>134</v>
      </c>
      <c r="E359" s="222" t="s">
        <v>570</v>
      </c>
      <c r="F359" s="223" t="s">
        <v>571</v>
      </c>
      <c r="G359" s="224" t="s">
        <v>565</v>
      </c>
      <c r="H359" s="225">
        <v>1</v>
      </c>
      <c r="I359" s="226"/>
      <c r="J359" s="227">
        <f>ROUND(I359*H359,2)</f>
        <v>0</v>
      </c>
      <c r="K359" s="228"/>
      <c r="L359" s="43"/>
      <c r="M359" s="229" t="s">
        <v>1</v>
      </c>
      <c r="N359" s="230" t="s">
        <v>41</v>
      </c>
      <c r="O359" s="96"/>
      <c r="P359" s="231">
        <f>O359*H359</f>
        <v>0</v>
      </c>
      <c r="Q359" s="231">
        <v>0</v>
      </c>
      <c r="R359" s="231">
        <f>Q359*H359</f>
        <v>0</v>
      </c>
      <c r="S359" s="231">
        <v>0</v>
      </c>
      <c r="T359" s="232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33" t="s">
        <v>210</v>
      </c>
      <c r="AT359" s="233" t="s">
        <v>134</v>
      </c>
      <c r="AU359" s="233" t="s">
        <v>139</v>
      </c>
      <c r="AY359" s="16" t="s">
        <v>132</v>
      </c>
      <c r="BE359" s="234">
        <f>IF(N359="základná",J359,0)</f>
        <v>0</v>
      </c>
      <c r="BF359" s="234">
        <f>IF(N359="znížená",J359,0)</f>
        <v>0</v>
      </c>
      <c r="BG359" s="234">
        <f>IF(N359="zákl. prenesená",J359,0)</f>
        <v>0</v>
      </c>
      <c r="BH359" s="234">
        <f>IF(N359="zníž. prenesená",J359,0)</f>
        <v>0</v>
      </c>
      <c r="BI359" s="234">
        <f>IF(N359="nulová",J359,0)</f>
        <v>0</v>
      </c>
      <c r="BJ359" s="16" t="s">
        <v>139</v>
      </c>
      <c r="BK359" s="234">
        <f>ROUND(I359*H359,2)</f>
        <v>0</v>
      </c>
      <c r="BL359" s="16" t="s">
        <v>210</v>
      </c>
      <c r="BM359" s="233" t="s">
        <v>572</v>
      </c>
    </row>
    <row r="360" s="12" customFormat="1" ht="22.8" customHeight="1">
      <c r="A360" s="12"/>
      <c r="B360" s="205"/>
      <c r="C360" s="206"/>
      <c r="D360" s="207" t="s">
        <v>74</v>
      </c>
      <c r="E360" s="219" t="s">
        <v>573</v>
      </c>
      <c r="F360" s="219" t="s">
        <v>574</v>
      </c>
      <c r="G360" s="206"/>
      <c r="H360" s="206"/>
      <c r="I360" s="209"/>
      <c r="J360" s="220">
        <f>BK360</f>
        <v>0</v>
      </c>
      <c r="K360" s="206"/>
      <c r="L360" s="211"/>
      <c r="M360" s="212"/>
      <c r="N360" s="213"/>
      <c r="O360" s="213"/>
      <c r="P360" s="214">
        <f>SUM(P361:P406)</f>
        <v>0</v>
      </c>
      <c r="Q360" s="213"/>
      <c r="R360" s="214">
        <f>SUM(R361:R406)</f>
        <v>7.0472971000000006</v>
      </c>
      <c r="S360" s="213"/>
      <c r="T360" s="215">
        <f>SUM(T361:T406)</f>
        <v>14.988000000000001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6" t="s">
        <v>139</v>
      </c>
      <c r="AT360" s="217" t="s">
        <v>74</v>
      </c>
      <c r="AU360" s="217" t="s">
        <v>80</v>
      </c>
      <c r="AY360" s="216" t="s">
        <v>132</v>
      </c>
      <c r="BK360" s="218">
        <f>SUM(BK361:BK406)</f>
        <v>0</v>
      </c>
    </row>
    <row r="361" s="2" customFormat="1" ht="24.15" customHeight="1">
      <c r="A361" s="37"/>
      <c r="B361" s="38"/>
      <c r="C361" s="221" t="s">
        <v>575</v>
      </c>
      <c r="D361" s="221" t="s">
        <v>134</v>
      </c>
      <c r="E361" s="222" t="s">
        <v>576</v>
      </c>
      <c r="F361" s="223" t="s">
        <v>577</v>
      </c>
      <c r="G361" s="224" t="s">
        <v>227</v>
      </c>
      <c r="H361" s="225">
        <v>50</v>
      </c>
      <c r="I361" s="226"/>
      <c r="J361" s="227">
        <f>ROUND(I361*H361,2)</f>
        <v>0</v>
      </c>
      <c r="K361" s="228"/>
      <c r="L361" s="43"/>
      <c r="M361" s="229" t="s">
        <v>1</v>
      </c>
      <c r="N361" s="230" t="s">
        <v>41</v>
      </c>
      <c r="O361" s="96"/>
      <c r="P361" s="231">
        <f>O361*H361</f>
        <v>0</v>
      </c>
      <c r="Q361" s="231">
        <v>0</v>
      </c>
      <c r="R361" s="231">
        <f>Q361*H361</f>
        <v>0</v>
      </c>
      <c r="S361" s="231">
        <v>0</v>
      </c>
      <c r="T361" s="232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33" t="s">
        <v>210</v>
      </c>
      <c r="AT361" s="233" t="s">
        <v>134</v>
      </c>
      <c r="AU361" s="233" t="s">
        <v>139</v>
      </c>
      <c r="AY361" s="16" t="s">
        <v>132</v>
      </c>
      <c r="BE361" s="234">
        <f>IF(N361="základná",J361,0)</f>
        <v>0</v>
      </c>
      <c r="BF361" s="234">
        <f>IF(N361="znížená",J361,0)</f>
        <v>0</v>
      </c>
      <c r="BG361" s="234">
        <f>IF(N361="zákl. prenesená",J361,0)</f>
        <v>0</v>
      </c>
      <c r="BH361" s="234">
        <f>IF(N361="zníž. prenesená",J361,0)</f>
        <v>0</v>
      </c>
      <c r="BI361" s="234">
        <f>IF(N361="nulová",J361,0)</f>
        <v>0</v>
      </c>
      <c r="BJ361" s="16" t="s">
        <v>139</v>
      </c>
      <c r="BK361" s="234">
        <f>ROUND(I361*H361,2)</f>
        <v>0</v>
      </c>
      <c r="BL361" s="16" t="s">
        <v>210</v>
      </c>
      <c r="BM361" s="233" t="s">
        <v>578</v>
      </c>
    </row>
    <row r="362" s="2" customFormat="1" ht="24.15" customHeight="1">
      <c r="A362" s="37"/>
      <c r="B362" s="38"/>
      <c r="C362" s="258" t="s">
        <v>579</v>
      </c>
      <c r="D362" s="258" t="s">
        <v>178</v>
      </c>
      <c r="E362" s="259" t="s">
        <v>580</v>
      </c>
      <c r="F362" s="260" t="s">
        <v>581</v>
      </c>
      <c r="G362" s="261" t="s">
        <v>227</v>
      </c>
      <c r="H362" s="262">
        <v>50</v>
      </c>
      <c r="I362" s="263"/>
      <c r="J362" s="264">
        <f>ROUND(I362*H362,2)</f>
        <v>0</v>
      </c>
      <c r="K362" s="265"/>
      <c r="L362" s="266"/>
      <c r="M362" s="267" t="s">
        <v>1</v>
      </c>
      <c r="N362" s="268" t="s">
        <v>41</v>
      </c>
      <c r="O362" s="96"/>
      <c r="P362" s="231">
        <f>O362*H362</f>
        <v>0</v>
      </c>
      <c r="Q362" s="231">
        <v>0</v>
      </c>
      <c r="R362" s="231">
        <f>Q362*H362</f>
        <v>0</v>
      </c>
      <c r="S362" s="231">
        <v>0</v>
      </c>
      <c r="T362" s="23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33" t="s">
        <v>281</v>
      </c>
      <c r="AT362" s="233" t="s">
        <v>178</v>
      </c>
      <c r="AU362" s="233" t="s">
        <v>139</v>
      </c>
      <c r="AY362" s="16" t="s">
        <v>132</v>
      </c>
      <c r="BE362" s="234">
        <f>IF(N362="základná",J362,0)</f>
        <v>0</v>
      </c>
      <c r="BF362" s="234">
        <f>IF(N362="znížená",J362,0)</f>
        <v>0</v>
      </c>
      <c r="BG362" s="234">
        <f>IF(N362="zákl. prenesená",J362,0)</f>
        <v>0</v>
      </c>
      <c r="BH362" s="234">
        <f>IF(N362="zníž. prenesená",J362,0)</f>
        <v>0</v>
      </c>
      <c r="BI362" s="234">
        <f>IF(N362="nulová",J362,0)</f>
        <v>0</v>
      </c>
      <c r="BJ362" s="16" t="s">
        <v>139</v>
      </c>
      <c r="BK362" s="234">
        <f>ROUND(I362*H362,2)</f>
        <v>0</v>
      </c>
      <c r="BL362" s="16" t="s">
        <v>210</v>
      </c>
      <c r="BM362" s="233" t="s">
        <v>582</v>
      </c>
    </row>
    <row r="363" s="2" customFormat="1" ht="33" customHeight="1">
      <c r="A363" s="37"/>
      <c r="B363" s="38"/>
      <c r="C363" s="221" t="s">
        <v>583</v>
      </c>
      <c r="D363" s="221" t="s">
        <v>134</v>
      </c>
      <c r="E363" s="222" t="s">
        <v>584</v>
      </c>
      <c r="F363" s="223" t="s">
        <v>585</v>
      </c>
      <c r="G363" s="224" t="s">
        <v>418</v>
      </c>
      <c r="H363" s="225">
        <v>611</v>
      </c>
      <c r="I363" s="226"/>
      <c r="J363" s="227">
        <f>ROUND(I363*H363,2)</f>
        <v>0</v>
      </c>
      <c r="K363" s="228"/>
      <c r="L363" s="43"/>
      <c r="M363" s="229" t="s">
        <v>1</v>
      </c>
      <c r="N363" s="230" t="s">
        <v>41</v>
      </c>
      <c r="O363" s="96"/>
      <c r="P363" s="231">
        <f>O363*H363</f>
        <v>0</v>
      </c>
      <c r="Q363" s="231">
        <v>0</v>
      </c>
      <c r="R363" s="231">
        <f>Q363*H363</f>
        <v>0</v>
      </c>
      <c r="S363" s="231">
        <v>0.014</v>
      </c>
      <c r="T363" s="232">
        <f>S363*H363</f>
        <v>8.5540000000000003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33" t="s">
        <v>210</v>
      </c>
      <c r="AT363" s="233" t="s">
        <v>134</v>
      </c>
      <c r="AU363" s="233" t="s">
        <v>139</v>
      </c>
      <c r="AY363" s="16" t="s">
        <v>132</v>
      </c>
      <c r="BE363" s="234">
        <f>IF(N363="základná",J363,0)</f>
        <v>0</v>
      </c>
      <c r="BF363" s="234">
        <f>IF(N363="znížená",J363,0)</f>
        <v>0</v>
      </c>
      <c r="BG363" s="234">
        <f>IF(N363="zákl. prenesená",J363,0)</f>
        <v>0</v>
      </c>
      <c r="BH363" s="234">
        <f>IF(N363="zníž. prenesená",J363,0)</f>
        <v>0</v>
      </c>
      <c r="BI363" s="234">
        <f>IF(N363="nulová",J363,0)</f>
        <v>0</v>
      </c>
      <c r="BJ363" s="16" t="s">
        <v>139</v>
      </c>
      <c r="BK363" s="234">
        <f>ROUND(I363*H363,2)</f>
        <v>0</v>
      </c>
      <c r="BL363" s="16" t="s">
        <v>210</v>
      </c>
      <c r="BM363" s="233" t="s">
        <v>586</v>
      </c>
    </row>
    <row r="364" s="2" customFormat="1" ht="24.15" customHeight="1">
      <c r="A364" s="37"/>
      <c r="B364" s="38"/>
      <c r="C364" s="221" t="s">
        <v>587</v>
      </c>
      <c r="D364" s="221" t="s">
        <v>134</v>
      </c>
      <c r="E364" s="222" t="s">
        <v>588</v>
      </c>
      <c r="F364" s="223" t="s">
        <v>589</v>
      </c>
      <c r="G364" s="224" t="s">
        <v>418</v>
      </c>
      <c r="H364" s="225">
        <v>234.71000000000001</v>
      </c>
      <c r="I364" s="226"/>
      <c r="J364" s="227">
        <f>ROUND(I364*H364,2)</f>
        <v>0</v>
      </c>
      <c r="K364" s="228"/>
      <c r="L364" s="43"/>
      <c r="M364" s="229" t="s">
        <v>1</v>
      </c>
      <c r="N364" s="230" t="s">
        <v>41</v>
      </c>
      <c r="O364" s="96"/>
      <c r="P364" s="231">
        <f>O364*H364</f>
        <v>0</v>
      </c>
      <c r="Q364" s="231">
        <v>0.00025999999999999998</v>
      </c>
      <c r="R364" s="231">
        <f>Q364*H364</f>
        <v>0.061024599999999998</v>
      </c>
      <c r="S364" s="231">
        <v>0</v>
      </c>
      <c r="T364" s="232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33" t="s">
        <v>210</v>
      </c>
      <c r="AT364" s="233" t="s">
        <v>134</v>
      </c>
      <c r="AU364" s="233" t="s">
        <v>139</v>
      </c>
      <c r="AY364" s="16" t="s">
        <v>132</v>
      </c>
      <c r="BE364" s="234">
        <f>IF(N364="základná",J364,0)</f>
        <v>0</v>
      </c>
      <c r="BF364" s="234">
        <f>IF(N364="znížená",J364,0)</f>
        <v>0</v>
      </c>
      <c r="BG364" s="234">
        <f>IF(N364="zákl. prenesená",J364,0)</f>
        <v>0</v>
      </c>
      <c r="BH364" s="234">
        <f>IF(N364="zníž. prenesená",J364,0)</f>
        <v>0</v>
      </c>
      <c r="BI364" s="234">
        <f>IF(N364="nulová",J364,0)</f>
        <v>0</v>
      </c>
      <c r="BJ364" s="16" t="s">
        <v>139</v>
      </c>
      <c r="BK364" s="234">
        <f>ROUND(I364*H364,2)</f>
        <v>0</v>
      </c>
      <c r="BL364" s="16" t="s">
        <v>210</v>
      </c>
      <c r="BM364" s="233" t="s">
        <v>590</v>
      </c>
    </row>
    <row r="365" s="13" customFormat="1">
      <c r="A365" s="13"/>
      <c r="B365" s="235"/>
      <c r="C365" s="236"/>
      <c r="D365" s="237" t="s">
        <v>141</v>
      </c>
      <c r="E365" s="238" t="s">
        <v>1</v>
      </c>
      <c r="F365" s="239" t="s">
        <v>591</v>
      </c>
      <c r="G365" s="236"/>
      <c r="H365" s="240">
        <v>50.399999999999999</v>
      </c>
      <c r="I365" s="241"/>
      <c r="J365" s="236"/>
      <c r="K365" s="236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141</v>
      </c>
      <c r="AU365" s="246" t="s">
        <v>139</v>
      </c>
      <c r="AV365" s="13" t="s">
        <v>139</v>
      </c>
      <c r="AW365" s="13" t="s">
        <v>31</v>
      </c>
      <c r="AX365" s="13" t="s">
        <v>75</v>
      </c>
      <c r="AY365" s="246" t="s">
        <v>132</v>
      </c>
    </row>
    <row r="366" s="13" customFormat="1">
      <c r="A366" s="13"/>
      <c r="B366" s="235"/>
      <c r="C366" s="236"/>
      <c r="D366" s="237" t="s">
        <v>141</v>
      </c>
      <c r="E366" s="238" t="s">
        <v>1</v>
      </c>
      <c r="F366" s="239" t="s">
        <v>592</v>
      </c>
      <c r="G366" s="236"/>
      <c r="H366" s="240">
        <v>16.309999999999999</v>
      </c>
      <c r="I366" s="241"/>
      <c r="J366" s="236"/>
      <c r="K366" s="236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141</v>
      </c>
      <c r="AU366" s="246" t="s">
        <v>139</v>
      </c>
      <c r="AV366" s="13" t="s">
        <v>139</v>
      </c>
      <c r="AW366" s="13" t="s">
        <v>31</v>
      </c>
      <c r="AX366" s="13" t="s">
        <v>75</v>
      </c>
      <c r="AY366" s="246" t="s">
        <v>132</v>
      </c>
    </row>
    <row r="367" s="13" customFormat="1">
      <c r="A367" s="13"/>
      <c r="B367" s="235"/>
      <c r="C367" s="236"/>
      <c r="D367" s="237" t="s">
        <v>141</v>
      </c>
      <c r="E367" s="238" t="s">
        <v>1</v>
      </c>
      <c r="F367" s="239" t="s">
        <v>593</v>
      </c>
      <c r="G367" s="236"/>
      <c r="H367" s="240">
        <v>156</v>
      </c>
      <c r="I367" s="241"/>
      <c r="J367" s="236"/>
      <c r="K367" s="236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141</v>
      </c>
      <c r="AU367" s="246" t="s">
        <v>139</v>
      </c>
      <c r="AV367" s="13" t="s">
        <v>139</v>
      </c>
      <c r="AW367" s="13" t="s">
        <v>31</v>
      </c>
      <c r="AX367" s="13" t="s">
        <v>75</v>
      </c>
      <c r="AY367" s="246" t="s">
        <v>132</v>
      </c>
    </row>
    <row r="368" s="13" customFormat="1">
      <c r="A368" s="13"/>
      <c r="B368" s="235"/>
      <c r="C368" s="236"/>
      <c r="D368" s="237" t="s">
        <v>141</v>
      </c>
      <c r="E368" s="238" t="s">
        <v>1</v>
      </c>
      <c r="F368" s="239" t="s">
        <v>594</v>
      </c>
      <c r="G368" s="236"/>
      <c r="H368" s="240">
        <v>12</v>
      </c>
      <c r="I368" s="241"/>
      <c r="J368" s="236"/>
      <c r="K368" s="236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141</v>
      </c>
      <c r="AU368" s="246" t="s">
        <v>139</v>
      </c>
      <c r="AV368" s="13" t="s">
        <v>139</v>
      </c>
      <c r="AW368" s="13" t="s">
        <v>31</v>
      </c>
      <c r="AX368" s="13" t="s">
        <v>75</v>
      </c>
      <c r="AY368" s="246" t="s">
        <v>132</v>
      </c>
    </row>
    <row r="369" s="14" customFormat="1">
      <c r="A369" s="14"/>
      <c r="B369" s="247"/>
      <c r="C369" s="248"/>
      <c r="D369" s="237" t="s">
        <v>141</v>
      </c>
      <c r="E369" s="249" t="s">
        <v>1</v>
      </c>
      <c r="F369" s="250" t="s">
        <v>144</v>
      </c>
      <c r="G369" s="248"/>
      <c r="H369" s="251">
        <v>234.71000000000001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7" t="s">
        <v>141</v>
      </c>
      <c r="AU369" s="257" t="s">
        <v>139</v>
      </c>
      <c r="AV369" s="14" t="s">
        <v>138</v>
      </c>
      <c r="AW369" s="14" t="s">
        <v>31</v>
      </c>
      <c r="AX369" s="14" t="s">
        <v>80</v>
      </c>
      <c r="AY369" s="257" t="s">
        <v>132</v>
      </c>
    </row>
    <row r="370" s="2" customFormat="1" ht="33" customHeight="1">
      <c r="A370" s="37"/>
      <c r="B370" s="38"/>
      <c r="C370" s="258" t="s">
        <v>595</v>
      </c>
      <c r="D370" s="258" t="s">
        <v>178</v>
      </c>
      <c r="E370" s="259" t="s">
        <v>596</v>
      </c>
      <c r="F370" s="260" t="s">
        <v>597</v>
      </c>
      <c r="G370" s="261" t="s">
        <v>137</v>
      </c>
      <c r="H370" s="262">
        <v>4.9429999999999996</v>
      </c>
      <c r="I370" s="263"/>
      <c r="J370" s="264">
        <f>ROUND(I370*H370,2)</f>
        <v>0</v>
      </c>
      <c r="K370" s="265"/>
      <c r="L370" s="266"/>
      <c r="M370" s="267" t="s">
        <v>1</v>
      </c>
      <c r="N370" s="268" t="s">
        <v>41</v>
      </c>
      <c r="O370" s="96"/>
      <c r="P370" s="231">
        <f>O370*H370</f>
        <v>0</v>
      </c>
      <c r="Q370" s="231">
        <v>0.55000000000000004</v>
      </c>
      <c r="R370" s="231">
        <f>Q370*H370</f>
        <v>2.7186499999999998</v>
      </c>
      <c r="S370" s="231">
        <v>0</v>
      </c>
      <c r="T370" s="232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33" t="s">
        <v>281</v>
      </c>
      <c r="AT370" s="233" t="s">
        <v>178</v>
      </c>
      <c r="AU370" s="233" t="s">
        <v>139</v>
      </c>
      <c r="AY370" s="16" t="s">
        <v>132</v>
      </c>
      <c r="BE370" s="234">
        <f>IF(N370="základná",J370,0)</f>
        <v>0</v>
      </c>
      <c r="BF370" s="234">
        <f>IF(N370="znížená",J370,0)</f>
        <v>0</v>
      </c>
      <c r="BG370" s="234">
        <f>IF(N370="zákl. prenesená",J370,0)</f>
        <v>0</v>
      </c>
      <c r="BH370" s="234">
        <f>IF(N370="zníž. prenesená",J370,0)</f>
        <v>0</v>
      </c>
      <c r="BI370" s="234">
        <f>IF(N370="nulová",J370,0)</f>
        <v>0</v>
      </c>
      <c r="BJ370" s="16" t="s">
        <v>139</v>
      </c>
      <c r="BK370" s="234">
        <f>ROUND(I370*H370,2)</f>
        <v>0</v>
      </c>
      <c r="BL370" s="16" t="s">
        <v>210</v>
      </c>
      <c r="BM370" s="233" t="s">
        <v>598</v>
      </c>
    </row>
    <row r="371" s="13" customFormat="1">
      <c r="A371" s="13"/>
      <c r="B371" s="235"/>
      <c r="C371" s="236"/>
      <c r="D371" s="237" t="s">
        <v>141</v>
      </c>
      <c r="E371" s="238" t="s">
        <v>1</v>
      </c>
      <c r="F371" s="239" t="s">
        <v>599</v>
      </c>
      <c r="G371" s="236"/>
      <c r="H371" s="240">
        <v>1.361</v>
      </c>
      <c r="I371" s="241"/>
      <c r="J371" s="236"/>
      <c r="K371" s="236"/>
      <c r="L371" s="242"/>
      <c r="M371" s="243"/>
      <c r="N371" s="244"/>
      <c r="O371" s="244"/>
      <c r="P371" s="244"/>
      <c r="Q371" s="244"/>
      <c r="R371" s="244"/>
      <c r="S371" s="244"/>
      <c r="T371" s="24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6" t="s">
        <v>141</v>
      </c>
      <c r="AU371" s="246" t="s">
        <v>139</v>
      </c>
      <c r="AV371" s="13" t="s">
        <v>139</v>
      </c>
      <c r="AW371" s="13" t="s">
        <v>31</v>
      </c>
      <c r="AX371" s="13" t="s">
        <v>75</v>
      </c>
      <c r="AY371" s="246" t="s">
        <v>132</v>
      </c>
    </row>
    <row r="372" s="13" customFormat="1">
      <c r="A372" s="13"/>
      <c r="B372" s="235"/>
      <c r="C372" s="236"/>
      <c r="D372" s="237" t="s">
        <v>141</v>
      </c>
      <c r="E372" s="238" t="s">
        <v>1</v>
      </c>
      <c r="F372" s="239" t="s">
        <v>600</v>
      </c>
      <c r="G372" s="236"/>
      <c r="H372" s="240">
        <v>0.36699999999999999</v>
      </c>
      <c r="I372" s="241"/>
      <c r="J372" s="236"/>
      <c r="K372" s="236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141</v>
      </c>
      <c r="AU372" s="246" t="s">
        <v>139</v>
      </c>
      <c r="AV372" s="13" t="s">
        <v>139</v>
      </c>
      <c r="AW372" s="13" t="s">
        <v>31</v>
      </c>
      <c r="AX372" s="13" t="s">
        <v>75</v>
      </c>
      <c r="AY372" s="246" t="s">
        <v>132</v>
      </c>
    </row>
    <row r="373" s="13" customFormat="1">
      <c r="A373" s="13"/>
      <c r="B373" s="235"/>
      <c r="C373" s="236"/>
      <c r="D373" s="237" t="s">
        <v>141</v>
      </c>
      <c r="E373" s="238" t="s">
        <v>1</v>
      </c>
      <c r="F373" s="239" t="s">
        <v>601</v>
      </c>
      <c r="G373" s="236"/>
      <c r="H373" s="240">
        <v>2.496</v>
      </c>
      <c r="I373" s="241"/>
      <c r="J373" s="236"/>
      <c r="K373" s="236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141</v>
      </c>
      <c r="AU373" s="246" t="s">
        <v>139</v>
      </c>
      <c r="AV373" s="13" t="s">
        <v>139</v>
      </c>
      <c r="AW373" s="13" t="s">
        <v>31</v>
      </c>
      <c r="AX373" s="13" t="s">
        <v>75</v>
      </c>
      <c r="AY373" s="246" t="s">
        <v>132</v>
      </c>
    </row>
    <row r="374" s="13" customFormat="1">
      <c r="A374" s="13"/>
      <c r="B374" s="235"/>
      <c r="C374" s="236"/>
      <c r="D374" s="237" t="s">
        <v>141</v>
      </c>
      <c r="E374" s="238" t="s">
        <v>1</v>
      </c>
      <c r="F374" s="239" t="s">
        <v>602</v>
      </c>
      <c r="G374" s="236"/>
      <c r="H374" s="240">
        <v>0.27000000000000002</v>
      </c>
      <c r="I374" s="241"/>
      <c r="J374" s="236"/>
      <c r="K374" s="236"/>
      <c r="L374" s="242"/>
      <c r="M374" s="243"/>
      <c r="N374" s="244"/>
      <c r="O374" s="244"/>
      <c r="P374" s="244"/>
      <c r="Q374" s="244"/>
      <c r="R374" s="244"/>
      <c r="S374" s="244"/>
      <c r="T374" s="24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141</v>
      </c>
      <c r="AU374" s="246" t="s">
        <v>139</v>
      </c>
      <c r="AV374" s="13" t="s">
        <v>139</v>
      </c>
      <c r="AW374" s="13" t="s">
        <v>31</v>
      </c>
      <c r="AX374" s="13" t="s">
        <v>75</v>
      </c>
      <c r="AY374" s="246" t="s">
        <v>132</v>
      </c>
    </row>
    <row r="375" s="14" customFormat="1">
      <c r="A375" s="14"/>
      <c r="B375" s="247"/>
      <c r="C375" s="248"/>
      <c r="D375" s="237" t="s">
        <v>141</v>
      </c>
      <c r="E375" s="249" t="s">
        <v>1</v>
      </c>
      <c r="F375" s="250" t="s">
        <v>144</v>
      </c>
      <c r="G375" s="248"/>
      <c r="H375" s="251">
        <v>4.4939999999999998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7" t="s">
        <v>141</v>
      </c>
      <c r="AU375" s="257" t="s">
        <v>139</v>
      </c>
      <c r="AV375" s="14" t="s">
        <v>138</v>
      </c>
      <c r="AW375" s="14" t="s">
        <v>31</v>
      </c>
      <c r="AX375" s="14" t="s">
        <v>80</v>
      </c>
      <c r="AY375" s="257" t="s">
        <v>132</v>
      </c>
    </row>
    <row r="376" s="13" customFormat="1">
      <c r="A376" s="13"/>
      <c r="B376" s="235"/>
      <c r="C376" s="236"/>
      <c r="D376" s="237" t="s">
        <v>141</v>
      </c>
      <c r="E376" s="236"/>
      <c r="F376" s="239" t="s">
        <v>603</v>
      </c>
      <c r="G376" s="236"/>
      <c r="H376" s="240">
        <v>4.9429999999999996</v>
      </c>
      <c r="I376" s="241"/>
      <c r="J376" s="236"/>
      <c r="K376" s="236"/>
      <c r="L376" s="242"/>
      <c r="M376" s="243"/>
      <c r="N376" s="244"/>
      <c r="O376" s="244"/>
      <c r="P376" s="244"/>
      <c r="Q376" s="244"/>
      <c r="R376" s="244"/>
      <c r="S376" s="244"/>
      <c r="T376" s="24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6" t="s">
        <v>141</v>
      </c>
      <c r="AU376" s="246" t="s">
        <v>139</v>
      </c>
      <c r="AV376" s="13" t="s">
        <v>139</v>
      </c>
      <c r="AW376" s="13" t="s">
        <v>4</v>
      </c>
      <c r="AX376" s="13" t="s">
        <v>80</v>
      </c>
      <c r="AY376" s="246" t="s">
        <v>132</v>
      </c>
    </row>
    <row r="377" s="2" customFormat="1" ht="24.15" customHeight="1">
      <c r="A377" s="37"/>
      <c r="B377" s="38"/>
      <c r="C377" s="221" t="s">
        <v>604</v>
      </c>
      <c r="D377" s="221" t="s">
        <v>134</v>
      </c>
      <c r="E377" s="222" t="s">
        <v>605</v>
      </c>
      <c r="F377" s="223" t="s">
        <v>606</v>
      </c>
      <c r="G377" s="224" t="s">
        <v>188</v>
      </c>
      <c r="H377" s="225">
        <v>154.16999999999999</v>
      </c>
      <c r="I377" s="226"/>
      <c r="J377" s="227">
        <f>ROUND(I377*H377,2)</f>
        <v>0</v>
      </c>
      <c r="K377" s="228"/>
      <c r="L377" s="43"/>
      <c r="M377" s="229" t="s">
        <v>1</v>
      </c>
      <c r="N377" s="230" t="s">
        <v>41</v>
      </c>
      <c r="O377" s="96"/>
      <c r="P377" s="231">
        <f>O377*H377</f>
        <v>0</v>
      </c>
      <c r="Q377" s="231">
        <v>0</v>
      </c>
      <c r="R377" s="231">
        <f>Q377*H377</f>
        <v>0</v>
      </c>
      <c r="S377" s="231">
        <v>0</v>
      </c>
      <c r="T377" s="232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33" t="s">
        <v>210</v>
      </c>
      <c r="AT377" s="233" t="s">
        <v>134</v>
      </c>
      <c r="AU377" s="233" t="s">
        <v>139</v>
      </c>
      <c r="AY377" s="16" t="s">
        <v>132</v>
      </c>
      <c r="BE377" s="234">
        <f>IF(N377="základná",J377,0)</f>
        <v>0</v>
      </c>
      <c r="BF377" s="234">
        <f>IF(N377="znížená",J377,0)</f>
        <v>0</v>
      </c>
      <c r="BG377" s="234">
        <f>IF(N377="zákl. prenesená",J377,0)</f>
        <v>0</v>
      </c>
      <c r="BH377" s="234">
        <f>IF(N377="zníž. prenesená",J377,0)</f>
        <v>0</v>
      </c>
      <c r="BI377" s="234">
        <f>IF(N377="nulová",J377,0)</f>
        <v>0</v>
      </c>
      <c r="BJ377" s="16" t="s">
        <v>139</v>
      </c>
      <c r="BK377" s="234">
        <f>ROUND(I377*H377,2)</f>
        <v>0</v>
      </c>
      <c r="BL377" s="16" t="s">
        <v>210</v>
      </c>
      <c r="BM377" s="233" t="s">
        <v>607</v>
      </c>
    </row>
    <row r="378" s="2" customFormat="1" ht="16.5" customHeight="1">
      <c r="A378" s="37"/>
      <c r="B378" s="38"/>
      <c r="C378" s="258" t="s">
        <v>608</v>
      </c>
      <c r="D378" s="258" t="s">
        <v>178</v>
      </c>
      <c r="E378" s="259" t="s">
        <v>609</v>
      </c>
      <c r="F378" s="260" t="s">
        <v>610</v>
      </c>
      <c r="G378" s="261" t="s">
        <v>188</v>
      </c>
      <c r="H378" s="262">
        <v>169.58699999999999</v>
      </c>
      <c r="I378" s="263"/>
      <c r="J378" s="264">
        <f>ROUND(I378*H378,2)</f>
        <v>0</v>
      </c>
      <c r="K378" s="265"/>
      <c r="L378" s="266"/>
      <c r="M378" s="267" t="s">
        <v>1</v>
      </c>
      <c r="N378" s="268" t="s">
        <v>41</v>
      </c>
      <c r="O378" s="96"/>
      <c r="P378" s="231">
        <f>O378*H378</f>
        <v>0</v>
      </c>
      <c r="Q378" s="231">
        <v>0.0044000000000000003</v>
      </c>
      <c r="R378" s="231">
        <f>Q378*H378</f>
        <v>0.74618280000000003</v>
      </c>
      <c r="S378" s="231">
        <v>0</v>
      </c>
      <c r="T378" s="232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33" t="s">
        <v>281</v>
      </c>
      <c r="AT378" s="233" t="s">
        <v>178</v>
      </c>
      <c r="AU378" s="233" t="s">
        <v>139</v>
      </c>
      <c r="AY378" s="16" t="s">
        <v>132</v>
      </c>
      <c r="BE378" s="234">
        <f>IF(N378="základná",J378,0)</f>
        <v>0</v>
      </c>
      <c r="BF378" s="234">
        <f>IF(N378="znížená",J378,0)</f>
        <v>0</v>
      </c>
      <c r="BG378" s="234">
        <f>IF(N378="zákl. prenesená",J378,0)</f>
        <v>0</v>
      </c>
      <c r="BH378" s="234">
        <f>IF(N378="zníž. prenesená",J378,0)</f>
        <v>0</v>
      </c>
      <c r="BI378" s="234">
        <f>IF(N378="nulová",J378,0)</f>
        <v>0</v>
      </c>
      <c r="BJ378" s="16" t="s">
        <v>139</v>
      </c>
      <c r="BK378" s="234">
        <f>ROUND(I378*H378,2)</f>
        <v>0</v>
      </c>
      <c r="BL378" s="16" t="s">
        <v>210</v>
      </c>
      <c r="BM378" s="233" t="s">
        <v>611</v>
      </c>
    </row>
    <row r="379" s="2" customFormat="1" ht="24.15" customHeight="1">
      <c r="A379" s="37"/>
      <c r="B379" s="38"/>
      <c r="C379" s="221" t="s">
        <v>612</v>
      </c>
      <c r="D379" s="221" t="s">
        <v>134</v>
      </c>
      <c r="E379" s="222" t="s">
        <v>613</v>
      </c>
      <c r="F379" s="223" t="s">
        <v>614</v>
      </c>
      <c r="G379" s="224" t="s">
        <v>418</v>
      </c>
      <c r="H379" s="225">
        <v>2081.442</v>
      </c>
      <c r="I379" s="226"/>
      <c r="J379" s="227">
        <f>ROUND(I379*H379,2)</f>
        <v>0</v>
      </c>
      <c r="K379" s="228"/>
      <c r="L379" s="43"/>
      <c r="M379" s="229" t="s">
        <v>1</v>
      </c>
      <c r="N379" s="230" t="s">
        <v>41</v>
      </c>
      <c r="O379" s="96"/>
      <c r="P379" s="231">
        <f>O379*H379</f>
        <v>0</v>
      </c>
      <c r="Q379" s="231">
        <v>0</v>
      </c>
      <c r="R379" s="231">
        <f>Q379*H379</f>
        <v>0</v>
      </c>
      <c r="S379" s="231">
        <v>0</v>
      </c>
      <c r="T379" s="232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33" t="s">
        <v>210</v>
      </c>
      <c r="AT379" s="233" t="s">
        <v>134</v>
      </c>
      <c r="AU379" s="233" t="s">
        <v>139</v>
      </c>
      <c r="AY379" s="16" t="s">
        <v>132</v>
      </c>
      <c r="BE379" s="234">
        <f>IF(N379="základná",J379,0)</f>
        <v>0</v>
      </c>
      <c r="BF379" s="234">
        <f>IF(N379="znížená",J379,0)</f>
        <v>0</v>
      </c>
      <c r="BG379" s="234">
        <f>IF(N379="zákl. prenesená",J379,0)</f>
        <v>0</v>
      </c>
      <c r="BH379" s="234">
        <f>IF(N379="zníž. prenesená",J379,0)</f>
        <v>0</v>
      </c>
      <c r="BI379" s="234">
        <f>IF(N379="nulová",J379,0)</f>
        <v>0</v>
      </c>
      <c r="BJ379" s="16" t="s">
        <v>139</v>
      </c>
      <c r="BK379" s="234">
        <f>ROUND(I379*H379,2)</f>
        <v>0</v>
      </c>
      <c r="BL379" s="16" t="s">
        <v>210</v>
      </c>
      <c r="BM379" s="233" t="s">
        <v>615</v>
      </c>
    </row>
    <row r="380" s="13" customFormat="1">
      <c r="A380" s="13"/>
      <c r="B380" s="235"/>
      <c r="C380" s="236"/>
      <c r="D380" s="237" t="s">
        <v>141</v>
      </c>
      <c r="E380" s="238" t="s">
        <v>1</v>
      </c>
      <c r="F380" s="239" t="s">
        <v>616</v>
      </c>
      <c r="G380" s="236"/>
      <c r="H380" s="240">
        <v>508.76100000000002</v>
      </c>
      <c r="I380" s="241"/>
      <c r="J380" s="236"/>
      <c r="K380" s="236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141</v>
      </c>
      <c r="AU380" s="246" t="s">
        <v>139</v>
      </c>
      <c r="AV380" s="13" t="s">
        <v>139</v>
      </c>
      <c r="AW380" s="13" t="s">
        <v>31</v>
      </c>
      <c r="AX380" s="13" t="s">
        <v>75</v>
      </c>
      <c r="AY380" s="246" t="s">
        <v>132</v>
      </c>
    </row>
    <row r="381" s="13" customFormat="1">
      <c r="A381" s="13"/>
      <c r="B381" s="235"/>
      <c r="C381" s="236"/>
      <c r="D381" s="237" t="s">
        <v>141</v>
      </c>
      <c r="E381" s="238" t="s">
        <v>1</v>
      </c>
      <c r="F381" s="239" t="s">
        <v>617</v>
      </c>
      <c r="G381" s="236"/>
      <c r="H381" s="240">
        <v>1428.1410000000001</v>
      </c>
      <c r="I381" s="241"/>
      <c r="J381" s="236"/>
      <c r="K381" s="236"/>
      <c r="L381" s="242"/>
      <c r="M381" s="243"/>
      <c r="N381" s="244"/>
      <c r="O381" s="244"/>
      <c r="P381" s="244"/>
      <c r="Q381" s="244"/>
      <c r="R381" s="244"/>
      <c r="S381" s="244"/>
      <c r="T381" s="24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6" t="s">
        <v>141</v>
      </c>
      <c r="AU381" s="246" t="s">
        <v>139</v>
      </c>
      <c r="AV381" s="13" t="s">
        <v>139</v>
      </c>
      <c r="AW381" s="13" t="s">
        <v>31</v>
      </c>
      <c r="AX381" s="13" t="s">
        <v>75</v>
      </c>
      <c r="AY381" s="246" t="s">
        <v>132</v>
      </c>
    </row>
    <row r="382" s="13" customFormat="1">
      <c r="A382" s="13"/>
      <c r="B382" s="235"/>
      <c r="C382" s="236"/>
      <c r="D382" s="237" t="s">
        <v>141</v>
      </c>
      <c r="E382" s="238" t="s">
        <v>1</v>
      </c>
      <c r="F382" s="239" t="s">
        <v>618</v>
      </c>
      <c r="G382" s="236"/>
      <c r="H382" s="240">
        <v>144.53999999999999</v>
      </c>
      <c r="I382" s="241"/>
      <c r="J382" s="236"/>
      <c r="K382" s="236"/>
      <c r="L382" s="242"/>
      <c r="M382" s="243"/>
      <c r="N382" s="244"/>
      <c r="O382" s="244"/>
      <c r="P382" s="244"/>
      <c r="Q382" s="244"/>
      <c r="R382" s="244"/>
      <c r="S382" s="244"/>
      <c r="T382" s="24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6" t="s">
        <v>141</v>
      </c>
      <c r="AU382" s="246" t="s">
        <v>139</v>
      </c>
      <c r="AV382" s="13" t="s">
        <v>139</v>
      </c>
      <c r="AW382" s="13" t="s">
        <v>31</v>
      </c>
      <c r="AX382" s="13" t="s">
        <v>75</v>
      </c>
      <c r="AY382" s="246" t="s">
        <v>132</v>
      </c>
    </row>
    <row r="383" s="14" customFormat="1">
      <c r="A383" s="14"/>
      <c r="B383" s="247"/>
      <c r="C383" s="248"/>
      <c r="D383" s="237" t="s">
        <v>141</v>
      </c>
      <c r="E383" s="249" t="s">
        <v>1</v>
      </c>
      <c r="F383" s="250" t="s">
        <v>144</v>
      </c>
      <c r="G383" s="248"/>
      <c r="H383" s="251">
        <v>2081.442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141</v>
      </c>
      <c r="AU383" s="257" t="s">
        <v>139</v>
      </c>
      <c r="AV383" s="14" t="s">
        <v>138</v>
      </c>
      <c r="AW383" s="14" t="s">
        <v>31</v>
      </c>
      <c r="AX383" s="14" t="s">
        <v>80</v>
      </c>
      <c r="AY383" s="257" t="s">
        <v>132</v>
      </c>
    </row>
    <row r="384" s="2" customFormat="1" ht="16.5" customHeight="1">
      <c r="A384" s="37"/>
      <c r="B384" s="38"/>
      <c r="C384" s="221" t="s">
        <v>619</v>
      </c>
      <c r="D384" s="221" t="s">
        <v>134</v>
      </c>
      <c r="E384" s="222" t="s">
        <v>620</v>
      </c>
      <c r="F384" s="223" t="s">
        <v>621</v>
      </c>
      <c r="G384" s="224" t="s">
        <v>418</v>
      </c>
      <c r="H384" s="225">
        <v>524.22699999999998</v>
      </c>
      <c r="I384" s="226"/>
      <c r="J384" s="227">
        <f>ROUND(I384*H384,2)</f>
        <v>0</v>
      </c>
      <c r="K384" s="228"/>
      <c r="L384" s="43"/>
      <c r="M384" s="229" t="s">
        <v>1</v>
      </c>
      <c r="N384" s="230" t="s">
        <v>41</v>
      </c>
      <c r="O384" s="96"/>
      <c r="P384" s="231">
        <f>O384*H384</f>
        <v>0</v>
      </c>
      <c r="Q384" s="231">
        <v>0</v>
      </c>
      <c r="R384" s="231">
        <f>Q384*H384</f>
        <v>0</v>
      </c>
      <c r="S384" s="231">
        <v>0</v>
      </c>
      <c r="T384" s="232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33" t="s">
        <v>210</v>
      </c>
      <c r="AT384" s="233" t="s">
        <v>134</v>
      </c>
      <c r="AU384" s="233" t="s">
        <v>139</v>
      </c>
      <c r="AY384" s="16" t="s">
        <v>132</v>
      </c>
      <c r="BE384" s="234">
        <f>IF(N384="základná",J384,0)</f>
        <v>0</v>
      </c>
      <c r="BF384" s="234">
        <f>IF(N384="znížená",J384,0)</f>
        <v>0</v>
      </c>
      <c r="BG384" s="234">
        <f>IF(N384="zákl. prenesená",J384,0)</f>
        <v>0</v>
      </c>
      <c r="BH384" s="234">
        <f>IF(N384="zníž. prenesená",J384,0)</f>
        <v>0</v>
      </c>
      <c r="BI384" s="234">
        <f>IF(N384="nulová",J384,0)</f>
        <v>0</v>
      </c>
      <c r="BJ384" s="16" t="s">
        <v>139</v>
      </c>
      <c r="BK384" s="234">
        <f>ROUND(I384*H384,2)</f>
        <v>0</v>
      </c>
      <c r="BL384" s="16" t="s">
        <v>210</v>
      </c>
      <c r="BM384" s="233" t="s">
        <v>622</v>
      </c>
    </row>
    <row r="385" s="13" customFormat="1">
      <c r="A385" s="13"/>
      <c r="B385" s="235"/>
      <c r="C385" s="236"/>
      <c r="D385" s="237" t="s">
        <v>141</v>
      </c>
      <c r="E385" s="238" t="s">
        <v>1</v>
      </c>
      <c r="F385" s="239" t="s">
        <v>623</v>
      </c>
      <c r="G385" s="236"/>
      <c r="H385" s="240">
        <v>476.04700000000003</v>
      </c>
      <c r="I385" s="241"/>
      <c r="J385" s="236"/>
      <c r="K385" s="236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141</v>
      </c>
      <c r="AU385" s="246" t="s">
        <v>139</v>
      </c>
      <c r="AV385" s="13" t="s">
        <v>139</v>
      </c>
      <c r="AW385" s="13" t="s">
        <v>31</v>
      </c>
      <c r="AX385" s="13" t="s">
        <v>75</v>
      </c>
      <c r="AY385" s="246" t="s">
        <v>132</v>
      </c>
    </row>
    <row r="386" s="13" customFormat="1">
      <c r="A386" s="13"/>
      <c r="B386" s="235"/>
      <c r="C386" s="236"/>
      <c r="D386" s="237" t="s">
        <v>141</v>
      </c>
      <c r="E386" s="238" t="s">
        <v>1</v>
      </c>
      <c r="F386" s="239" t="s">
        <v>624</v>
      </c>
      <c r="G386" s="236"/>
      <c r="H386" s="240">
        <v>48.18</v>
      </c>
      <c r="I386" s="241"/>
      <c r="J386" s="236"/>
      <c r="K386" s="236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141</v>
      </c>
      <c r="AU386" s="246" t="s">
        <v>139</v>
      </c>
      <c r="AV386" s="13" t="s">
        <v>139</v>
      </c>
      <c r="AW386" s="13" t="s">
        <v>31</v>
      </c>
      <c r="AX386" s="13" t="s">
        <v>75</v>
      </c>
      <c r="AY386" s="246" t="s">
        <v>132</v>
      </c>
    </row>
    <row r="387" s="14" customFormat="1">
      <c r="A387" s="14"/>
      <c r="B387" s="247"/>
      <c r="C387" s="248"/>
      <c r="D387" s="237" t="s">
        <v>141</v>
      </c>
      <c r="E387" s="249" t="s">
        <v>1</v>
      </c>
      <c r="F387" s="250" t="s">
        <v>144</v>
      </c>
      <c r="G387" s="248"/>
      <c r="H387" s="251">
        <v>524.22699999999998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7" t="s">
        <v>141</v>
      </c>
      <c r="AU387" s="257" t="s">
        <v>139</v>
      </c>
      <c r="AV387" s="14" t="s">
        <v>138</v>
      </c>
      <c r="AW387" s="14" t="s">
        <v>31</v>
      </c>
      <c r="AX387" s="14" t="s">
        <v>80</v>
      </c>
      <c r="AY387" s="257" t="s">
        <v>132</v>
      </c>
    </row>
    <row r="388" s="2" customFormat="1" ht="24.15" customHeight="1">
      <c r="A388" s="37"/>
      <c r="B388" s="38"/>
      <c r="C388" s="258" t="s">
        <v>625</v>
      </c>
      <c r="D388" s="258" t="s">
        <v>178</v>
      </c>
      <c r="E388" s="259" t="s">
        <v>626</v>
      </c>
      <c r="F388" s="260" t="s">
        <v>627</v>
      </c>
      <c r="G388" s="261" t="s">
        <v>137</v>
      </c>
      <c r="H388" s="262">
        <v>4.5860000000000003</v>
      </c>
      <c r="I388" s="263"/>
      <c r="J388" s="264">
        <f>ROUND(I388*H388,2)</f>
        <v>0</v>
      </c>
      <c r="K388" s="265"/>
      <c r="L388" s="266"/>
      <c r="M388" s="267" t="s">
        <v>1</v>
      </c>
      <c r="N388" s="268" t="s">
        <v>41</v>
      </c>
      <c r="O388" s="96"/>
      <c r="P388" s="231">
        <f>O388*H388</f>
        <v>0</v>
      </c>
      <c r="Q388" s="231">
        <v>0.55000000000000004</v>
      </c>
      <c r="R388" s="231">
        <f>Q388*H388</f>
        <v>2.5223000000000004</v>
      </c>
      <c r="S388" s="231">
        <v>0</v>
      </c>
      <c r="T388" s="232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33" t="s">
        <v>281</v>
      </c>
      <c r="AT388" s="233" t="s">
        <v>178</v>
      </c>
      <c r="AU388" s="233" t="s">
        <v>139</v>
      </c>
      <c r="AY388" s="16" t="s">
        <v>132</v>
      </c>
      <c r="BE388" s="234">
        <f>IF(N388="základná",J388,0)</f>
        <v>0</v>
      </c>
      <c r="BF388" s="234">
        <f>IF(N388="znížená",J388,0)</f>
        <v>0</v>
      </c>
      <c r="BG388" s="234">
        <f>IF(N388="zákl. prenesená",J388,0)</f>
        <v>0</v>
      </c>
      <c r="BH388" s="234">
        <f>IF(N388="zníž. prenesená",J388,0)</f>
        <v>0</v>
      </c>
      <c r="BI388" s="234">
        <f>IF(N388="nulová",J388,0)</f>
        <v>0</v>
      </c>
      <c r="BJ388" s="16" t="s">
        <v>139</v>
      </c>
      <c r="BK388" s="234">
        <f>ROUND(I388*H388,2)</f>
        <v>0</v>
      </c>
      <c r="BL388" s="16" t="s">
        <v>210</v>
      </c>
      <c r="BM388" s="233" t="s">
        <v>628</v>
      </c>
    </row>
    <row r="389" s="13" customFormat="1">
      <c r="A389" s="13"/>
      <c r="B389" s="235"/>
      <c r="C389" s="236"/>
      <c r="D389" s="237" t="s">
        <v>141</v>
      </c>
      <c r="E389" s="238" t="s">
        <v>1</v>
      </c>
      <c r="F389" s="239" t="s">
        <v>629</v>
      </c>
      <c r="G389" s="236"/>
      <c r="H389" s="240">
        <v>3.3300000000000001</v>
      </c>
      <c r="I389" s="241"/>
      <c r="J389" s="236"/>
      <c r="K389" s="236"/>
      <c r="L389" s="242"/>
      <c r="M389" s="243"/>
      <c r="N389" s="244"/>
      <c r="O389" s="244"/>
      <c r="P389" s="244"/>
      <c r="Q389" s="244"/>
      <c r="R389" s="244"/>
      <c r="S389" s="244"/>
      <c r="T389" s="24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6" t="s">
        <v>141</v>
      </c>
      <c r="AU389" s="246" t="s">
        <v>139</v>
      </c>
      <c r="AV389" s="13" t="s">
        <v>139</v>
      </c>
      <c r="AW389" s="13" t="s">
        <v>31</v>
      </c>
      <c r="AX389" s="13" t="s">
        <v>75</v>
      </c>
      <c r="AY389" s="246" t="s">
        <v>132</v>
      </c>
    </row>
    <row r="390" s="13" customFormat="1">
      <c r="A390" s="13"/>
      <c r="B390" s="235"/>
      <c r="C390" s="236"/>
      <c r="D390" s="237" t="s">
        <v>141</v>
      </c>
      <c r="E390" s="238" t="s">
        <v>1</v>
      </c>
      <c r="F390" s="239" t="s">
        <v>630</v>
      </c>
      <c r="G390" s="236"/>
      <c r="H390" s="240">
        <v>0.83899999999999997</v>
      </c>
      <c r="I390" s="241"/>
      <c r="J390" s="236"/>
      <c r="K390" s="236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141</v>
      </c>
      <c r="AU390" s="246" t="s">
        <v>139</v>
      </c>
      <c r="AV390" s="13" t="s">
        <v>139</v>
      </c>
      <c r="AW390" s="13" t="s">
        <v>31</v>
      </c>
      <c r="AX390" s="13" t="s">
        <v>75</v>
      </c>
      <c r="AY390" s="246" t="s">
        <v>132</v>
      </c>
    </row>
    <row r="391" s="14" customFormat="1">
      <c r="A391" s="14"/>
      <c r="B391" s="247"/>
      <c r="C391" s="248"/>
      <c r="D391" s="237" t="s">
        <v>141</v>
      </c>
      <c r="E391" s="249" t="s">
        <v>1</v>
      </c>
      <c r="F391" s="250" t="s">
        <v>144</v>
      </c>
      <c r="G391" s="248"/>
      <c r="H391" s="251">
        <v>4.1689999999999996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141</v>
      </c>
      <c r="AU391" s="257" t="s">
        <v>139</v>
      </c>
      <c r="AV391" s="14" t="s">
        <v>138</v>
      </c>
      <c r="AW391" s="14" t="s">
        <v>31</v>
      </c>
      <c r="AX391" s="14" t="s">
        <v>80</v>
      </c>
      <c r="AY391" s="257" t="s">
        <v>132</v>
      </c>
    </row>
    <row r="392" s="13" customFormat="1">
      <c r="A392" s="13"/>
      <c r="B392" s="235"/>
      <c r="C392" s="236"/>
      <c r="D392" s="237" t="s">
        <v>141</v>
      </c>
      <c r="E392" s="236"/>
      <c r="F392" s="239" t="s">
        <v>631</v>
      </c>
      <c r="G392" s="236"/>
      <c r="H392" s="240">
        <v>4.5860000000000003</v>
      </c>
      <c r="I392" s="241"/>
      <c r="J392" s="236"/>
      <c r="K392" s="236"/>
      <c r="L392" s="242"/>
      <c r="M392" s="243"/>
      <c r="N392" s="244"/>
      <c r="O392" s="244"/>
      <c r="P392" s="244"/>
      <c r="Q392" s="244"/>
      <c r="R392" s="244"/>
      <c r="S392" s="244"/>
      <c r="T392" s="24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6" t="s">
        <v>141</v>
      </c>
      <c r="AU392" s="246" t="s">
        <v>139</v>
      </c>
      <c r="AV392" s="13" t="s">
        <v>139</v>
      </c>
      <c r="AW392" s="13" t="s">
        <v>4</v>
      </c>
      <c r="AX392" s="13" t="s">
        <v>80</v>
      </c>
      <c r="AY392" s="246" t="s">
        <v>132</v>
      </c>
    </row>
    <row r="393" s="2" customFormat="1" ht="33" customHeight="1">
      <c r="A393" s="37"/>
      <c r="B393" s="38"/>
      <c r="C393" s="221" t="s">
        <v>632</v>
      </c>
      <c r="D393" s="221" t="s">
        <v>134</v>
      </c>
      <c r="E393" s="222" t="s">
        <v>633</v>
      </c>
      <c r="F393" s="223" t="s">
        <v>634</v>
      </c>
      <c r="G393" s="224" t="s">
        <v>188</v>
      </c>
      <c r="H393" s="225">
        <v>400</v>
      </c>
      <c r="I393" s="226"/>
      <c r="J393" s="227">
        <f>ROUND(I393*H393,2)</f>
        <v>0</v>
      </c>
      <c r="K393" s="228"/>
      <c r="L393" s="43"/>
      <c r="M393" s="229" t="s">
        <v>1</v>
      </c>
      <c r="N393" s="230" t="s">
        <v>41</v>
      </c>
      <c r="O393" s="96"/>
      <c r="P393" s="231">
        <f>O393*H393</f>
        <v>0</v>
      </c>
      <c r="Q393" s="231">
        <v>0</v>
      </c>
      <c r="R393" s="231">
        <f>Q393*H393</f>
        <v>0</v>
      </c>
      <c r="S393" s="231">
        <v>0.016</v>
      </c>
      <c r="T393" s="232">
        <f>S393*H393</f>
        <v>6.4000000000000004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33" t="s">
        <v>210</v>
      </c>
      <c r="AT393" s="233" t="s">
        <v>134</v>
      </c>
      <c r="AU393" s="233" t="s">
        <v>139</v>
      </c>
      <c r="AY393" s="16" t="s">
        <v>132</v>
      </c>
      <c r="BE393" s="234">
        <f>IF(N393="základná",J393,0)</f>
        <v>0</v>
      </c>
      <c r="BF393" s="234">
        <f>IF(N393="znížená",J393,0)</f>
        <v>0</v>
      </c>
      <c r="BG393" s="234">
        <f>IF(N393="zákl. prenesená",J393,0)</f>
        <v>0</v>
      </c>
      <c r="BH393" s="234">
        <f>IF(N393="zníž. prenesená",J393,0)</f>
        <v>0</v>
      </c>
      <c r="BI393" s="234">
        <f>IF(N393="nulová",J393,0)</f>
        <v>0</v>
      </c>
      <c r="BJ393" s="16" t="s">
        <v>139</v>
      </c>
      <c r="BK393" s="234">
        <f>ROUND(I393*H393,2)</f>
        <v>0</v>
      </c>
      <c r="BL393" s="16" t="s">
        <v>210</v>
      </c>
      <c r="BM393" s="233" t="s">
        <v>635</v>
      </c>
    </row>
    <row r="394" s="2" customFormat="1" ht="33" customHeight="1">
      <c r="A394" s="37"/>
      <c r="B394" s="38"/>
      <c r="C394" s="221" t="s">
        <v>636</v>
      </c>
      <c r="D394" s="221" t="s">
        <v>134</v>
      </c>
      <c r="E394" s="222" t="s">
        <v>637</v>
      </c>
      <c r="F394" s="223" t="s">
        <v>638</v>
      </c>
      <c r="G394" s="224" t="s">
        <v>418</v>
      </c>
      <c r="H394" s="225">
        <v>56</v>
      </c>
      <c r="I394" s="226"/>
      <c r="J394" s="227">
        <f>ROUND(I394*H394,2)</f>
        <v>0</v>
      </c>
      <c r="K394" s="228"/>
      <c r="L394" s="43"/>
      <c r="M394" s="229" t="s">
        <v>1</v>
      </c>
      <c r="N394" s="230" t="s">
        <v>41</v>
      </c>
      <c r="O394" s="96"/>
      <c r="P394" s="231">
        <f>O394*H394</f>
        <v>0</v>
      </c>
      <c r="Q394" s="231">
        <v>0</v>
      </c>
      <c r="R394" s="231">
        <f>Q394*H394</f>
        <v>0</v>
      </c>
      <c r="S394" s="231">
        <v>0</v>
      </c>
      <c r="T394" s="232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33" t="s">
        <v>210</v>
      </c>
      <c r="AT394" s="233" t="s">
        <v>134</v>
      </c>
      <c r="AU394" s="233" t="s">
        <v>139</v>
      </c>
      <c r="AY394" s="16" t="s">
        <v>132</v>
      </c>
      <c r="BE394" s="234">
        <f>IF(N394="základná",J394,0)</f>
        <v>0</v>
      </c>
      <c r="BF394" s="234">
        <f>IF(N394="znížená",J394,0)</f>
        <v>0</v>
      </c>
      <c r="BG394" s="234">
        <f>IF(N394="zákl. prenesená",J394,0)</f>
        <v>0</v>
      </c>
      <c r="BH394" s="234">
        <f>IF(N394="zníž. prenesená",J394,0)</f>
        <v>0</v>
      </c>
      <c r="BI394" s="234">
        <f>IF(N394="nulová",J394,0)</f>
        <v>0</v>
      </c>
      <c r="BJ394" s="16" t="s">
        <v>139</v>
      </c>
      <c r="BK394" s="234">
        <f>ROUND(I394*H394,2)</f>
        <v>0</v>
      </c>
      <c r="BL394" s="16" t="s">
        <v>210</v>
      </c>
      <c r="BM394" s="233" t="s">
        <v>639</v>
      </c>
    </row>
    <row r="395" s="2" customFormat="1" ht="33" customHeight="1">
      <c r="A395" s="37"/>
      <c r="B395" s="38"/>
      <c r="C395" s="258" t="s">
        <v>640</v>
      </c>
      <c r="D395" s="258" t="s">
        <v>178</v>
      </c>
      <c r="E395" s="259" t="s">
        <v>641</v>
      </c>
      <c r="F395" s="260" t="s">
        <v>642</v>
      </c>
      <c r="G395" s="261" t="s">
        <v>137</v>
      </c>
      <c r="H395" s="262">
        <v>0.80600000000000005</v>
      </c>
      <c r="I395" s="263"/>
      <c r="J395" s="264">
        <f>ROUND(I395*H395,2)</f>
        <v>0</v>
      </c>
      <c r="K395" s="265"/>
      <c r="L395" s="266"/>
      <c r="M395" s="267" t="s">
        <v>1</v>
      </c>
      <c r="N395" s="268" t="s">
        <v>41</v>
      </c>
      <c r="O395" s="96"/>
      <c r="P395" s="231">
        <f>O395*H395</f>
        <v>0</v>
      </c>
      <c r="Q395" s="231">
        <v>0.55000000000000004</v>
      </c>
      <c r="R395" s="231">
        <f>Q395*H395</f>
        <v>0.44330000000000008</v>
      </c>
      <c r="S395" s="231">
        <v>0</v>
      </c>
      <c r="T395" s="232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33" t="s">
        <v>281</v>
      </c>
      <c r="AT395" s="233" t="s">
        <v>178</v>
      </c>
      <c r="AU395" s="233" t="s">
        <v>139</v>
      </c>
      <c r="AY395" s="16" t="s">
        <v>132</v>
      </c>
      <c r="BE395" s="234">
        <f>IF(N395="základná",J395,0)</f>
        <v>0</v>
      </c>
      <c r="BF395" s="234">
        <f>IF(N395="znížená",J395,0)</f>
        <v>0</v>
      </c>
      <c r="BG395" s="234">
        <f>IF(N395="zákl. prenesená",J395,0)</f>
        <v>0</v>
      </c>
      <c r="BH395" s="234">
        <f>IF(N395="zníž. prenesená",J395,0)</f>
        <v>0</v>
      </c>
      <c r="BI395" s="234">
        <f>IF(N395="nulová",J395,0)</f>
        <v>0</v>
      </c>
      <c r="BJ395" s="16" t="s">
        <v>139</v>
      </c>
      <c r="BK395" s="234">
        <f>ROUND(I395*H395,2)</f>
        <v>0</v>
      </c>
      <c r="BL395" s="16" t="s">
        <v>210</v>
      </c>
      <c r="BM395" s="233" t="s">
        <v>643</v>
      </c>
    </row>
    <row r="396" s="13" customFormat="1">
      <c r="A396" s="13"/>
      <c r="B396" s="235"/>
      <c r="C396" s="236"/>
      <c r="D396" s="237" t="s">
        <v>141</v>
      </c>
      <c r="E396" s="238" t="s">
        <v>1</v>
      </c>
      <c r="F396" s="239" t="s">
        <v>644</v>
      </c>
      <c r="G396" s="236"/>
      <c r="H396" s="240">
        <v>0.80600000000000005</v>
      </c>
      <c r="I396" s="241"/>
      <c r="J396" s="236"/>
      <c r="K396" s="236"/>
      <c r="L396" s="242"/>
      <c r="M396" s="243"/>
      <c r="N396" s="244"/>
      <c r="O396" s="244"/>
      <c r="P396" s="244"/>
      <c r="Q396" s="244"/>
      <c r="R396" s="244"/>
      <c r="S396" s="244"/>
      <c r="T396" s="24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141</v>
      </c>
      <c r="AU396" s="246" t="s">
        <v>139</v>
      </c>
      <c r="AV396" s="13" t="s">
        <v>139</v>
      </c>
      <c r="AW396" s="13" t="s">
        <v>31</v>
      </c>
      <c r="AX396" s="13" t="s">
        <v>80</v>
      </c>
      <c r="AY396" s="246" t="s">
        <v>132</v>
      </c>
    </row>
    <row r="397" s="2" customFormat="1" ht="44.25" customHeight="1">
      <c r="A397" s="37"/>
      <c r="B397" s="38"/>
      <c r="C397" s="221" t="s">
        <v>489</v>
      </c>
      <c r="D397" s="221" t="s">
        <v>134</v>
      </c>
      <c r="E397" s="222" t="s">
        <v>645</v>
      </c>
      <c r="F397" s="223" t="s">
        <v>646</v>
      </c>
      <c r="G397" s="224" t="s">
        <v>137</v>
      </c>
      <c r="H397" s="225">
        <v>7.8470000000000004</v>
      </c>
      <c r="I397" s="226"/>
      <c r="J397" s="227">
        <f>ROUND(I397*H397,2)</f>
        <v>0</v>
      </c>
      <c r="K397" s="228"/>
      <c r="L397" s="43"/>
      <c r="M397" s="229" t="s">
        <v>1</v>
      </c>
      <c r="N397" s="230" t="s">
        <v>41</v>
      </c>
      <c r="O397" s="96"/>
      <c r="P397" s="231">
        <f>O397*H397</f>
        <v>0</v>
      </c>
      <c r="Q397" s="231">
        <v>0.023099999999999999</v>
      </c>
      <c r="R397" s="231">
        <f>Q397*H397</f>
        <v>0.1812657</v>
      </c>
      <c r="S397" s="231">
        <v>0</v>
      </c>
      <c r="T397" s="232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33" t="s">
        <v>210</v>
      </c>
      <c r="AT397" s="233" t="s">
        <v>134</v>
      </c>
      <c r="AU397" s="233" t="s">
        <v>139</v>
      </c>
      <c r="AY397" s="16" t="s">
        <v>132</v>
      </c>
      <c r="BE397" s="234">
        <f>IF(N397="základná",J397,0)</f>
        <v>0</v>
      </c>
      <c r="BF397" s="234">
        <f>IF(N397="znížená",J397,0)</f>
        <v>0</v>
      </c>
      <c r="BG397" s="234">
        <f>IF(N397="zákl. prenesená",J397,0)</f>
        <v>0</v>
      </c>
      <c r="BH397" s="234">
        <f>IF(N397="zníž. prenesená",J397,0)</f>
        <v>0</v>
      </c>
      <c r="BI397" s="234">
        <f>IF(N397="nulová",J397,0)</f>
        <v>0</v>
      </c>
      <c r="BJ397" s="16" t="s">
        <v>139</v>
      </c>
      <c r="BK397" s="234">
        <f>ROUND(I397*H397,2)</f>
        <v>0</v>
      </c>
      <c r="BL397" s="16" t="s">
        <v>210</v>
      </c>
      <c r="BM397" s="233" t="s">
        <v>647</v>
      </c>
    </row>
    <row r="398" s="13" customFormat="1">
      <c r="A398" s="13"/>
      <c r="B398" s="235"/>
      <c r="C398" s="236"/>
      <c r="D398" s="237" t="s">
        <v>141</v>
      </c>
      <c r="E398" s="238" t="s">
        <v>1</v>
      </c>
      <c r="F398" s="239" t="s">
        <v>648</v>
      </c>
      <c r="G398" s="236"/>
      <c r="H398" s="240">
        <v>7.8470000000000004</v>
      </c>
      <c r="I398" s="241"/>
      <c r="J398" s="236"/>
      <c r="K398" s="236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141</v>
      </c>
      <c r="AU398" s="246" t="s">
        <v>139</v>
      </c>
      <c r="AV398" s="13" t="s">
        <v>139</v>
      </c>
      <c r="AW398" s="13" t="s">
        <v>31</v>
      </c>
      <c r="AX398" s="13" t="s">
        <v>80</v>
      </c>
      <c r="AY398" s="246" t="s">
        <v>132</v>
      </c>
    </row>
    <row r="399" s="2" customFormat="1" ht="33" customHeight="1">
      <c r="A399" s="37"/>
      <c r="B399" s="38"/>
      <c r="C399" s="221" t="s">
        <v>649</v>
      </c>
      <c r="D399" s="221" t="s">
        <v>134</v>
      </c>
      <c r="E399" s="222" t="s">
        <v>650</v>
      </c>
      <c r="F399" s="223" t="s">
        <v>651</v>
      </c>
      <c r="G399" s="224" t="s">
        <v>188</v>
      </c>
      <c r="H399" s="225">
        <v>61.799999999999997</v>
      </c>
      <c r="I399" s="226"/>
      <c r="J399" s="227">
        <f>ROUND(I399*H399,2)</f>
        <v>0</v>
      </c>
      <c r="K399" s="228"/>
      <c r="L399" s="43"/>
      <c r="M399" s="229" t="s">
        <v>1</v>
      </c>
      <c r="N399" s="230" t="s">
        <v>41</v>
      </c>
      <c r="O399" s="96"/>
      <c r="P399" s="231">
        <f>O399*H399</f>
        <v>0</v>
      </c>
      <c r="Q399" s="231">
        <v>0.0048799999999999998</v>
      </c>
      <c r="R399" s="231">
        <f>Q399*H399</f>
        <v>0.30158399999999996</v>
      </c>
      <c r="S399" s="231">
        <v>0</v>
      </c>
      <c r="T399" s="232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33" t="s">
        <v>210</v>
      </c>
      <c r="AT399" s="233" t="s">
        <v>134</v>
      </c>
      <c r="AU399" s="233" t="s">
        <v>139</v>
      </c>
      <c r="AY399" s="16" t="s">
        <v>132</v>
      </c>
      <c r="BE399" s="234">
        <f>IF(N399="základná",J399,0)</f>
        <v>0</v>
      </c>
      <c r="BF399" s="234">
        <f>IF(N399="znížená",J399,0)</f>
        <v>0</v>
      </c>
      <c r="BG399" s="234">
        <f>IF(N399="zákl. prenesená",J399,0)</f>
        <v>0</v>
      </c>
      <c r="BH399" s="234">
        <f>IF(N399="zníž. prenesená",J399,0)</f>
        <v>0</v>
      </c>
      <c r="BI399" s="234">
        <f>IF(N399="nulová",J399,0)</f>
        <v>0</v>
      </c>
      <c r="BJ399" s="16" t="s">
        <v>139</v>
      </c>
      <c r="BK399" s="234">
        <f>ROUND(I399*H399,2)</f>
        <v>0</v>
      </c>
      <c r="BL399" s="16" t="s">
        <v>210</v>
      </c>
      <c r="BM399" s="233" t="s">
        <v>652</v>
      </c>
    </row>
    <row r="400" s="13" customFormat="1">
      <c r="A400" s="13"/>
      <c r="B400" s="235"/>
      <c r="C400" s="236"/>
      <c r="D400" s="237" t="s">
        <v>141</v>
      </c>
      <c r="E400" s="238" t="s">
        <v>1</v>
      </c>
      <c r="F400" s="239" t="s">
        <v>368</v>
      </c>
      <c r="G400" s="236"/>
      <c r="H400" s="240">
        <v>61.799999999999997</v>
      </c>
      <c r="I400" s="241"/>
      <c r="J400" s="236"/>
      <c r="K400" s="236"/>
      <c r="L400" s="242"/>
      <c r="M400" s="243"/>
      <c r="N400" s="244"/>
      <c r="O400" s="244"/>
      <c r="P400" s="244"/>
      <c r="Q400" s="244"/>
      <c r="R400" s="244"/>
      <c r="S400" s="244"/>
      <c r="T400" s="24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141</v>
      </c>
      <c r="AU400" s="246" t="s">
        <v>139</v>
      </c>
      <c r="AV400" s="13" t="s">
        <v>139</v>
      </c>
      <c r="AW400" s="13" t="s">
        <v>31</v>
      </c>
      <c r="AX400" s="13" t="s">
        <v>80</v>
      </c>
      <c r="AY400" s="246" t="s">
        <v>132</v>
      </c>
    </row>
    <row r="401" s="2" customFormat="1" ht="16.5" customHeight="1">
      <c r="A401" s="37"/>
      <c r="B401" s="38"/>
      <c r="C401" s="221" t="s">
        <v>653</v>
      </c>
      <c r="D401" s="221" t="s">
        <v>134</v>
      </c>
      <c r="E401" s="222" t="s">
        <v>654</v>
      </c>
      <c r="F401" s="223" t="s">
        <v>655</v>
      </c>
      <c r="G401" s="224" t="s">
        <v>418</v>
      </c>
      <c r="H401" s="225">
        <v>61.799999999999997</v>
      </c>
      <c r="I401" s="226"/>
      <c r="J401" s="227">
        <f>ROUND(I401*H401,2)</f>
        <v>0</v>
      </c>
      <c r="K401" s="228"/>
      <c r="L401" s="43"/>
      <c r="M401" s="229" t="s">
        <v>1</v>
      </c>
      <c r="N401" s="230" t="s">
        <v>41</v>
      </c>
      <c r="O401" s="96"/>
      <c r="P401" s="231">
        <f>O401*H401</f>
        <v>0</v>
      </c>
      <c r="Q401" s="231">
        <v>6.0000000000000002E-05</v>
      </c>
      <c r="R401" s="231">
        <f>Q401*H401</f>
        <v>0.0037079999999999999</v>
      </c>
      <c r="S401" s="231">
        <v>0</v>
      </c>
      <c r="T401" s="232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33" t="s">
        <v>210</v>
      </c>
      <c r="AT401" s="233" t="s">
        <v>134</v>
      </c>
      <c r="AU401" s="233" t="s">
        <v>139</v>
      </c>
      <c r="AY401" s="16" t="s">
        <v>132</v>
      </c>
      <c r="BE401" s="234">
        <f>IF(N401="základná",J401,0)</f>
        <v>0</v>
      </c>
      <c r="BF401" s="234">
        <f>IF(N401="znížená",J401,0)</f>
        <v>0</v>
      </c>
      <c r="BG401" s="234">
        <f>IF(N401="zákl. prenesená",J401,0)</f>
        <v>0</v>
      </c>
      <c r="BH401" s="234">
        <f>IF(N401="zníž. prenesená",J401,0)</f>
        <v>0</v>
      </c>
      <c r="BI401" s="234">
        <f>IF(N401="nulová",J401,0)</f>
        <v>0</v>
      </c>
      <c r="BJ401" s="16" t="s">
        <v>139</v>
      </c>
      <c r="BK401" s="234">
        <f>ROUND(I401*H401,2)</f>
        <v>0</v>
      </c>
      <c r="BL401" s="16" t="s">
        <v>210</v>
      </c>
      <c r="BM401" s="233" t="s">
        <v>656</v>
      </c>
    </row>
    <row r="402" s="2" customFormat="1" ht="24.15" customHeight="1">
      <c r="A402" s="37"/>
      <c r="B402" s="38"/>
      <c r="C402" s="258" t="s">
        <v>657</v>
      </c>
      <c r="D402" s="258" t="s">
        <v>178</v>
      </c>
      <c r="E402" s="259" t="s">
        <v>658</v>
      </c>
      <c r="F402" s="260" t="s">
        <v>659</v>
      </c>
      <c r="G402" s="261" t="s">
        <v>137</v>
      </c>
      <c r="H402" s="262">
        <v>0.099000000000000005</v>
      </c>
      <c r="I402" s="263"/>
      <c r="J402" s="264">
        <f>ROUND(I402*H402,2)</f>
        <v>0</v>
      </c>
      <c r="K402" s="265"/>
      <c r="L402" s="266"/>
      <c r="M402" s="267" t="s">
        <v>1</v>
      </c>
      <c r="N402" s="268" t="s">
        <v>41</v>
      </c>
      <c r="O402" s="96"/>
      <c r="P402" s="231">
        <f>O402*H402</f>
        <v>0</v>
      </c>
      <c r="Q402" s="231">
        <v>0.55000000000000004</v>
      </c>
      <c r="R402" s="231">
        <f>Q402*H402</f>
        <v>0.054450000000000005</v>
      </c>
      <c r="S402" s="231">
        <v>0</v>
      </c>
      <c r="T402" s="232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33" t="s">
        <v>281</v>
      </c>
      <c r="AT402" s="233" t="s">
        <v>178</v>
      </c>
      <c r="AU402" s="233" t="s">
        <v>139</v>
      </c>
      <c r="AY402" s="16" t="s">
        <v>132</v>
      </c>
      <c r="BE402" s="234">
        <f>IF(N402="základná",J402,0)</f>
        <v>0</v>
      </c>
      <c r="BF402" s="234">
        <f>IF(N402="znížená",J402,0)</f>
        <v>0</v>
      </c>
      <c r="BG402" s="234">
        <f>IF(N402="zákl. prenesená",J402,0)</f>
        <v>0</v>
      </c>
      <c r="BH402" s="234">
        <f>IF(N402="zníž. prenesená",J402,0)</f>
        <v>0</v>
      </c>
      <c r="BI402" s="234">
        <f>IF(N402="nulová",J402,0)</f>
        <v>0</v>
      </c>
      <c r="BJ402" s="16" t="s">
        <v>139</v>
      </c>
      <c r="BK402" s="234">
        <f>ROUND(I402*H402,2)</f>
        <v>0</v>
      </c>
      <c r="BL402" s="16" t="s">
        <v>210</v>
      </c>
      <c r="BM402" s="233" t="s">
        <v>660</v>
      </c>
    </row>
    <row r="403" s="13" customFormat="1">
      <c r="A403" s="13"/>
      <c r="B403" s="235"/>
      <c r="C403" s="236"/>
      <c r="D403" s="237" t="s">
        <v>141</v>
      </c>
      <c r="E403" s="238" t="s">
        <v>1</v>
      </c>
      <c r="F403" s="239" t="s">
        <v>661</v>
      </c>
      <c r="G403" s="236"/>
      <c r="H403" s="240">
        <v>0.099000000000000005</v>
      </c>
      <c r="I403" s="241"/>
      <c r="J403" s="236"/>
      <c r="K403" s="236"/>
      <c r="L403" s="242"/>
      <c r="M403" s="243"/>
      <c r="N403" s="244"/>
      <c r="O403" s="244"/>
      <c r="P403" s="244"/>
      <c r="Q403" s="244"/>
      <c r="R403" s="244"/>
      <c r="S403" s="244"/>
      <c r="T403" s="24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6" t="s">
        <v>141</v>
      </c>
      <c r="AU403" s="246" t="s">
        <v>139</v>
      </c>
      <c r="AV403" s="13" t="s">
        <v>139</v>
      </c>
      <c r="AW403" s="13" t="s">
        <v>31</v>
      </c>
      <c r="AX403" s="13" t="s">
        <v>80</v>
      </c>
      <c r="AY403" s="246" t="s">
        <v>132</v>
      </c>
    </row>
    <row r="404" s="2" customFormat="1" ht="33" customHeight="1">
      <c r="A404" s="37"/>
      <c r="B404" s="38"/>
      <c r="C404" s="221" t="s">
        <v>662</v>
      </c>
      <c r="D404" s="221" t="s">
        <v>134</v>
      </c>
      <c r="E404" s="222" t="s">
        <v>663</v>
      </c>
      <c r="F404" s="223" t="s">
        <v>664</v>
      </c>
      <c r="G404" s="224" t="s">
        <v>188</v>
      </c>
      <c r="H404" s="225">
        <v>61.799999999999997</v>
      </c>
      <c r="I404" s="226"/>
      <c r="J404" s="227">
        <f>ROUND(I404*H404,2)</f>
        <v>0</v>
      </c>
      <c r="K404" s="228"/>
      <c r="L404" s="43"/>
      <c r="M404" s="229" t="s">
        <v>1</v>
      </c>
      <c r="N404" s="230" t="s">
        <v>41</v>
      </c>
      <c r="O404" s="96"/>
      <c r="P404" s="231">
        <f>O404*H404</f>
        <v>0</v>
      </c>
      <c r="Q404" s="231">
        <v>0.00024000000000000001</v>
      </c>
      <c r="R404" s="231">
        <f>Q404*H404</f>
        <v>0.014832</v>
      </c>
      <c r="S404" s="231">
        <v>0</v>
      </c>
      <c r="T404" s="232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33" t="s">
        <v>210</v>
      </c>
      <c r="AT404" s="233" t="s">
        <v>134</v>
      </c>
      <c r="AU404" s="233" t="s">
        <v>139</v>
      </c>
      <c r="AY404" s="16" t="s">
        <v>132</v>
      </c>
      <c r="BE404" s="234">
        <f>IF(N404="základná",J404,0)</f>
        <v>0</v>
      </c>
      <c r="BF404" s="234">
        <f>IF(N404="znížená",J404,0)</f>
        <v>0</v>
      </c>
      <c r="BG404" s="234">
        <f>IF(N404="zákl. prenesená",J404,0)</f>
        <v>0</v>
      </c>
      <c r="BH404" s="234">
        <f>IF(N404="zníž. prenesená",J404,0)</f>
        <v>0</v>
      </c>
      <c r="BI404" s="234">
        <f>IF(N404="nulová",J404,0)</f>
        <v>0</v>
      </c>
      <c r="BJ404" s="16" t="s">
        <v>139</v>
      </c>
      <c r="BK404" s="234">
        <f>ROUND(I404*H404,2)</f>
        <v>0</v>
      </c>
      <c r="BL404" s="16" t="s">
        <v>210</v>
      </c>
      <c r="BM404" s="233" t="s">
        <v>665</v>
      </c>
    </row>
    <row r="405" s="2" customFormat="1" ht="24.15" customHeight="1">
      <c r="A405" s="37"/>
      <c r="B405" s="38"/>
      <c r="C405" s="221" t="s">
        <v>666</v>
      </c>
      <c r="D405" s="221" t="s">
        <v>134</v>
      </c>
      <c r="E405" s="222" t="s">
        <v>667</v>
      </c>
      <c r="F405" s="223" t="s">
        <v>668</v>
      </c>
      <c r="G405" s="224" t="s">
        <v>188</v>
      </c>
      <c r="H405" s="225">
        <v>2</v>
      </c>
      <c r="I405" s="226"/>
      <c r="J405" s="227">
        <f>ROUND(I405*H405,2)</f>
        <v>0</v>
      </c>
      <c r="K405" s="228"/>
      <c r="L405" s="43"/>
      <c r="M405" s="229" t="s">
        <v>1</v>
      </c>
      <c r="N405" s="230" t="s">
        <v>41</v>
      </c>
      <c r="O405" s="96"/>
      <c r="P405" s="231">
        <f>O405*H405</f>
        <v>0</v>
      </c>
      <c r="Q405" s="231">
        <v>0</v>
      </c>
      <c r="R405" s="231">
        <f>Q405*H405</f>
        <v>0</v>
      </c>
      <c r="S405" s="231">
        <v>0.017000000000000001</v>
      </c>
      <c r="T405" s="232">
        <f>S405*H405</f>
        <v>0.034000000000000002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33" t="s">
        <v>210</v>
      </c>
      <c r="AT405" s="233" t="s">
        <v>134</v>
      </c>
      <c r="AU405" s="233" t="s">
        <v>139</v>
      </c>
      <c r="AY405" s="16" t="s">
        <v>132</v>
      </c>
      <c r="BE405" s="234">
        <f>IF(N405="základná",J405,0)</f>
        <v>0</v>
      </c>
      <c r="BF405" s="234">
        <f>IF(N405="znížená",J405,0)</f>
        <v>0</v>
      </c>
      <c r="BG405" s="234">
        <f>IF(N405="zákl. prenesená",J405,0)</f>
        <v>0</v>
      </c>
      <c r="BH405" s="234">
        <f>IF(N405="zníž. prenesená",J405,0)</f>
        <v>0</v>
      </c>
      <c r="BI405" s="234">
        <f>IF(N405="nulová",J405,0)</f>
        <v>0</v>
      </c>
      <c r="BJ405" s="16" t="s">
        <v>139</v>
      </c>
      <c r="BK405" s="234">
        <f>ROUND(I405*H405,2)</f>
        <v>0</v>
      </c>
      <c r="BL405" s="16" t="s">
        <v>210</v>
      </c>
      <c r="BM405" s="233" t="s">
        <v>669</v>
      </c>
    </row>
    <row r="406" s="2" customFormat="1" ht="24.15" customHeight="1">
      <c r="A406" s="37"/>
      <c r="B406" s="38"/>
      <c r="C406" s="221" t="s">
        <v>670</v>
      </c>
      <c r="D406" s="221" t="s">
        <v>134</v>
      </c>
      <c r="E406" s="222" t="s">
        <v>671</v>
      </c>
      <c r="F406" s="223" t="s">
        <v>672</v>
      </c>
      <c r="G406" s="224" t="s">
        <v>181</v>
      </c>
      <c r="H406" s="225">
        <v>7.0469999999999997</v>
      </c>
      <c r="I406" s="226"/>
      <c r="J406" s="227">
        <f>ROUND(I406*H406,2)</f>
        <v>0</v>
      </c>
      <c r="K406" s="228"/>
      <c r="L406" s="43"/>
      <c r="M406" s="229" t="s">
        <v>1</v>
      </c>
      <c r="N406" s="230" t="s">
        <v>41</v>
      </c>
      <c r="O406" s="96"/>
      <c r="P406" s="231">
        <f>O406*H406</f>
        <v>0</v>
      </c>
      <c r="Q406" s="231">
        <v>0</v>
      </c>
      <c r="R406" s="231">
        <f>Q406*H406</f>
        <v>0</v>
      </c>
      <c r="S406" s="231">
        <v>0</v>
      </c>
      <c r="T406" s="232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33" t="s">
        <v>210</v>
      </c>
      <c r="AT406" s="233" t="s">
        <v>134</v>
      </c>
      <c r="AU406" s="233" t="s">
        <v>139</v>
      </c>
      <c r="AY406" s="16" t="s">
        <v>132</v>
      </c>
      <c r="BE406" s="234">
        <f>IF(N406="základná",J406,0)</f>
        <v>0</v>
      </c>
      <c r="BF406" s="234">
        <f>IF(N406="znížená",J406,0)</f>
        <v>0</v>
      </c>
      <c r="BG406" s="234">
        <f>IF(N406="zákl. prenesená",J406,0)</f>
        <v>0</v>
      </c>
      <c r="BH406" s="234">
        <f>IF(N406="zníž. prenesená",J406,0)</f>
        <v>0</v>
      </c>
      <c r="BI406" s="234">
        <f>IF(N406="nulová",J406,0)</f>
        <v>0</v>
      </c>
      <c r="BJ406" s="16" t="s">
        <v>139</v>
      </c>
      <c r="BK406" s="234">
        <f>ROUND(I406*H406,2)</f>
        <v>0</v>
      </c>
      <c r="BL406" s="16" t="s">
        <v>210</v>
      </c>
      <c r="BM406" s="233" t="s">
        <v>673</v>
      </c>
    </row>
    <row r="407" s="12" customFormat="1" ht="22.8" customHeight="1">
      <c r="A407" s="12"/>
      <c r="B407" s="205"/>
      <c r="C407" s="206"/>
      <c r="D407" s="207" t="s">
        <v>74</v>
      </c>
      <c r="E407" s="219" t="s">
        <v>674</v>
      </c>
      <c r="F407" s="219" t="s">
        <v>675</v>
      </c>
      <c r="G407" s="206"/>
      <c r="H407" s="206"/>
      <c r="I407" s="209"/>
      <c r="J407" s="220">
        <f>BK407</f>
        <v>0</v>
      </c>
      <c r="K407" s="206"/>
      <c r="L407" s="211"/>
      <c r="M407" s="212"/>
      <c r="N407" s="213"/>
      <c r="O407" s="213"/>
      <c r="P407" s="214">
        <f>SUM(P408:P411)</f>
        <v>0</v>
      </c>
      <c r="Q407" s="213"/>
      <c r="R407" s="214">
        <f>SUM(R408:R411)</f>
        <v>9.6430159999999994</v>
      </c>
      <c r="S407" s="213"/>
      <c r="T407" s="215">
        <f>SUM(T408:T411)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6" t="s">
        <v>139</v>
      </c>
      <c r="AT407" s="217" t="s">
        <v>74</v>
      </c>
      <c r="AU407" s="217" t="s">
        <v>80</v>
      </c>
      <c r="AY407" s="216" t="s">
        <v>132</v>
      </c>
      <c r="BK407" s="218">
        <f>SUM(BK408:BK411)</f>
        <v>0</v>
      </c>
    </row>
    <row r="408" s="2" customFormat="1" ht="44.25" customHeight="1">
      <c r="A408" s="37"/>
      <c r="B408" s="38"/>
      <c r="C408" s="221" t="s">
        <v>676</v>
      </c>
      <c r="D408" s="221" t="s">
        <v>134</v>
      </c>
      <c r="E408" s="222" t="s">
        <v>677</v>
      </c>
      <c r="F408" s="223" t="s">
        <v>678</v>
      </c>
      <c r="G408" s="224" t="s">
        <v>188</v>
      </c>
      <c r="H408" s="225">
        <v>66.599999999999994</v>
      </c>
      <c r="I408" s="226"/>
      <c r="J408" s="227">
        <f>ROUND(I408*H408,2)</f>
        <v>0</v>
      </c>
      <c r="K408" s="228"/>
      <c r="L408" s="43"/>
      <c r="M408" s="229" t="s">
        <v>1</v>
      </c>
      <c r="N408" s="230" t="s">
        <v>41</v>
      </c>
      <c r="O408" s="96"/>
      <c r="P408" s="231">
        <f>O408*H408</f>
        <v>0</v>
      </c>
      <c r="Q408" s="231">
        <v>0.014760000000000001</v>
      </c>
      <c r="R408" s="231">
        <f>Q408*H408</f>
        <v>0.983016</v>
      </c>
      <c r="S408" s="231">
        <v>0</v>
      </c>
      <c r="T408" s="232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33" t="s">
        <v>210</v>
      </c>
      <c r="AT408" s="233" t="s">
        <v>134</v>
      </c>
      <c r="AU408" s="233" t="s">
        <v>139</v>
      </c>
      <c r="AY408" s="16" t="s">
        <v>132</v>
      </c>
      <c r="BE408" s="234">
        <f>IF(N408="základná",J408,0)</f>
        <v>0</v>
      </c>
      <c r="BF408" s="234">
        <f>IF(N408="znížená",J408,0)</f>
        <v>0</v>
      </c>
      <c r="BG408" s="234">
        <f>IF(N408="zákl. prenesená",J408,0)</f>
        <v>0</v>
      </c>
      <c r="BH408" s="234">
        <f>IF(N408="zníž. prenesená",J408,0)</f>
        <v>0</v>
      </c>
      <c r="BI408" s="234">
        <f>IF(N408="nulová",J408,0)</f>
        <v>0</v>
      </c>
      <c r="BJ408" s="16" t="s">
        <v>139</v>
      </c>
      <c r="BK408" s="234">
        <f>ROUND(I408*H408,2)</f>
        <v>0</v>
      </c>
      <c r="BL408" s="16" t="s">
        <v>210</v>
      </c>
      <c r="BM408" s="233" t="s">
        <v>679</v>
      </c>
    </row>
    <row r="409" s="2" customFormat="1" ht="24.15" customHeight="1">
      <c r="A409" s="37"/>
      <c r="B409" s="38"/>
      <c r="C409" s="221" t="s">
        <v>680</v>
      </c>
      <c r="D409" s="221" t="s">
        <v>134</v>
      </c>
      <c r="E409" s="222" t="s">
        <v>681</v>
      </c>
      <c r="F409" s="223" t="s">
        <v>682</v>
      </c>
      <c r="G409" s="224" t="s">
        <v>188</v>
      </c>
      <c r="H409" s="225">
        <v>433</v>
      </c>
      <c r="I409" s="226"/>
      <c r="J409" s="227">
        <f>ROUND(I409*H409,2)</f>
        <v>0</v>
      </c>
      <c r="K409" s="228"/>
      <c r="L409" s="43"/>
      <c r="M409" s="229" t="s">
        <v>1</v>
      </c>
      <c r="N409" s="230" t="s">
        <v>41</v>
      </c>
      <c r="O409" s="96"/>
      <c r="P409" s="231">
        <f>O409*H409</f>
        <v>0</v>
      </c>
      <c r="Q409" s="231">
        <v>0</v>
      </c>
      <c r="R409" s="231">
        <f>Q409*H409</f>
        <v>0</v>
      </c>
      <c r="S409" s="231">
        <v>0</v>
      </c>
      <c r="T409" s="232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3" t="s">
        <v>210</v>
      </c>
      <c r="AT409" s="233" t="s">
        <v>134</v>
      </c>
      <c r="AU409" s="233" t="s">
        <v>139</v>
      </c>
      <c r="AY409" s="16" t="s">
        <v>132</v>
      </c>
      <c r="BE409" s="234">
        <f>IF(N409="základná",J409,0)</f>
        <v>0</v>
      </c>
      <c r="BF409" s="234">
        <f>IF(N409="znížená",J409,0)</f>
        <v>0</v>
      </c>
      <c r="BG409" s="234">
        <f>IF(N409="zákl. prenesená",J409,0)</f>
        <v>0</v>
      </c>
      <c r="BH409" s="234">
        <f>IF(N409="zníž. prenesená",J409,0)</f>
        <v>0</v>
      </c>
      <c r="BI409" s="234">
        <f>IF(N409="nulová",J409,0)</f>
        <v>0</v>
      </c>
      <c r="BJ409" s="16" t="s">
        <v>139</v>
      </c>
      <c r="BK409" s="234">
        <f>ROUND(I409*H409,2)</f>
        <v>0</v>
      </c>
      <c r="BL409" s="16" t="s">
        <v>210</v>
      </c>
      <c r="BM409" s="233" t="s">
        <v>683</v>
      </c>
    </row>
    <row r="410" s="2" customFormat="1" ht="44.25" customHeight="1">
      <c r="A410" s="37"/>
      <c r="B410" s="38"/>
      <c r="C410" s="258" t="s">
        <v>684</v>
      </c>
      <c r="D410" s="258" t="s">
        <v>178</v>
      </c>
      <c r="E410" s="259" t="s">
        <v>685</v>
      </c>
      <c r="F410" s="260" t="s">
        <v>686</v>
      </c>
      <c r="G410" s="261" t="s">
        <v>188</v>
      </c>
      <c r="H410" s="262">
        <v>433</v>
      </c>
      <c r="I410" s="263"/>
      <c r="J410" s="264">
        <f>ROUND(I410*H410,2)</f>
        <v>0</v>
      </c>
      <c r="K410" s="265"/>
      <c r="L410" s="266"/>
      <c r="M410" s="267" t="s">
        <v>1</v>
      </c>
      <c r="N410" s="268" t="s">
        <v>41</v>
      </c>
      <c r="O410" s="96"/>
      <c r="P410" s="231">
        <f>O410*H410</f>
        <v>0</v>
      </c>
      <c r="Q410" s="231">
        <v>0.02</v>
      </c>
      <c r="R410" s="231">
        <f>Q410*H410</f>
        <v>8.6600000000000001</v>
      </c>
      <c r="S410" s="231">
        <v>0</v>
      </c>
      <c r="T410" s="232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33" t="s">
        <v>281</v>
      </c>
      <c r="AT410" s="233" t="s">
        <v>178</v>
      </c>
      <c r="AU410" s="233" t="s">
        <v>139</v>
      </c>
      <c r="AY410" s="16" t="s">
        <v>132</v>
      </c>
      <c r="BE410" s="234">
        <f>IF(N410="základná",J410,0)</f>
        <v>0</v>
      </c>
      <c r="BF410" s="234">
        <f>IF(N410="znížená",J410,0)</f>
        <v>0</v>
      </c>
      <c r="BG410" s="234">
        <f>IF(N410="zákl. prenesená",J410,0)</f>
        <v>0</v>
      </c>
      <c r="BH410" s="234">
        <f>IF(N410="zníž. prenesená",J410,0)</f>
        <v>0</v>
      </c>
      <c r="BI410" s="234">
        <f>IF(N410="nulová",J410,0)</f>
        <v>0</v>
      </c>
      <c r="BJ410" s="16" t="s">
        <v>139</v>
      </c>
      <c r="BK410" s="234">
        <f>ROUND(I410*H410,2)</f>
        <v>0</v>
      </c>
      <c r="BL410" s="16" t="s">
        <v>210</v>
      </c>
      <c r="BM410" s="233" t="s">
        <v>687</v>
      </c>
    </row>
    <row r="411" s="2" customFormat="1" ht="24.15" customHeight="1">
      <c r="A411" s="37"/>
      <c r="B411" s="38"/>
      <c r="C411" s="221" t="s">
        <v>688</v>
      </c>
      <c r="D411" s="221" t="s">
        <v>134</v>
      </c>
      <c r="E411" s="222" t="s">
        <v>689</v>
      </c>
      <c r="F411" s="223" t="s">
        <v>690</v>
      </c>
      <c r="G411" s="224" t="s">
        <v>181</v>
      </c>
      <c r="H411" s="225">
        <v>9.6430000000000007</v>
      </c>
      <c r="I411" s="226"/>
      <c r="J411" s="227">
        <f>ROUND(I411*H411,2)</f>
        <v>0</v>
      </c>
      <c r="K411" s="228"/>
      <c r="L411" s="43"/>
      <c r="M411" s="229" t="s">
        <v>1</v>
      </c>
      <c r="N411" s="230" t="s">
        <v>41</v>
      </c>
      <c r="O411" s="96"/>
      <c r="P411" s="231">
        <f>O411*H411</f>
        <v>0</v>
      </c>
      <c r="Q411" s="231">
        <v>0</v>
      </c>
      <c r="R411" s="231">
        <f>Q411*H411</f>
        <v>0</v>
      </c>
      <c r="S411" s="231">
        <v>0</v>
      </c>
      <c r="T411" s="232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33" t="s">
        <v>210</v>
      </c>
      <c r="AT411" s="233" t="s">
        <v>134</v>
      </c>
      <c r="AU411" s="233" t="s">
        <v>139</v>
      </c>
      <c r="AY411" s="16" t="s">
        <v>132</v>
      </c>
      <c r="BE411" s="234">
        <f>IF(N411="základná",J411,0)</f>
        <v>0</v>
      </c>
      <c r="BF411" s="234">
        <f>IF(N411="znížená",J411,0)</f>
        <v>0</v>
      </c>
      <c r="BG411" s="234">
        <f>IF(N411="zákl. prenesená",J411,0)</f>
        <v>0</v>
      </c>
      <c r="BH411" s="234">
        <f>IF(N411="zníž. prenesená",J411,0)</f>
        <v>0</v>
      </c>
      <c r="BI411" s="234">
        <f>IF(N411="nulová",J411,0)</f>
        <v>0</v>
      </c>
      <c r="BJ411" s="16" t="s">
        <v>139</v>
      </c>
      <c r="BK411" s="234">
        <f>ROUND(I411*H411,2)</f>
        <v>0</v>
      </c>
      <c r="BL411" s="16" t="s">
        <v>210</v>
      </c>
      <c r="BM411" s="233" t="s">
        <v>691</v>
      </c>
    </row>
    <row r="412" s="12" customFormat="1" ht="22.8" customHeight="1">
      <c r="A412" s="12"/>
      <c r="B412" s="205"/>
      <c r="C412" s="206"/>
      <c r="D412" s="207" t="s">
        <v>74</v>
      </c>
      <c r="E412" s="219" t="s">
        <v>692</v>
      </c>
      <c r="F412" s="219" t="s">
        <v>693</v>
      </c>
      <c r="G412" s="206"/>
      <c r="H412" s="206"/>
      <c r="I412" s="209"/>
      <c r="J412" s="220">
        <f>BK412</f>
        <v>0</v>
      </c>
      <c r="K412" s="206"/>
      <c r="L412" s="211"/>
      <c r="M412" s="212"/>
      <c r="N412" s="213"/>
      <c r="O412" s="213"/>
      <c r="P412" s="214">
        <f>SUM(P413:P430)</f>
        <v>0</v>
      </c>
      <c r="Q412" s="213"/>
      <c r="R412" s="214">
        <f>SUM(R413:R430)</f>
        <v>0.37359451999999999</v>
      </c>
      <c r="S412" s="213"/>
      <c r="T412" s="215">
        <f>SUM(T413:T430)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6" t="s">
        <v>139</v>
      </c>
      <c r="AT412" s="217" t="s">
        <v>74</v>
      </c>
      <c r="AU412" s="217" t="s">
        <v>80</v>
      </c>
      <c r="AY412" s="216" t="s">
        <v>132</v>
      </c>
      <c r="BK412" s="218">
        <f>SUM(BK413:BK430)</f>
        <v>0</v>
      </c>
    </row>
    <row r="413" s="2" customFormat="1" ht="24.15" customHeight="1">
      <c r="A413" s="37"/>
      <c r="B413" s="38"/>
      <c r="C413" s="221" t="s">
        <v>694</v>
      </c>
      <c r="D413" s="221" t="s">
        <v>134</v>
      </c>
      <c r="E413" s="222" t="s">
        <v>695</v>
      </c>
      <c r="F413" s="223" t="s">
        <v>696</v>
      </c>
      <c r="G413" s="224" t="s">
        <v>188</v>
      </c>
      <c r="H413" s="225">
        <v>154.16999999999999</v>
      </c>
      <c r="I413" s="226"/>
      <c r="J413" s="227">
        <f>ROUND(I413*H413,2)</f>
        <v>0</v>
      </c>
      <c r="K413" s="228"/>
      <c r="L413" s="43"/>
      <c r="M413" s="229" t="s">
        <v>1</v>
      </c>
      <c r="N413" s="230" t="s">
        <v>41</v>
      </c>
      <c r="O413" s="96"/>
      <c r="P413" s="231">
        <f>O413*H413</f>
        <v>0</v>
      </c>
      <c r="Q413" s="231">
        <v>0.0012600000000000001</v>
      </c>
      <c r="R413" s="231">
        <f>Q413*H413</f>
        <v>0.19425419999999999</v>
      </c>
      <c r="S413" s="231">
        <v>0</v>
      </c>
      <c r="T413" s="232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233" t="s">
        <v>210</v>
      </c>
      <c r="AT413" s="233" t="s">
        <v>134</v>
      </c>
      <c r="AU413" s="233" t="s">
        <v>139</v>
      </c>
      <c r="AY413" s="16" t="s">
        <v>132</v>
      </c>
      <c r="BE413" s="234">
        <f>IF(N413="základná",J413,0)</f>
        <v>0</v>
      </c>
      <c r="BF413" s="234">
        <f>IF(N413="znížená",J413,0)</f>
        <v>0</v>
      </c>
      <c r="BG413" s="234">
        <f>IF(N413="zákl. prenesená",J413,0)</f>
        <v>0</v>
      </c>
      <c r="BH413" s="234">
        <f>IF(N413="zníž. prenesená",J413,0)</f>
        <v>0</v>
      </c>
      <c r="BI413" s="234">
        <f>IF(N413="nulová",J413,0)</f>
        <v>0</v>
      </c>
      <c r="BJ413" s="16" t="s">
        <v>139</v>
      </c>
      <c r="BK413" s="234">
        <f>ROUND(I413*H413,2)</f>
        <v>0</v>
      </c>
      <c r="BL413" s="16" t="s">
        <v>210</v>
      </c>
      <c r="BM413" s="233" t="s">
        <v>697</v>
      </c>
    </row>
    <row r="414" s="13" customFormat="1">
      <c r="A414" s="13"/>
      <c r="B414" s="235"/>
      <c r="C414" s="236"/>
      <c r="D414" s="237" t="s">
        <v>141</v>
      </c>
      <c r="E414" s="238" t="s">
        <v>1</v>
      </c>
      <c r="F414" s="239" t="s">
        <v>698</v>
      </c>
      <c r="G414" s="236"/>
      <c r="H414" s="240">
        <v>154.16999999999999</v>
      </c>
      <c r="I414" s="241"/>
      <c r="J414" s="236"/>
      <c r="K414" s="236"/>
      <c r="L414" s="242"/>
      <c r="M414" s="243"/>
      <c r="N414" s="244"/>
      <c r="O414" s="244"/>
      <c r="P414" s="244"/>
      <c r="Q414" s="244"/>
      <c r="R414" s="244"/>
      <c r="S414" s="244"/>
      <c r="T414" s="24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6" t="s">
        <v>141</v>
      </c>
      <c r="AU414" s="246" t="s">
        <v>139</v>
      </c>
      <c r="AV414" s="13" t="s">
        <v>139</v>
      </c>
      <c r="AW414" s="13" t="s">
        <v>31</v>
      </c>
      <c r="AX414" s="13" t="s">
        <v>80</v>
      </c>
      <c r="AY414" s="246" t="s">
        <v>132</v>
      </c>
    </row>
    <row r="415" s="2" customFormat="1" ht="33" customHeight="1">
      <c r="A415" s="37"/>
      <c r="B415" s="38"/>
      <c r="C415" s="221" t="s">
        <v>699</v>
      </c>
      <c r="D415" s="221" t="s">
        <v>134</v>
      </c>
      <c r="E415" s="222" t="s">
        <v>700</v>
      </c>
      <c r="F415" s="223" t="s">
        <v>701</v>
      </c>
      <c r="G415" s="224" t="s">
        <v>418</v>
      </c>
      <c r="H415" s="225">
        <v>40.100000000000001</v>
      </c>
      <c r="I415" s="226"/>
      <c r="J415" s="227">
        <f>ROUND(I415*H415,2)</f>
        <v>0</v>
      </c>
      <c r="K415" s="228"/>
      <c r="L415" s="43"/>
      <c r="M415" s="229" t="s">
        <v>1</v>
      </c>
      <c r="N415" s="230" t="s">
        <v>41</v>
      </c>
      <c r="O415" s="96"/>
      <c r="P415" s="231">
        <f>O415*H415</f>
        <v>0</v>
      </c>
      <c r="Q415" s="231">
        <v>0.00084999999999999995</v>
      </c>
      <c r="R415" s="231">
        <f>Q415*H415</f>
        <v>0.034084999999999997</v>
      </c>
      <c r="S415" s="231">
        <v>0</v>
      </c>
      <c r="T415" s="232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33" t="s">
        <v>210</v>
      </c>
      <c r="AT415" s="233" t="s">
        <v>134</v>
      </c>
      <c r="AU415" s="233" t="s">
        <v>139</v>
      </c>
      <c r="AY415" s="16" t="s">
        <v>132</v>
      </c>
      <c r="BE415" s="234">
        <f>IF(N415="základná",J415,0)</f>
        <v>0</v>
      </c>
      <c r="BF415" s="234">
        <f>IF(N415="znížená",J415,0)</f>
        <v>0</v>
      </c>
      <c r="BG415" s="234">
        <f>IF(N415="zákl. prenesená",J415,0)</f>
        <v>0</v>
      </c>
      <c r="BH415" s="234">
        <f>IF(N415="zníž. prenesená",J415,0)</f>
        <v>0</v>
      </c>
      <c r="BI415" s="234">
        <f>IF(N415="nulová",J415,0)</f>
        <v>0</v>
      </c>
      <c r="BJ415" s="16" t="s">
        <v>139</v>
      </c>
      <c r="BK415" s="234">
        <f>ROUND(I415*H415,2)</f>
        <v>0</v>
      </c>
      <c r="BL415" s="16" t="s">
        <v>210</v>
      </c>
      <c r="BM415" s="233" t="s">
        <v>702</v>
      </c>
    </row>
    <row r="416" s="2" customFormat="1" ht="24.15" customHeight="1">
      <c r="A416" s="37"/>
      <c r="B416" s="38"/>
      <c r="C416" s="221" t="s">
        <v>703</v>
      </c>
      <c r="D416" s="221" t="s">
        <v>134</v>
      </c>
      <c r="E416" s="222" t="s">
        <v>704</v>
      </c>
      <c r="F416" s="223" t="s">
        <v>705</v>
      </c>
      <c r="G416" s="224" t="s">
        <v>227</v>
      </c>
      <c r="H416" s="225">
        <v>8</v>
      </c>
      <c r="I416" s="226"/>
      <c r="J416" s="227">
        <f>ROUND(I416*H416,2)</f>
        <v>0</v>
      </c>
      <c r="K416" s="228"/>
      <c r="L416" s="43"/>
      <c r="M416" s="229" t="s">
        <v>1</v>
      </c>
      <c r="N416" s="230" t="s">
        <v>41</v>
      </c>
      <c r="O416" s="96"/>
      <c r="P416" s="231">
        <f>O416*H416</f>
        <v>0</v>
      </c>
      <c r="Q416" s="231">
        <v>0.00048999999999999998</v>
      </c>
      <c r="R416" s="231">
        <f>Q416*H416</f>
        <v>0.0039199999999999999</v>
      </c>
      <c r="S416" s="231">
        <v>0</v>
      </c>
      <c r="T416" s="232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33" t="s">
        <v>210</v>
      </c>
      <c r="AT416" s="233" t="s">
        <v>134</v>
      </c>
      <c r="AU416" s="233" t="s">
        <v>139</v>
      </c>
      <c r="AY416" s="16" t="s">
        <v>132</v>
      </c>
      <c r="BE416" s="234">
        <f>IF(N416="základná",J416,0)</f>
        <v>0</v>
      </c>
      <c r="BF416" s="234">
        <f>IF(N416="znížená",J416,0)</f>
        <v>0</v>
      </c>
      <c r="BG416" s="234">
        <f>IF(N416="zákl. prenesená",J416,0)</f>
        <v>0</v>
      </c>
      <c r="BH416" s="234">
        <f>IF(N416="zníž. prenesená",J416,0)</f>
        <v>0</v>
      </c>
      <c r="BI416" s="234">
        <f>IF(N416="nulová",J416,0)</f>
        <v>0</v>
      </c>
      <c r="BJ416" s="16" t="s">
        <v>139</v>
      </c>
      <c r="BK416" s="234">
        <f>ROUND(I416*H416,2)</f>
        <v>0</v>
      </c>
      <c r="BL416" s="16" t="s">
        <v>210</v>
      </c>
      <c r="BM416" s="233" t="s">
        <v>706</v>
      </c>
    </row>
    <row r="417" s="2" customFormat="1" ht="24.15" customHeight="1">
      <c r="A417" s="37"/>
      <c r="B417" s="38"/>
      <c r="C417" s="221" t="s">
        <v>707</v>
      </c>
      <c r="D417" s="221" t="s">
        <v>134</v>
      </c>
      <c r="E417" s="222" t="s">
        <v>708</v>
      </c>
      <c r="F417" s="223" t="s">
        <v>709</v>
      </c>
      <c r="G417" s="224" t="s">
        <v>418</v>
      </c>
      <c r="H417" s="225">
        <v>2</v>
      </c>
      <c r="I417" s="226"/>
      <c r="J417" s="227">
        <f>ROUND(I417*H417,2)</f>
        <v>0</v>
      </c>
      <c r="K417" s="228"/>
      <c r="L417" s="43"/>
      <c r="M417" s="229" t="s">
        <v>1</v>
      </c>
      <c r="N417" s="230" t="s">
        <v>41</v>
      </c>
      <c r="O417" s="96"/>
      <c r="P417" s="231">
        <f>O417*H417</f>
        <v>0</v>
      </c>
      <c r="Q417" s="231">
        <v>0.00044000000000000002</v>
      </c>
      <c r="R417" s="231">
        <f>Q417*H417</f>
        <v>0.00088000000000000003</v>
      </c>
      <c r="S417" s="231">
        <v>0</v>
      </c>
      <c r="T417" s="232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33" t="s">
        <v>210</v>
      </c>
      <c r="AT417" s="233" t="s">
        <v>134</v>
      </c>
      <c r="AU417" s="233" t="s">
        <v>139</v>
      </c>
      <c r="AY417" s="16" t="s">
        <v>132</v>
      </c>
      <c r="BE417" s="234">
        <f>IF(N417="základná",J417,0)</f>
        <v>0</v>
      </c>
      <c r="BF417" s="234">
        <f>IF(N417="znížená",J417,0)</f>
        <v>0</v>
      </c>
      <c r="BG417" s="234">
        <f>IF(N417="zákl. prenesená",J417,0)</f>
        <v>0</v>
      </c>
      <c r="BH417" s="234">
        <f>IF(N417="zníž. prenesená",J417,0)</f>
        <v>0</v>
      </c>
      <c r="BI417" s="234">
        <f>IF(N417="nulová",J417,0)</f>
        <v>0</v>
      </c>
      <c r="BJ417" s="16" t="s">
        <v>139</v>
      </c>
      <c r="BK417" s="234">
        <f>ROUND(I417*H417,2)</f>
        <v>0</v>
      </c>
      <c r="BL417" s="16" t="s">
        <v>210</v>
      </c>
      <c r="BM417" s="233" t="s">
        <v>710</v>
      </c>
    </row>
    <row r="418" s="2" customFormat="1" ht="24.15" customHeight="1">
      <c r="A418" s="37"/>
      <c r="B418" s="38"/>
      <c r="C418" s="221" t="s">
        <v>711</v>
      </c>
      <c r="D418" s="221" t="s">
        <v>134</v>
      </c>
      <c r="E418" s="222" t="s">
        <v>712</v>
      </c>
      <c r="F418" s="223" t="s">
        <v>713</v>
      </c>
      <c r="G418" s="224" t="s">
        <v>418</v>
      </c>
      <c r="H418" s="225">
        <v>27.699999999999999</v>
      </c>
      <c r="I418" s="226"/>
      <c r="J418" s="227">
        <f>ROUND(I418*H418,2)</f>
        <v>0</v>
      </c>
      <c r="K418" s="228"/>
      <c r="L418" s="43"/>
      <c r="M418" s="229" t="s">
        <v>1</v>
      </c>
      <c r="N418" s="230" t="s">
        <v>41</v>
      </c>
      <c r="O418" s="96"/>
      <c r="P418" s="231">
        <f>O418*H418</f>
        <v>0</v>
      </c>
      <c r="Q418" s="231">
        <v>0.00014999999999999999</v>
      </c>
      <c r="R418" s="231">
        <f>Q418*H418</f>
        <v>0.0041549999999999998</v>
      </c>
      <c r="S418" s="231">
        <v>0</v>
      </c>
      <c r="T418" s="232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233" t="s">
        <v>210</v>
      </c>
      <c r="AT418" s="233" t="s">
        <v>134</v>
      </c>
      <c r="AU418" s="233" t="s">
        <v>139</v>
      </c>
      <c r="AY418" s="16" t="s">
        <v>132</v>
      </c>
      <c r="BE418" s="234">
        <f>IF(N418="základná",J418,0)</f>
        <v>0</v>
      </c>
      <c r="BF418" s="234">
        <f>IF(N418="znížená",J418,0)</f>
        <v>0</v>
      </c>
      <c r="BG418" s="234">
        <f>IF(N418="zákl. prenesená",J418,0)</f>
        <v>0</v>
      </c>
      <c r="BH418" s="234">
        <f>IF(N418="zníž. prenesená",J418,0)</f>
        <v>0</v>
      </c>
      <c r="BI418" s="234">
        <f>IF(N418="nulová",J418,0)</f>
        <v>0</v>
      </c>
      <c r="BJ418" s="16" t="s">
        <v>139</v>
      </c>
      <c r="BK418" s="234">
        <f>ROUND(I418*H418,2)</f>
        <v>0</v>
      </c>
      <c r="BL418" s="16" t="s">
        <v>210</v>
      </c>
      <c r="BM418" s="233" t="s">
        <v>714</v>
      </c>
    </row>
    <row r="419" s="13" customFormat="1">
      <c r="A419" s="13"/>
      <c r="B419" s="235"/>
      <c r="C419" s="236"/>
      <c r="D419" s="237" t="s">
        <v>141</v>
      </c>
      <c r="E419" s="238" t="s">
        <v>1</v>
      </c>
      <c r="F419" s="239" t="s">
        <v>715</v>
      </c>
      <c r="G419" s="236"/>
      <c r="H419" s="240">
        <v>22</v>
      </c>
      <c r="I419" s="241"/>
      <c r="J419" s="236"/>
      <c r="K419" s="236"/>
      <c r="L419" s="242"/>
      <c r="M419" s="243"/>
      <c r="N419" s="244"/>
      <c r="O419" s="244"/>
      <c r="P419" s="244"/>
      <c r="Q419" s="244"/>
      <c r="R419" s="244"/>
      <c r="S419" s="244"/>
      <c r="T419" s="24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6" t="s">
        <v>141</v>
      </c>
      <c r="AU419" s="246" t="s">
        <v>139</v>
      </c>
      <c r="AV419" s="13" t="s">
        <v>139</v>
      </c>
      <c r="AW419" s="13" t="s">
        <v>31</v>
      </c>
      <c r="AX419" s="13" t="s">
        <v>75</v>
      </c>
      <c r="AY419" s="246" t="s">
        <v>132</v>
      </c>
    </row>
    <row r="420" s="13" customFormat="1">
      <c r="A420" s="13"/>
      <c r="B420" s="235"/>
      <c r="C420" s="236"/>
      <c r="D420" s="237" t="s">
        <v>141</v>
      </c>
      <c r="E420" s="238" t="s">
        <v>1</v>
      </c>
      <c r="F420" s="239" t="s">
        <v>716</v>
      </c>
      <c r="G420" s="236"/>
      <c r="H420" s="240">
        <v>4.5</v>
      </c>
      <c r="I420" s="241"/>
      <c r="J420" s="236"/>
      <c r="K420" s="236"/>
      <c r="L420" s="242"/>
      <c r="M420" s="243"/>
      <c r="N420" s="244"/>
      <c r="O420" s="244"/>
      <c r="P420" s="244"/>
      <c r="Q420" s="244"/>
      <c r="R420" s="244"/>
      <c r="S420" s="244"/>
      <c r="T420" s="24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6" t="s">
        <v>141</v>
      </c>
      <c r="AU420" s="246" t="s">
        <v>139</v>
      </c>
      <c r="AV420" s="13" t="s">
        <v>139</v>
      </c>
      <c r="AW420" s="13" t="s">
        <v>31</v>
      </c>
      <c r="AX420" s="13" t="s">
        <v>75</v>
      </c>
      <c r="AY420" s="246" t="s">
        <v>132</v>
      </c>
    </row>
    <row r="421" s="13" customFormat="1">
      <c r="A421" s="13"/>
      <c r="B421" s="235"/>
      <c r="C421" s="236"/>
      <c r="D421" s="237" t="s">
        <v>141</v>
      </c>
      <c r="E421" s="238" t="s">
        <v>1</v>
      </c>
      <c r="F421" s="239" t="s">
        <v>717</v>
      </c>
      <c r="G421" s="236"/>
      <c r="H421" s="240">
        <v>1.2</v>
      </c>
      <c r="I421" s="241"/>
      <c r="J421" s="236"/>
      <c r="K421" s="236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141</v>
      </c>
      <c r="AU421" s="246" t="s">
        <v>139</v>
      </c>
      <c r="AV421" s="13" t="s">
        <v>139</v>
      </c>
      <c r="AW421" s="13" t="s">
        <v>31</v>
      </c>
      <c r="AX421" s="13" t="s">
        <v>75</v>
      </c>
      <c r="AY421" s="246" t="s">
        <v>132</v>
      </c>
    </row>
    <row r="422" s="14" customFormat="1">
      <c r="A422" s="14"/>
      <c r="B422" s="247"/>
      <c r="C422" s="248"/>
      <c r="D422" s="237" t="s">
        <v>141</v>
      </c>
      <c r="E422" s="249" t="s">
        <v>1</v>
      </c>
      <c r="F422" s="250" t="s">
        <v>144</v>
      </c>
      <c r="G422" s="248"/>
      <c r="H422" s="251">
        <v>27.699999999999999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141</v>
      </c>
      <c r="AU422" s="257" t="s">
        <v>139</v>
      </c>
      <c r="AV422" s="14" t="s">
        <v>138</v>
      </c>
      <c r="AW422" s="14" t="s">
        <v>31</v>
      </c>
      <c r="AX422" s="14" t="s">
        <v>80</v>
      </c>
      <c r="AY422" s="257" t="s">
        <v>132</v>
      </c>
    </row>
    <row r="423" s="2" customFormat="1" ht="16.5" customHeight="1">
      <c r="A423" s="37"/>
      <c r="B423" s="38"/>
      <c r="C423" s="258" t="s">
        <v>718</v>
      </c>
      <c r="D423" s="258" t="s">
        <v>178</v>
      </c>
      <c r="E423" s="259" t="s">
        <v>719</v>
      </c>
      <c r="F423" s="260" t="s">
        <v>720</v>
      </c>
      <c r="G423" s="261" t="s">
        <v>418</v>
      </c>
      <c r="H423" s="262">
        <v>6.2599999999999998</v>
      </c>
      <c r="I423" s="263"/>
      <c r="J423" s="264">
        <f>ROUND(I423*H423,2)</f>
        <v>0</v>
      </c>
      <c r="K423" s="265"/>
      <c r="L423" s="266"/>
      <c r="M423" s="267" t="s">
        <v>1</v>
      </c>
      <c r="N423" s="268" t="s">
        <v>41</v>
      </c>
      <c r="O423" s="96"/>
      <c r="P423" s="231">
        <f>O423*H423</f>
        <v>0</v>
      </c>
      <c r="Q423" s="231">
        <v>0.0016199999999999999</v>
      </c>
      <c r="R423" s="231">
        <f>Q423*H423</f>
        <v>0.0101412</v>
      </c>
      <c r="S423" s="231">
        <v>0</v>
      </c>
      <c r="T423" s="232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33" t="s">
        <v>281</v>
      </c>
      <c r="AT423" s="233" t="s">
        <v>178</v>
      </c>
      <c r="AU423" s="233" t="s">
        <v>139</v>
      </c>
      <c r="AY423" s="16" t="s">
        <v>132</v>
      </c>
      <c r="BE423" s="234">
        <f>IF(N423="základná",J423,0)</f>
        <v>0</v>
      </c>
      <c r="BF423" s="234">
        <f>IF(N423="znížená",J423,0)</f>
        <v>0</v>
      </c>
      <c r="BG423" s="234">
        <f>IF(N423="zákl. prenesená",J423,0)</f>
        <v>0</v>
      </c>
      <c r="BH423" s="234">
        <f>IF(N423="zníž. prenesená",J423,0)</f>
        <v>0</v>
      </c>
      <c r="BI423" s="234">
        <f>IF(N423="nulová",J423,0)</f>
        <v>0</v>
      </c>
      <c r="BJ423" s="16" t="s">
        <v>139</v>
      </c>
      <c r="BK423" s="234">
        <f>ROUND(I423*H423,2)</f>
        <v>0</v>
      </c>
      <c r="BL423" s="16" t="s">
        <v>210</v>
      </c>
      <c r="BM423" s="233" t="s">
        <v>721</v>
      </c>
    </row>
    <row r="424" s="2" customFormat="1" ht="24.15" customHeight="1">
      <c r="A424" s="37"/>
      <c r="B424" s="38"/>
      <c r="C424" s="221" t="s">
        <v>722</v>
      </c>
      <c r="D424" s="221" t="s">
        <v>134</v>
      </c>
      <c r="E424" s="222" t="s">
        <v>723</v>
      </c>
      <c r="F424" s="223" t="s">
        <v>724</v>
      </c>
      <c r="G424" s="224" t="s">
        <v>418</v>
      </c>
      <c r="H424" s="225">
        <v>6</v>
      </c>
      <c r="I424" s="226"/>
      <c r="J424" s="227">
        <f>ROUND(I424*H424,2)</f>
        <v>0</v>
      </c>
      <c r="K424" s="228"/>
      <c r="L424" s="43"/>
      <c r="M424" s="229" t="s">
        <v>1</v>
      </c>
      <c r="N424" s="230" t="s">
        <v>41</v>
      </c>
      <c r="O424" s="96"/>
      <c r="P424" s="231">
        <f>O424*H424</f>
        <v>0</v>
      </c>
      <c r="Q424" s="231">
        <v>0.0035899999999999999</v>
      </c>
      <c r="R424" s="231">
        <f>Q424*H424</f>
        <v>0.02154</v>
      </c>
      <c r="S424" s="231">
        <v>0</v>
      </c>
      <c r="T424" s="232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233" t="s">
        <v>210</v>
      </c>
      <c r="AT424" s="233" t="s">
        <v>134</v>
      </c>
      <c r="AU424" s="233" t="s">
        <v>139</v>
      </c>
      <c r="AY424" s="16" t="s">
        <v>132</v>
      </c>
      <c r="BE424" s="234">
        <f>IF(N424="základná",J424,0)</f>
        <v>0</v>
      </c>
      <c r="BF424" s="234">
        <f>IF(N424="znížená",J424,0)</f>
        <v>0</v>
      </c>
      <c r="BG424" s="234">
        <f>IF(N424="zákl. prenesená",J424,0)</f>
        <v>0</v>
      </c>
      <c r="BH424" s="234">
        <f>IF(N424="zníž. prenesená",J424,0)</f>
        <v>0</v>
      </c>
      <c r="BI424" s="234">
        <f>IF(N424="nulová",J424,0)</f>
        <v>0</v>
      </c>
      <c r="BJ424" s="16" t="s">
        <v>139</v>
      </c>
      <c r="BK424" s="234">
        <f>ROUND(I424*H424,2)</f>
        <v>0</v>
      </c>
      <c r="BL424" s="16" t="s">
        <v>210</v>
      </c>
      <c r="BM424" s="233" t="s">
        <v>725</v>
      </c>
    </row>
    <row r="425" s="2" customFormat="1" ht="16.5" customHeight="1">
      <c r="A425" s="37"/>
      <c r="B425" s="38"/>
      <c r="C425" s="221" t="s">
        <v>726</v>
      </c>
      <c r="D425" s="221" t="s">
        <v>134</v>
      </c>
      <c r="E425" s="222" t="s">
        <v>727</v>
      </c>
      <c r="F425" s="223" t="s">
        <v>728</v>
      </c>
      <c r="G425" s="224" t="s">
        <v>227</v>
      </c>
      <c r="H425" s="225">
        <v>6</v>
      </c>
      <c r="I425" s="226"/>
      <c r="J425" s="227">
        <f>ROUND(I425*H425,2)</f>
        <v>0</v>
      </c>
      <c r="K425" s="228"/>
      <c r="L425" s="43"/>
      <c r="M425" s="229" t="s">
        <v>1</v>
      </c>
      <c r="N425" s="230" t="s">
        <v>41</v>
      </c>
      <c r="O425" s="96"/>
      <c r="P425" s="231">
        <f>O425*H425</f>
        <v>0</v>
      </c>
      <c r="Q425" s="231">
        <v>0.00040999999999999999</v>
      </c>
      <c r="R425" s="231">
        <f>Q425*H425</f>
        <v>0.0024599999999999999</v>
      </c>
      <c r="S425" s="231">
        <v>0</v>
      </c>
      <c r="T425" s="232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33" t="s">
        <v>210</v>
      </c>
      <c r="AT425" s="233" t="s">
        <v>134</v>
      </c>
      <c r="AU425" s="233" t="s">
        <v>139</v>
      </c>
      <c r="AY425" s="16" t="s">
        <v>132</v>
      </c>
      <c r="BE425" s="234">
        <f>IF(N425="základná",J425,0)</f>
        <v>0</v>
      </c>
      <c r="BF425" s="234">
        <f>IF(N425="znížená",J425,0)</f>
        <v>0</v>
      </c>
      <c r="BG425" s="234">
        <f>IF(N425="zákl. prenesená",J425,0)</f>
        <v>0</v>
      </c>
      <c r="BH425" s="234">
        <f>IF(N425="zníž. prenesená",J425,0)</f>
        <v>0</v>
      </c>
      <c r="BI425" s="234">
        <f>IF(N425="nulová",J425,0)</f>
        <v>0</v>
      </c>
      <c r="BJ425" s="16" t="s">
        <v>139</v>
      </c>
      <c r="BK425" s="234">
        <f>ROUND(I425*H425,2)</f>
        <v>0</v>
      </c>
      <c r="BL425" s="16" t="s">
        <v>210</v>
      </c>
      <c r="BM425" s="233" t="s">
        <v>729</v>
      </c>
    </row>
    <row r="426" s="2" customFormat="1" ht="24.15" customHeight="1">
      <c r="A426" s="37"/>
      <c r="B426" s="38"/>
      <c r="C426" s="221" t="s">
        <v>730</v>
      </c>
      <c r="D426" s="221" t="s">
        <v>134</v>
      </c>
      <c r="E426" s="222" t="s">
        <v>731</v>
      </c>
      <c r="F426" s="223" t="s">
        <v>732</v>
      </c>
      <c r="G426" s="224" t="s">
        <v>418</v>
      </c>
      <c r="H426" s="225">
        <v>81</v>
      </c>
      <c r="I426" s="226"/>
      <c r="J426" s="227">
        <f>ROUND(I426*H426,2)</f>
        <v>0</v>
      </c>
      <c r="K426" s="228"/>
      <c r="L426" s="43"/>
      <c r="M426" s="229" t="s">
        <v>1</v>
      </c>
      <c r="N426" s="230" t="s">
        <v>41</v>
      </c>
      <c r="O426" s="96"/>
      <c r="P426" s="231">
        <f>O426*H426</f>
        <v>0</v>
      </c>
      <c r="Q426" s="231">
        <v>0.0010100000000000001</v>
      </c>
      <c r="R426" s="231">
        <f>Q426*H426</f>
        <v>0.081810000000000008</v>
      </c>
      <c r="S426" s="231">
        <v>0</v>
      </c>
      <c r="T426" s="232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233" t="s">
        <v>210</v>
      </c>
      <c r="AT426" s="233" t="s">
        <v>134</v>
      </c>
      <c r="AU426" s="233" t="s">
        <v>139</v>
      </c>
      <c r="AY426" s="16" t="s">
        <v>132</v>
      </c>
      <c r="BE426" s="234">
        <f>IF(N426="základná",J426,0)</f>
        <v>0</v>
      </c>
      <c r="BF426" s="234">
        <f>IF(N426="znížená",J426,0)</f>
        <v>0</v>
      </c>
      <c r="BG426" s="234">
        <f>IF(N426="zákl. prenesená",J426,0)</f>
        <v>0</v>
      </c>
      <c r="BH426" s="234">
        <f>IF(N426="zníž. prenesená",J426,0)</f>
        <v>0</v>
      </c>
      <c r="BI426" s="234">
        <f>IF(N426="nulová",J426,0)</f>
        <v>0</v>
      </c>
      <c r="BJ426" s="16" t="s">
        <v>139</v>
      </c>
      <c r="BK426" s="234">
        <f>ROUND(I426*H426,2)</f>
        <v>0</v>
      </c>
      <c r="BL426" s="16" t="s">
        <v>210</v>
      </c>
      <c r="BM426" s="233" t="s">
        <v>733</v>
      </c>
    </row>
    <row r="427" s="13" customFormat="1">
      <c r="A427" s="13"/>
      <c r="B427" s="235"/>
      <c r="C427" s="236"/>
      <c r="D427" s="237" t="s">
        <v>141</v>
      </c>
      <c r="E427" s="238" t="s">
        <v>1</v>
      </c>
      <c r="F427" s="239" t="s">
        <v>734</v>
      </c>
      <c r="G427" s="236"/>
      <c r="H427" s="240">
        <v>81</v>
      </c>
      <c r="I427" s="241"/>
      <c r="J427" s="236"/>
      <c r="K427" s="236"/>
      <c r="L427" s="242"/>
      <c r="M427" s="243"/>
      <c r="N427" s="244"/>
      <c r="O427" s="244"/>
      <c r="P427" s="244"/>
      <c r="Q427" s="244"/>
      <c r="R427" s="244"/>
      <c r="S427" s="244"/>
      <c r="T427" s="24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141</v>
      </c>
      <c r="AU427" s="246" t="s">
        <v>139</v>
      </c>
      <c r="AV427" s="13" t="s">
        <v>139</v>
      </c>
      <c r="AW427" s="13" t="s">
        <v>31</v>
      </c>
      <c r="AX427" s="13" t="s">
        <v>80</v>
      </c>
      <c r="AY427" s="246" t="s">
        <v>132</v>
      </c>
    </row>
    <row r="428" s="2" customFormat="1" ht="24.15" customHeight="1">
      <c r="A428" s="37"/>
      <c r="B428" s="38"/>
      <c r="C428" s="221" t="s">
        <v>735</v>
      </c>
      <c r="D428" s="221" t="s">
        <v>134</v>
      </c>
      <c r="E428" s="222" t="s">
        <v>736</v>
      </c>
      <c r="F428" s="223" t="s">
        <v>737</v>
      </c>
      <c r="G428" s="224" t="s">
        <v>188</v>
      </c>
      <c r="H428" s="225">
        <v>169.57599999999999</v>
      </c>
      <c r="I428" s="226"/>
      <c r="J428" s="227">
        <f>ROUND(I428*H428,2)</f>
        <v>0</v>
      </c>
      <c r="K428" s="228"/>
      <c r="L428" s="43"/>
      <c r="M428" s="229" t="s">
        <v>1</v>
      </c>
      <c r="N428" s="230" t="s">
        <v>41</v>
      </c>
      <c r="O428" s="96"/>
      <c r="P428" s="231">
        <f>O428*H428</f>
        <v>0</v>
      </c>
      <c r="Q428" s="231">
        <v>0.00012</v>
      </c>
      <c r="R428" s="231">
        <f>Q428*H428</f>
        <v>0.020349119999999998</v>
      </c>
      <c r="S428" s="231">
        <v>0</v>
      </c>
      <c r="T428" s="232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233" t="s">
        <v>210</v>
      </c>
      <c r="AT428" s="233" t="s">
        <v>134</v>
      </c>
      <c r="AU428" s="233" t="s">
        <v>139</v>
      </c>
      <c r="AY428" s="16" t="s">
        <v>132</v>
      </c>
      <c r="BE428" s="234">
        <f>IF(N428="základná",J428,0)</f>
        <v>0</v>
      </c>
      <c r="BF428" s="234">
        <f>IF(N428="znížená",J428,0)</f>
        <v>0</v>
      </c>
      <c r="BG428" s="234">
        <f>IF(N428="zákl. prenesená",J428,0)</f>
        <v>0</v>
      </c>
      <c r="BH428" s="234">
        <f>IF(N428="zníž. prenesená",J428,0)</f>
        <v>0</v>
      </c>
      <c r="BI428" s="234">
        <f>IF(N428="nulová",J428,0)</f>
        <v>0</v>
      </c>
      <c r="BJ428" s="16" t="s">
        <v>139</v>
      </c>
      <c r="BK428" s="234">
        <f>ROUND(I428*H428,2)</f>
        <v>0</v>
      </c>
      <c r="BL428" s="16" t="s">
        <v>210</v>
      </c>
      <c r="BM428" s="233" t="s">
        <v>738</v>
      </c>
    </row>
    <row r="429" s="13" customFormat="1">
      <c r="A429" s="13"/>
      <c r="B429" s="235"/>
      <c r="C429" s="236"/>
      <c r="D429" s="237" t="s">
        <v>141</v>
      </c>
      <c r="E429" s="238" t="s">
        <v>1</v>
      </c>
      <c r="F429" s="239" t="s">
        <v>739</v>
      </c>
      <c r="G429" s="236"/>
      <c r="H429" s="240">
        <v>169.57599999999999</v>
      </c>
      <c r="I429" s="241"/>
      <c r="J429" s="236"/>
      <c r="K429" s="236"/>
      <c r="L429" s="242"/>
      <c r="M429" s="243"/>
      <c r="N429" s="244"/>
      <c r="O429" s="244"/>
      <c r="P429" s="244"/>
      <c r="Q429" s="244"/>
      <c r="R429" s="244"/>
      <c r="S429" s="244"/>
      <c r="T429" s="24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6" t="s">
        <v>141</v>
      </c>
      <c r="AU429" s="246" t="s">
        <v>139</v>
      </c>
      <c r="AV429" s="13" t="s">
        <v>139</v>
      </c>
      <c r="AW429" s="13" t="s">
        <v>31</v>
      </c>
      <c r="AX429" s="13" t="s">
        <v>80</v>
      </c>
      <c r="AY429" s="246" t="s">
        <v>132</v>
      </c>
    </row>
    <row r="430" s="2" customFormat="1" ht="24.15" customHeight="1">
      <c r="A430" s="37"/>
      <c r="B430" s="38"/>
      <c r="C430" s="221" t="s">
        <v>740</v>
      </c>
      <c r="D430" s="221" t="s">
        <v>134</v>
      </c>
      <c r="E430" s="222" t="s">
        <v>741</v>
      </c>
      <c r="F430" s="223" t="s">
        <v>742</v>
      </c>
      <c r="G430" s="224" t="s">
        <v>181</v>
      </c>
      <c r="H430" s="225">
        <v>0.374</v>
      </c>
      <c r="I430" s="226"/>
      <c r="J430" s="227">
        <f>ROUND(I430*H430,2)</f>
        <v>0</v>
      </c>
      <c r="K430" s="228"/>
      <c r="L430" s="43"/>
      <c r="M430" s="229" t="s">
        <v>1</v>
      </c>
      <c r="N430" s="230" t="s">
        <v>41</v>
      </c>
      <c r="O430" s="96"/>
      <c r="P430" s="231">
        <f>O430*H430</f>
        <v>0</v>
      </c>
      <c r="Q430" s="231">
        <v>0</v>
      </c>
      <c r="R430" s="231">
        <f>Q430*H430</f>
        <v>0</v>
      </c>
      <c r="S430" s="231">
        <v>0</v>
      </c>
      <c r="T430" s="232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233" t="s">
        <v>210</v>
      </c>
      <c r="AT430" s="233" t="s">
        <v>134</v>
      </c>
      <c r="AU430" s="233" t="s">
        <v>139</v>
      </c>
      <c r="AY430" s="16" t="s">
        <v>132</v>
      </c>
      <c r="BE430" s="234">
        <f>IF(N430="základná",J430,0)</f>
        <v>0</v>
      </c>
      <c r="BF430" s="234">
        <f>IF(N430="znížená",J430,0)</f>
        <v>0</v>
      </c>
      <c r="BG430" s="234">
        <f>IF(N430="zákl. prenesená",J430,0)</f>
        <v>0</v>
      </c>
      <c r="BH430" s="234">
        <f>IF(N430="zníž. prenesená",J430,0)</f>
        <v>0</v>
      </c>
      <c r="BI430" s="234">
        <f>IF(N430="nulová",J430,0)</f>
        <v>0</v>
      </c>
      <c r="BJ430" s="16" t="s">
        <v>139</v>
      </c>
      <c r="BK430" s="234">
        <f>ROUND(I430*H430,2)</f>
        <v>0</v>
      </c>
      <c r="BL430" s="16" t="s">
        <v>210</v>
      </c>
      <c r="BM430" s="233" t="s">
        <v>743</v>
      </c>
    </row>
    <row r="431" s="12" customFormat="1" ht="22.8" customHeight="1">
      <c r="A431" s="12"/>
      <c r="B431" s="205"/>
      <c r="C431" s="206"/>
      <c r="D431" s="207" t="s">
        <v>74</v>
      </c>
      <c r="E431" s="219" t="s">
        <v>744</v>
      </c>
      <c r="F431" s="219" t="s">
        <v>745</v>
      </c>
      <c r="G431" s="206"/>
      <c r="H431" s="206"/>
      <c r="I431" s="209"/>
      <c r="J431" s="220">
        <f>BK431</f>
        <v>0</v>
      </c>
      <c r="K431" s="206"/>
      <c r="L431" s="211"/>
      <c r="M431" s="212"/>
      <c r="N431" s="213"/>
      <c r="O431" s="213"/>
      <c r="P431" s="214">
        <f>P432</f>
        <v>0</v>
      </c>
      <c r="Q431" s="213"/>
      <c r="R431" s="214">
        <f>R432</f>
        <v>0.078200000000000006</v>
      </c>
      <c r="S431" s="213"/>
      <c r="T431" s="215">
        <f>T432</f>
        <v>10.119999999999999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16" t="s">
        <v>139</v>
      </c>
      <c r="AT431" s="217" t="s">
        <v>74</v>
      </c>
      <c r="AU431" s="217" t="s">
        <v>80</v>
      </c>
      <c r="AY431" s="216" t="s">
        <v>132</v>
      </c>
      <c r="BK431" s="218">
        <f>BK432</f>
        <v>0</v>
      </c>
    </row>
    <row r="432" s="2" customFormat="1" ht="37.8" customHeight="1">
      <c r="A432" s="37"/>
      <c r="B432" s="38"/>
      <c r="C432" s="221" t="s">
        <v>746</v>
      </c>
      <c r="D432" s="221" t="s">
        <v>134</v>
      </c>
      <c r="E432" s="222" t="s">
        <v>747</v>
      </c>
      <c r="F432" s="223" t="s">
        <v>748</v>
      </c>
      <c r="G432" s="224" t="s">
        <v>188</v>
      </c>
      <c r="H432" s="225">
        <v>460</v>
      </c>
      <c r="I432" s="226"/>
      <c r="J432" s="227">
        <f>ROUND(I432*H432,2)</f>
        <v>0</v>
      </c>
      <c r="K432" s="228"/>
      <c r="L432" s="43"/>
      <c r="M432" s="229" t="s">
        <v>1</v>
      </c>
      <c r="N432" s="230" t="s">
        <v>41</v>
      </c>
      <c r="O432" s="96"/>
      <c r="P432" s="231">
        <f>O432*H432</f>
        <v>0</v>
      </c>
      <c r="Q432" s="231">
        <v>0.00017000000000000001</v>
      </c>
      <c r="R432" s="231">
        <f>Q432*H432</f>
        <v>0.078200000000000006</v>
      </c>
      <c r="S432" s="231">
        <v>0.021999999999999999</v>
      </c>
      <c r="T432" s="232">
        <f>S432*H432</f>
        <v>10.119999999999999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233" t="s">
        <v>210</v>
      </c>
      <c r="AT432" s="233" t="s">
        <v>134</v>
      </c>
      <c r="AU432" s="233" t="s">
        <v>139</v>
      </c>
      <c r="AY432" s="16" t="s">
        <v>132</v>
      </c>
      <c r="BE432" s="234">
        <f>IF(N432="základná",J432,0)</f>
        <v>0</v>
      </c>
      <c r="BF432" s="234">
        <f>IF(N432="znížená",J432,0)</f>
        <v>0</v>
      </c>
      <c r="BG432" s="234">
        <f>IF(N432="zákl. prenesená",J432,0)</f>
        <v>0</v>
      </c>
      <c r="BH432" s="234">
        <f>IF(N432="zníž. prenesená",J432,0)</f>
        <v>0</v>
      </c>
      <c r="BI432" s="234">
        <f>IF(N432="nulová",J432,0)</f>
        <v>0</v>
      </c>
      <c r="BJ432" s="16" t="s">
        <v>139</v>
      </c>
      <c r="BK432" s="234">
        <f>ROUND(I432*H432,2)</f>
        <v>0</v>
      </c>
      <c r="BL432" s="16" t="s">
        <v>210</v>
      </c>
      <c r="BM432" s="233" t="s">
        <v>749</v>
      </c>
    </row>
    <row r="433" s="12" customFormat="1" ht="22.8" customHeight="1">
      <c r="A433" s="12"/>
      <c r="B433" s="205"/>
      <c r="C433" s="206"/>
      <c r="D433" s="207" t="s">
        <v>74</v>
      </c>
      <c r="E433" s="219" t="s">
        <v>750</v>
      </c>
      <c r="F433" s="219" t="s">
        <v>751</v>
      </c>
      <c r="G433" s="206"/>
      <c r="H433" s="206"/>
      <c r="I433" s="209"/>
      <c r="J433" s="220">
        <f>BK433</f>
        <v>0</v>
      </c>
      <c r="K433" s="206"/>
      <c r="L433" s="211"/>
      <c r="M433" s="212"/>
      <c r="N433" s="213"/>
      <c r="O433" s="213"/>
      <c r="P433" s="214">
        <f>SUM(P434:P462)</f>
        <v>0</v>
      </c>
      <c r="Q433" s="213"/>
      <c r="R433" s="214">
        <f>SUM(R434:R462)</f>
        <v>3.4515370000000001</v>
      </c>
      <c r="S433" s="213"/>
      <c r="T433" s="215">
        <f>SUM(T434:T462)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6" t="s">
        <v>139</v>
      </c>
      <c r="AT433" s="217" t="s">
        <v>74</v>
      </c>
      <c r="AU433" s="217" t="s">
        <v>80</v>
      </c>
      <c r="AY433" s="216" t="s">
        <v>132</v>
      </c>
      <c r="BK433" s="218">
        <f>SUM(BK434:BK462)</f>
        <v>0</v>
      </c>
    </row>
    <row r="434" s="2" customFormat="1" ht="16.5" customHeight="1">
      <c r="A434" s="37"/>
      <c r="B434" s="38"/>
      <c r="C434" s="221" t="s">
        <v>752</v>
      </c>
      <c r="D434" s="221" t="s">
        <v>134</v>
      </c>
      <c r="E434" s="222" t="s">
        <v>753</v>
      </c>
      <c r="F434" s="223" t="s">
        <v>754</v>
      </c>
      <c r="G434" s="224" t="s">
        <v>418</v>
      </c>
      <c r="H434" s="225">
        <v>88.799999999999997</v>
      </c>
      <c r="I434" s="226"/>
      <c r="J434" s="227">
        <f>ROUND(I434*H434,2)</f>
        <v>0</v>
      </c>
      <c r="K434" s="228"/>
      <c r="L434" s="43"/>
      <c r="M434" s="229" t="s">
        <v>1</v>
      </c>
      <c r="N434" s="230" t="s">
        <v>41</v>
      </c>
      <c r="O434" s="96"/>
      <c r="P434" s="231">
        <f>O434*H434</f>
        <v>0</v>
      </c>
      <c r="Q434" s="231">
        <v>0.00018000000000000001</v>
      </c>
      <c r="R434" s="231">
        <f>Q434*H434</f>
        <v>0.015984000000000002</v>
      </c>
      <c r="S434" s="231">
        <v>0</v>
      </c>
      <c r="T434" s="232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33" t="s">
        <v>210</v>
      </c>
      <c r="AT434" s="233" t="s">
        <v>134</v>
      </c>
      <c r="AU434" s="233" t="s">
        <v>139</v>
      </c>
      <c r="AY434" s="16" t="s">
        <v>132</v>
      </c>
      <c r="BE434" s="234">
        <f>IF(N434="základná",J434,0)</f>
        <v>0</v>
      </c>
      <c r="BF434" s="234">
        <f>IF(N434="znížená",J434,0)</f>
        <v>0</v>
      </c>
      <c r="BG434" s="234">
        <f>IF(N434="zákl. prenesená",J434,0)</f>
        <v>0</v>
      </c>
      <c r="BH434" s="234">
        <f>IF(N434="zníž. prenesená",J434,0)</f>
        <v>0</v>
      </c>
      <c r="BI434" s="234">
        <f>IF(N434="nulová",J434,0)</f>
        <v>0</v>
      </c>
      <c r="BJ434" s="16" t="s">
        <v>139</v>
      </c>
      <c r="BK434" s="234">
        <f>ROUND(I434*H434,2)</f>
        <v>0</v>
      </c>
      <c r="BL434" s="16" t="s">
        <v>210</v>
      </c>
      <c r="BM434" s="233" t="s">
        <v>755</v>
      </c>
    </row>
    <row r="435" s="13" customFormat="1">
      <c r="A435" s="13"/>
      <c r="B435" s="235"/>
      <c r="C435" s="236"/>
      <c r="D435" s="237" t="s">
        <v>141</v>
      </c>
      <c r="E435" s="238" t="s">
        <v>1</v>
      </c>
      <c r="F435" s="239" t="s">
        <v>756</v>
      </c>
      <c r="G435" s="236"/>
      <c r="H435" s="240">
        <v>66</v>
      </c>
      <c r="I435" s="241"/>
      <c r="J435" s="236"/>
      <c r="K435" s="236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141</v>
      </c>
      <c r="AU435" s="246" t="s">
        <v>139</v>
      </c>
      <c r="AV435" s="13" t="s">
        <v>139</v>
      </c>
      <c r="AW435" s="13" t="s">
        <v>31</v>
      </c>
      <c r="AX435" s="13" t="s">
        <v>75</v>
      </c>
      <c r="AY435" s="246" t="s">
        <v>132</v>
      </c>
    </row>
    <row r="436" s="13" customFormat="1">
      <c r="A436" s="13"/>
      <c r="B436" s="235"/>
      <c r="C436" s="236"/>
      <c r="D436" s="237" t="s">
        <v>141</v>
      </c>
      <c r="E436" s="238" t="s">
        <v>1</v>
      </c>
      <c r="F436" s="239" t="s">
        <v>757</v>
      </c>
      <c r="G436" s="236"/>
      <c r="H436" s="240">
        <v>18</v>
      </c>
      <c r="I436" s="241"/>
      <c r="J436" s="236"/>
      <c r="K436" s="236"/>
      <c r="L436" s="242"/>
      <c r="M436" s="243"/>
      <c r="N436" s="244"/>
      <c r="O436" s="244"/>
      <c r="P436" s="244"/>
      <c r="Q436" s="244"/>
      <c r="R436" s="244"/>
      <c r="S436" s="244"/>
      <c r="T436" s="24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6" t="s">
        <v>141</v>
      </c>
      <c r="AU436" s="246" t="s">
        <v>139</v>
      </c>
      <c r="AV436" s="13" t="s">
        <v>139</v>
      </c>
      <c r="AW436" s="13" t="s">
        <v>31</v>
      </c>
      <c r="AX436" s="13" t="s">
        <v>75</v>
      </c>
      <c r="AY436" s="246" t="s">
        <v>132</v>
      </c>
    </row>
    <row r="437" s="13" customFormat="1">
      <c r="A437" s="13"/>
      <c r="B437" s="235"/>
      <c r="C437" s="236"/>
      <c r="D437" s="237" t="s">
        <v>141</v>
      </c>
      <c r="E437" s="238" t="s">
        <v>1</v>
      </c>
      <c r="F437" s="239" t="s">
        <v>758</v>
      </c>
      <c r="G437" s="236"/>
      <c r="H437" s="240">
        <v>4.7999999999999998</v>
      </c>
      <c r="I437" s="241"/>
      <c r="J437" s="236"/>
      <c r="K437" s="236"/>
      <c r="L437" s="242"/>
      <c r="M437" s="243"/>
      <c r="N437" s="244"/>
      <c r="O437" s="244"/>
      <c r="P437" s="244"/>
      <c r="Q437" s="244"/>
      <c r="R437" s="244"/>
      <c r="S437" s="244"/>
      <c r="T437" s="24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6" t="s">
        <v>141</v>
      </c>
      <c r="AU437" s="246" t="s">
        <v>139</v>
      </c>
      <c r="AV437" s="13" t="s">
        <v>139</v>
      </c>
      <c r="AW437" s="13" t="s">
        <v>31</v>
      </c>
      <c r="AX437" s="13" t="s">
        <v>75</v>
      </c>
      <c r="AY437" s="246" t="s">
        <v>132</v>
      </c>
    </row>
    <row r="438" s="14" customFormat="1">
      <c r="A438" s="14"/>
      <c r="B438" s="247"/>
      <c r="C438" s="248"/>
      <c r="D438" s="237" t="s">
        <v>141</v>
      </c>
      <c r="E438" s="249" t="s">
        <v>1</v>
      </c>
      <c r="F438" s="250" t="s">
        <v>144</v>
      </c>
      <c r="G438" s="248"/>
      <c r="H438" s="251">
        <v>88.799999999999997</v>
      </c>
      <c r="I438" s="252"/>
      <c r="J438" s="248"/>
      <c r="K438" s="248"/>
      <c r="L438" s="253"/>
      <c r="M438" s="254"/>
      <c r="N438" s="255"/>
      <c r="O438" s="255"/>
      <c r="P438" s="255"/>
      <c r="Q438" s="255"/>
      <c r="R438" s="255"/>
      <c r="S438" s="255"/>
      <c r="T438" s="25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7" t="s">
        <v>141</v>
      </c>
      <c r="AU438" s="257" t="s">
        <v>139</v>
      </c>
      <c r="AV438" s="14" t="s">
        <v>138</v>
      </c>
      <c r="AW438" s="14" t="s">
        <v>31</v>
      </c>
      <c r="AX438" s="14" t="s">
        <v>80</v>
      </c>
      <c r="AY438" s="257" t="s">
        <v>132</v>
      </c>
    </row>
    <row r="439" s="2" customFormat="1" ht="24.15" customHeight="1">
      <c r="A439" s="37"/>
      <c r="B439" s="38"/>
      <c r="C439" s="258" t="s">
        <v>759</v>
      </c>
      <c r="D439" s="258" t="s">
        <v>178</v>
      </c>
      <c r="E439" s="259" t="s">
        <v>760</v>
      </c>
      <c r="F439" s="260" t="s">
        <v>761</v>
      </c>
      <c r="G439" s="261" t="s">
        <v>227</v>
      </c>
      <c r="H439" s="262">
        <v>22</v>
      </c>
      <c r="I439" s="263"/>
      <c r="J439" s="264">
        <f>ROUND(I439*H439,2)</f>
        <v>0</v>
      </c>
      <c r="K439" s="265"/>
      <c r="L439" s="266"/>
      <c r="M439" s="267" t="s">
        <v>1</v>
      </c>
      <c r="N439" s="268" t="s">
        <v>41</v>
      </c>
      <c r="O439" s="96"/>
      <c r="P439" s="231">
        <f>O439*H439</f>
        <v>0</v>
      </c>
      <c r="Q439" s="231">
        <v>0.029999999999999999</v>
      </c>
      <c r="R439" s="231">
        <f>Q439*H439</f>
        <v>0.65999999999999992</v>
      </c>
      <c r="S439" s="231">
        <v>0</v>
      </c>
      <c r="T439" s="232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33" t="s">
        <v>281</v>
      </c>
      <c r="AT439" s="233" t="s">
        <v>178</v>
      </c>
      <c r="AU439" s="233" t="s">
        <v>139</v>
      </c>
      <c r="AY439" s="16" t="s">
        <v>132</v>
      </c>
      <c r="BE439" s="234">
        <f>IF(N439="základná",J439,0)</f>
        <v>0</v>
      </c>
      <c r="BF439" s="234">
        <f>IF(N439="znížená",J439,0)</f>
        <v>0</v>
      </c>
      <c r="BG439" s="234">
        <f>IF(N439="zákl. prenesená",J439,0)</f>
        <v>0</v>
      </c>
      <c r="BH439" s="234">
        <f>IF(N439="zníž. prenesená",J439,0)</f>
        <v>0</v>
      </c>
      <c r="BI439" s="234">
        <f>IF(N439="nulová",J439,0)</f>
        <v>0</v>
      </c>
      <c r="BJ439" s="16" t="s">
        <v>139</v>
      </c>
      <c r="BK439" s="234">
        <f>ROUND(I439*H439,2)</f>
        <v>0</v>
      </c>
      <c r="BL439" s="16" t="s">
        <v>210</v>
      </c>
      <c r="BM439" s="233" t="s">
        <v>762</v>
      </c>
    </row>
    <row r="440" s="2" customFormat="1" ht="24.15" customHeight="1">
      <c r="A440" s="37"/>
      <c r="B440" s="38"/>
      <c r="C440" s="258" t="s">
        <v>763</v>
      </c>
      <c r="D440" s="258" t="s">
        <v>178</v>
      </c>
      <c r="E440" s="259" t="s">
        <v>764</v>
      </c>
      <c r="F440" s="260" t="s">
        <v>765</v>
      </c>
      <c r="G440" s="261" t="s">
        <v>227</v>
      </c>
      <c r="H440" s="262">
        <v>2</v>
      </c>
      <c r="I440" s="263"/>
      <c r="J440" s="264">
        <f>ROUND(I440*H440,2)</f>
        <v>0</v>
      </c>
      <c r="K440" s="265"/>
      <c r="L440" s="266"/>
      <c r="M440" s="267" t="s">
        <v>1</v>
      </c>
      <c r="N440" s="268" t="s">
        <v>41</v>
      </c>
      <c r="O440" s="96"/>
      <c r="P440" s="231">
        <f>O440*H440</f>
        <v>0</v>
      </c>
      <c r="Q440" s="231">
        <v>0.024</v>
      </c>
      <c r="R440" s="231">
        <f>Q440*H440</f>
        <v>0.048000000000000001</v>
      </c>
      <c r="S440" s="231">
        <v>0</v>
      </c>
      <c r="T440" s="232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233" t="s">
        <v>281</v>
      </c>
      <c r="AT440" s="233" t="s">
        <v>178</v>
      </c>
      <c r="AU440" s="233" t="s">
        <v>139</v>
      </c>
      <c r="AY440" s="16" t="s">
        <v>132</v>
      </c>
      <c r="BE440" s="234">
        <f>IF(N440="základná",J440,0)</f>
        <v>0</v>
      </c>
      <c r="BF440" s="234">
        <f>IF(N440="znížená",J440,0)</f>
        <v>0</v>
      </c>
      <c r="BG440" s="234">
        <f>IF(N440="zákl. prenesená",J440,0)</f>
        <v>0</v>
      </c>
      <c r="BH440" s="234">
        <f>IF(N440="zníž. prenesená",J440,0)</f>
        <v>0</v>
      </c>
      <c r="BI440" s="234">
        <f>IF(N440="nulová",J440,0)</f>
        <v>0</v>
      </c>
      <c r="BJ440" s="16" t="s">
        <v>139</v>
      </c>
      <c r="BK440" s="234">
        <f>ROUND(I440*H440,2)</f>
        <v>0</v>
      </c>
      <c r="BL440" s="16" t="s">
        <v>210</v>
      </c>
      <c r="BM440" s="233" t="s">
        <v>766</v>
      </c>
    </row>
    <row r="441" s="2" customFormat="1" ht="24.15" customHeight="1">
      <c r="A441" s="37"/>
      <c r="B441" s="38"/>
      <c r="C441" s="258" t="s">
        <v>767</v>
      </c>
      <c r="D441" s="258" t="s">
        <v>178</v>
      </c>
      <c r="E441" s="259" t="s">
        <v>768</v>
      </c>
      <c r="F441" s="260" t="s">
        <v>769</v>
      </c>
      <c r="G441" s="261" t="s">
        <v>227</v>
      </c>
      <c r="H441" s="262">
        <v>3</v>
      </c>
      <c r="I441" s="263"/>
      <c r="J441" s="264">
        <f>ROUND(I441*H441,2)</f>
        <v>0</v>
      </c>
      <c r="K441" s="265"/>
      <c r="L441" s="266"/>
      <c r="M441" s="267" t="s">
        <v>1</v>
      </c>
      <c r="N441" s="268" t="s">
        <v>41</v>
      </c>
      <c r="O441" s="96"/>
      <c r="P441" s="231">
        <f>O441*H441</f>
        <v>0</v>
      </c>
      <c r="Q441" s="231">
        <v>0.11</v>
      </c>
      <c r="R441" s="231">
        <f>Q441*H441</f>
        <v>0.33000000000000002</v>
      </c>
      <c r="S441" s="231">
        <v>0</v>
      </c>
      <c r="T441" s="232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33" t="s">
        <v>281</v>
      </c>
      <c r="AT441" s="233" t="s">
        <v>178</v>
      </c>
      <c r="AU441" s="233" t="s">
        <v>139</v>
      </c>
      <c r="AY441" s="16" t="s">
        <v>132</v>
      </c>
      <c r="BE441" s="234">
        <f>IF(N441="základná",J441,0)</f>
        <v>0</v>
      </c>
      <c r="BF441" s="234">
        <f>IF(N441="znížená",J441,0)</f>
        <v>0</v>
      </c>
      <c r="BG441" s="234">
        <f>IF(N441="zákl. prenesená",J441,0)</f>
        <v>0</v>
      </c>
      <c r="BH441" s="234">
        <f>IF(N441="zníž. prenesená",J441,0)</f>
        <v>0</v>
      </c>
      <c r="BI441" s="234">
        <f>IF(N441="nulová",J441,0)</f>
        <v>0</v>
      </c>
      <c r="BJ441" s="16" t="s">
        <v>139</v>
      </c>
      <c r="BK441" s="234">
        <f>ROUND(I441*H441,2)</f>
        <v>0</v>
      </c>
      <c r="BL441" s="16" t="s">
        <v>210</v>
      </c>
      <c r="BM441" s="233" t="s">
        <v>770</v>
      </c>
    </row>
    <row r="442" s="2" customFormat="1" ht="33" customHeight="1">
      <c r="A442" s="37"/>
      <c r="B442" s="38"/>
      <c r="C442" s="221" t="s">
        <v>13</v>
      </c>
      <c r="D442" s="221" t="s">
        <v>134</v>
      </c>
      <c r="E442" s="222" t="s">
        <v>771</v>
      </c>
      <c r="F442" s="223" t="s">
        <v>772</v>
      </c>
      <c r="G442" s="224" t="s">
        <v>227</v>
      </c>
      <c r="H442" s="225">
        <v>1</v>
      </c>
      <c r="I442" s="226"/>
      <c r="J442" s="227">
        <f>ROUND(I442*H442,2)</f>
        <v>0</v>
      </c>
      <c r="K442" s="228"/>
      <c r="L442" s="43"/>
      <c r="M442" s="229" t="s">
        <v>1</v>
      </c>
      <c r="N442" s="230" t="s">
        <v>41</v>
      </c>
      <c r="O442" s="96"/>
      <c r="P442" s="231">
        <f>O442*H442</f>
        <v>0</v>
      </c>
      <c r="Q442" s="231">
        <v>0.0011999999999999999</v>
      </c>
      <c r="R442" s="231">
        <f>Q442*H442</f>
        <v>0.0011999999999999999</v>
      </c>
      <c r="S442" s="231">
        <v>0</v>
      </c>
      <c r="T442" s="232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33" t="s">
        <v>210</v>
      </c>
      <c r="AT442" s="233" t="s">
        <v>134</v>
      </c>
      <c r="AU442" s="233" t="s">
        <v>139</v>
      </c>
      <c r="AY442" s="16" t="s">
        <v>132</v>
      </c>
      <c r="BE442" s="234">
        <f>IF(N442="základná",J442,0)</f>
        <v>0</v>
      </c>
      <c r="BF442" s="234">
        <f>IF(N442="znížená",J442,0)</f>
        <v>0</v>
      </c>
      <c r="BG442" s="234">
        <f>IF(N442="zákl. prenesená",J442,0)</f>
        <v>0</v>
      </c>
      <c r="BH442" s="234">
        <f>IF(N442="zníž. prenesená",J442,0)</f>
        <v>0</v>
      </c>
      <c r="BI442" s="234">
        <f>IF(N442="nulová",J442,0)</f>
        <v>0</v>
      </c>
      <c r="BJ442" s="16" t="s">
        <v>139</v>
      </c>
      <c r="BK442" s="234">
        <f>ROUND(I442*H442,2)</f>
        <v>0</v>
      </c>
      <c r="BL442" s="16" t="s">
        <v>210</v>
      </c>
      <c r="BM442" s="233" t="s">
        <v>773</v>
      </c>
    </row>
    <row r="443" s="2" customFormat="1" ht="24.15" customHeight="1">
      <c r="A443" s="37"/>
      <c r="B443" s="38"/>
      <c r="C443" s="258" t="s">
        <v>774</v>
      </c>
      <c r="D443" s="258" t="s">
        <v>178</v>
      </c>
      <c r="E443" s="259" t="s">
        <v>775</v>
      </c>
      <c r="F443" s="260" t="s">
        <v>776</v>
      </c>
      <c r="G443" s="261" t="s">
        <v>227</v>
      </c>
      <c r="H443" s="262">
        <v>1</v>
      </c>
      <c r="I443" s="263"/>
      <c r="J443" s="264">
        <f>ROUND(I443*H443,2)</f>
        <v>0</v>
      </c>
      <c r="K443" s="265"/>
      <c r="L443" s="266"/>
      <c r="M443" s="267" t="s">
        <v>1</v>
      </c>
      <c r="N443" s="268" t="s">
        <v>41</v>
      </c>
      <c r="O443" s="96"/>
      <c r="P443" s="231">
        <f>O443*H443</f>
        <v>0</v>
      </c>
      <c r="Q443" s="231">
        <v>0.094960000000000003</v>
      </c>
      <c r="R443" s="231">
        <f>Q443*H443</f>
        <v>0.094960000000000003</v>
      </c>
      <c r="S443" s="231">
        <v>0</v>
      </c>
      <c r="T443" s="232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33" t="s">
        <v>281</v>
      </c>
      <c r="AT443" s="233" t="s">
        <v>178</v>
      </c>
      <c r="AU443" s="233" t="s">
        <v>139</v>
      </c>
      <c r="AY443" s="16" t="s">
        <v>132</v>
      </c>
      <c r="BE443" s="234">
        <f>IF(N443="základná",J443,0)</f>
        <v>0</v>
      </c>
      <c r="BF443" s="234">
        <f>IF(N443="znížená",J443,0)</f>
        <v>0</v>
      </c>
      <c r="BG443" s="234">
        <f>IF(N443="zákl. prenesená",J443,0)</f>
        <v>0</v>
      </c>
      <c r="BH443" s="234">
        <f>IF(N443="zníž. prenesená",J443,0)</f>
        <v>0</v>
      </c>
      <c r="BI443" s="234">
        <f>IF(N443="nulová",J443,0)</f>
        <v>0</v>
      </c>
      <c r="BJ443" s="16" t="s">
        <v>139</v>
      </c>
      <c r="BK443" s="234">
        <f>ROUND(I443*H443,2)</f>
        <v>0</v>
      </c>
      <c r="BL443" s="16" t="s">
        <v>210</v>
      </c>
      <c r="BM443" s="233" t="s">
        <v>777</v>
      </c>
    </row>
    <row r="444" s="2" customFormat="1" ht="33" customHeight="1">
      <c r="A444" s="37"/>
      <c r="B444" s="38"/>
      <c r="C444" s="221" t="s">
        <v>778</v>
      </c>
      <c r="D444" s="221" t="s">
        <v>134</v>
      </c>
      <c r="E444" s="222" t="s">
        <v>779</v>
      </c>
      <c r="F444" s="223" t="s">
        <v>780</v>
      </c>
      <c r="G444" s="224" t="s">
        <v>227</v>
      </c>
      <c r="H444" s="225">
        <v>5</v>
      </c>
      <c r="I444" s="226"/>
      <c r="J444" s="227">
        <f>ROUND(I444*H444,2)</f>
        <v>0</v>
      </c>
      <c r="K444" s="228"/>
      <c r="L444" s="43"/>
      <c r="M444" s="229" t="s">
        <v>1</v>
      </c>
      <c r="N444" s="230" t="s">
        <v>41</v>
      </c>
      <c r="O444" s="96"/>
      <c r="P444" s="231">
        <f>O444*H444</f>
        <v>0</v>
      </c>
      <c r="Q444" s="231">
        <v>0</v>
      </c>
      <c r="R444" s="231">
        <f>Q444*H444</f>
        <v>0</v>
      </c>
      <c r="S444" s="231">
        <v>0</v>
      </c>
      <c r="T444" s="232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33" t="s">
        <v>210</v>
      </c>
      <c r="AT444" s="233" t="s">
        <v>134</v>
      </c>
      <c r="AU444" s="233" t="s">
        <v>139</v>
      </c>
      <c r="AY444" s="16" t="s">
        <v>132</v>
      </c>
      <c r="BE444" s="234">
        <f>IF(N444="základná",J444,0)</f>
        <v>0</v>
      </c>
      <c r="BF444" s="234">
        <f>IF(N444="znížená",J444,0)</f>
        <v>0</v>
      </c>
      <c r="BG444" s="234">
        <f>IF(N444="zákl. prenesená",J444,0)</f>
        <v>0</v>
      </c>
      <c r="BH444" s="234">
        <f>IF(N444="zníž. prenesená",J444,0)</f>
        <v>0</v>
      </c>
      <c r="BI444" s="234">
        <f>IF(N444="nulová",J444,0)</f>
        <v>0</v>
      </c>
      <c r="BJ444" s="16" t="s">
        <v>139</v>
      </c>
      <c r="BK444" s="234">
        <f>ROUND(I444*H444,2)</f>
        <v>0</v>
      </c>
      <c r="BL444" s="16" t="s">
        <v>210</v>
      </c>
      <c r="BM444" s="233" t="s">
        <v>781</v>
      </c>
    </row>
    <row r="445" s="2" customFormat="1" ht="24.15" customHeight="1">
      <c r="A445" s="37"/>
      <c r="B445" s="38"/>
      <c r="C445" s="258" t="s">
        <v>782</v>
      </c>
      <c r="D445" s="258" t="s">
        <v>178</v>
      </c>
      <c r="E445" s="259" t="s">
        <v>783</v>
      </c>
      <c r="F445" s="260" t="s">
        <v>784</v>
      </c>
      <c r="G445" s="261" t="s">
        <v>227</v>
      </c>
      <c r="H445" s="262">
        <v>5</v>
      </c>
      <c r="I445" s="263"/>
      <c r="J445" s="264">
        <f>ROUND(I445*H445,2)</f>
        <v>0</v>
      </c>
      <c r="K445" s="265"/>
      <c r="L445" s="266"/>
      <c r="M445" s="267" t="s">
        <v>1</v>
      </c>
      <c r="N445" s="268" t="s">
        <v>41</v>
      </c>
      <c r="O445" s="96"/>
      <c r="P445" s="231">
        <f>O445*H445</f>
        <v>0</v>
      </c>
      <c r="Q445" s="231">
        <v>0.001</v>
      </c>
      <c r="R445" s="231">
        <f>Q445*H445</f>
        <v>0.0050000000000000001</v>
      </c>
      <c r="S445" s="231">
        <v>0</v>
      </c>
      <c r="T445" s="232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33" t="s">
        <v>281</v>
      </c>
      <c r="AT445" s="233" t="s">
        <v>178</v>
      </c>
      <c r="AU445" s="233" t="s">
        <v>139</v>
      </c>
      <c r="AY445" s="16" t="s">
        <v>132</v>
      </c>
      <c r="BE445" s="234">
        <f>IF(N445="základná",J445,0)</f>
        <v>0</v>
      </c>
      <c r="BF445" s="234">
        <f>IF(N445="znížená",J445,0)</f>
        <v>0</v>
      </c>
      <c r="BG445" s="234">
        <f>IF(N445="zákl. prenesená",J445,0)</f>
        <v>0</v>
      </c>
      <c r="BH445" s="234">
        <f>IF(N445="zníž. prenesená",J445,0)</f>
        <v>0</v>
      </c>
      <c r="BI445" s="234">
        <f>IF(N445="nulová",J445,0)</f>
        <v>0</v>
      </c>
      <c r="BJ445" s="16" t="s">
        <v>139</v>
      </c>
      <c r="BK445" s="234">
        <f>ROUND(I445*H445,2)</f>
        <v>0</v>
      </c>
      <c r="BL445" s="16" t="s">
        <v>210</v>
      </c>
      <c r="BM445" s="233" t="s">
        <v>785</v>
      </c>
    </row>
    <row r="446" s="2" customFormat="1" ht="24.15" customHeight="1">
      <c r="A446" s="37"/>
      <c r="B446" s="38"/>
      <c r="C446" s="258" t="s">
        <v>786</v>
      </c>
      <c r="D446" s="258" t="s">
        <v>178</v>
      </c>
      <c r="E446" s="259" t="s">
        <v>787</v>
      </c>
      <c r="F446" s="260" t="s">
        <v>788</v>
      </c>
      <c r="G446" s="261" t="s">
        <v>227</v>
      </c>
      <c r="H446" s="262">
        <v>5</v>
      </c>
      <c r="I446" s="263"/>
      <c r="J446" s="264">
        <f>ROUND(I446*H446,2)</f>
        <v>0</v>
      </c>
      <c r="K446" s="265"/>
      <c r="L446" s="266"/>
      <c r="M446" s="267" t="s">
        <v>1</v>
      </c>
      <c r="N446" s="268" t="s">
        <v>41</v>
      </c>
      <c r="O446" s="96"/>
      <c r="P446" s="231">
        <f>O446*H446</f>
        <v>0</v>
      </c>
      <c r="Q446" s="231">
        <v>0.025000000000000001</v>
      </c>
      <c r="R446" s="231">
        <f>Q446*H446</f>
        <v>0.125</v>
      </c>
      <c r="S446" s="231">
        <v>0</v>
      </c>
      <c r="T446" s="232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33" t="s">
        <v>281</v>
      </c>
      <c r="AT446" s="233" t="s">
        <v>178</v>
      </c>
      <c r="AU446" s="233" t="s">
        <v>139</v>
      </c>
      <c r="AY446" s="16" t="s">
        <v>132</v>
      </c>
      <c r="BE446" s="234">
        <f>IF(N446="základná",J446,0)</f>
        <v>0</v>
      </c>
      <c r="BF446" s="234">
        <f>IF(N446="znížená",J446,0)</f>
        <v>0</v>
      </c>
      <c r="BG446" s="234">
        <f>IF(N446="zákl. prenesená",J446,0)</f>
        <v>0</v>
      </c>
      <c r="BH446" s="234">
        <f>IF(N446="zníž. prenesená",J446,0)</f>
        <v>0</v>
      </c>
      <c r="BI446" s="234">
        <f>IF(N446="nulová",J446,0)</f>
        <v>0</v>
      </c>
      <c r="BJ446" s="16" t="s">
        <v>139</v>
      </c>
      <c r="BK446" s="234">
        <f>ROUND(I446*H446,2)</f>
        <v>0</v>
      </c>
      <c r="BL446" s="16" t="s">
        <v>210</v>
      </c>
      <c r="BM446" s="233" t="s">
        <v>789</v>
      </c>
    </row>
    <row r="447" s="2" customFormat="1" ht="24.15" customHeight="1">
      <c r="A447" s="37"/>
      <c r="B447" s="38"/>
      <c r="C447" s="221" t="s">
        <v>790</v>
      </c>
      <c r="D447" s="221" t="s">
        <v>134</v>
      </c>
      <c r="E447" s="222" t="s">
        <v>791</v>
      </c>
      <c r="F447" s="223" t="s">
        <v>792</v>
      </c>
      <c r="G447" s="224" t="s">
        <v>227</v>
      </c>
      <c r="H447" s="225">
        <v>27.699999999999999</v>
      </c>
      <c r="I447" s="226"/>
      <c r="J447" s="227">
        <f>ROUND(I447*H447,2)</f>
        <v>0</v>
      </c>
      <c r="K447" s="228"/>
      <c r="L447" s="43"/>
      <c r="M447" s="229" t="s">
        <v>1</v>
      </c>
      <c r="N447" s="230" t="s">
        <v>41</v>
      </c>
      <c r="O447" s="96"/>
      <c r="P447" s="231">
        <f>O447*H447</f>
        <v>0</v>
      </c>
      <c r="Q447" s="231">
        <v>0.00025000000000000001</v>
      </c>
      <c r="R447" s="231">
        <f>Q447*H447</f>
        <v>0.0069249999999999997</v>
      </c>
      <c r="S447" s="231">
        <v>0</v>
      </c>
      <c r="T447" s="232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33" t="s">
        <v>210</v>
      </c>
      <c r="AT447" s="233" t="s">
        <v>134</v>
      </c>
      <c r="AU447" s="233" t="s">
        <v>139</v>
      </c>
      <c r="AY447" s="16" t="s">
        <v>132</v>
      </c>
      <c r="BE447" s="234">
        <f>IF(N447="základná",J447,0)</f>
        <v>0</v>
      </c>
      <c r="BF447" s="234">
        <f>IF(N447="znížená",J447,0)</f>
        <v>0</v>
      </c>
      <c r="BG447" s="234">
        <f>IF(N447="zákl. prenesená",J447,0)</f>
        <v>0</v>
      </c>
      <c r="BH447" s="234">
        <f>IF(N447="zníž. prenesená",J447,0)</f>
        <v>0</v>
      </c>
      <c r="BI447" s="234">
        <f>IF(N447="nulová",J447,0)</f>
        <v>0</v>
      </c>
      <c r="BJ447" s="16" t="s">
        <v>139</v>
      </c>
      <c r="BK447" s="234">
        <f>ROUND(I447*H447,2)</f>
        <v>0</v>
      </c>
      <c r="BL447" s="16" t="s">
        <v>210</v>
      </c>
      <c r="BM447" s="233" t="s">
        <v>793</v>
      </c>
    </row>
    <row r="448" s="13" customFormat="1">
      <c r="A448" s="13"/>
      <c r="B448" s="235"/>
      <c r="C448" s="236"/>
      <c r="D448" s="237" t="s">
        <v>141</v>
      </c>
      <c r="E448" s="238" t="s">
        <v>1</v>
      </c>
      <c r="F448" s="239" t="s">
        <v>715</v>
      </c>
      <c r="G448" s="236"/>
      <c r="H448" s="240">
        <v>22</v>
      </c>
      <c r="I448" s="241"/>
      <c r="J448" s="236"/>
      <c r="K448" s="236"/>
      <c r="L448" s="242"/>
      <c r="M448" s="243"/>
      <c r="N448" s="244"/>
      <c r="O448" s="244"/>
      <c r="P448" s="244"/>
      <c r="Q448" s="244"/>
      <c r="R448" s="244"/>
      <c r="S448" s="244"/>
      <c r="T448" s="24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6" t="s">
        <v>141</v>
      </c>
      <c r="AU448" s="246" t="s">
        <v>139</v>
      </c>
      <c r="AV448" s="13" t="s">
        <v>139</v>
      </c>
      <c r="AW448" s="13" t="s">
        <v>31</v>
      </c>
      <c r="AX448" s="13" t="s">
        <v>75</v>
      </c>
      <c r="AY448" s="246" t="s">
        <v>132</v>
      </c>
    </row>
    <row r="449" s="13" customFormat="1">
      <c r="A449" s="13"/>
      <c r="B449" s="235"/>
      <c r="C449" s="236"/>
      <c r="D449" s="237" t="s">
        <v>141</v>
      </c>
      <c r="E449" s="238" t="s">
        <v>1</v>
      </c>
      <c r="F449" s="239" t="s">
        <v>716</v>
      </c>
      <c r="G449" s="236"/>
      <c r="H449" s="240">
        <v>4.5</v>
      </c>
      <c r="I449" s="241"/>
      <c r="J449" s="236"/>
      <c r="K449" s="236"/>
      <c r="L449" s="242"/>
      <c r="M449" s="243"/>
      <c r="N449" s="244"/>
      <c r="O449" s="244"/>
      <c r="P449" s="244"/>
      <c r="Q449" s="244"/>
      <c r="R449" s="244"/>
      <c r="S449" s="244"/>
      <c r="T449" s="24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6" t="s">
        <v>141</v>
      </c>
      <c r="AU449" s="246" t="s">
        <v>139</v>
      </c>
      <c r="AV449" s="13" t="s">
        <v>139</v>
      </c>
      <c r="AW449" s="13" t="s">
        <v>31</v>
      </c>
      <c r="AX449" s="13" t="s">
        <v>75</v>
      </c>
      <c r="AY449" s="246" t="s">
        <v>132</v>
      </c>
    </row>
    <row r="450" s="13" customFormat="1">
      <c r="A450" s="13"/>
      <c r="B450" s="235"/>
      <c r="C450" s="236"/>
      <c r="D450" s="237" t="s">
        <v>141</v>
      </c>
      <c r="E450" s="238" t="s">
        <v>1</v>
      </c>
      <c r="F450" s="239" t="s">
        <v>717</v>
      </c>
      <c r="G450" s="236"/>
      <c r="H450" s="240">
        <v>1.2</v>
      </c>
      <c r="I450" s="241"/>
      <c r="J450" s="236"/>
      <c r="K450" s="236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141</v>
      </c>
      <c r="AU450" s="246" t="s">
        <v>139</v>
      </c>
      <c r="AV450" s="13" t="s">
        <v>139</v>
      </c>
      <c r="AW450" s="13" t="s">
        <v>31</v>
      </c>
      <c r="AX450" s="13" t="s">
        <v>75</v>
      </c>
      <c r="AY450" s="246" t="s">
        <v>132</v>
      </c>
    </row>
    <row r="451" s="14" customFormat="1">
      <c r="A451" s="14"/>
      <c r="B451" s="247"/>
      <c r="C451" s="248"/>
      <c r="D451" s="237" t="s">
        <v>141</v>
      </c>
      <c r="E451" s="249" t="s">
        <v>1</v>
      </c>
      <c r="F451" s="250" t="s">
        <v>144</v>
      </c>
      <c r="G451" s="248"/>
      <c r="H451" s="251">
        <v>27.699999999999999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141</v>
      </c>
      <c r="AU451" s="257" t="s">
        <v>139</v>
      </c>
      <c r="AV451" s="14" t="s">
        <v>138</v>
      </c>
      <c r="AW451" s="14" t="s">
        <v>31</v>
      </c>
      <c r="AX451" s="14" t="s">
        <v>80</v>
      </c>
      <c r="AY451" s="257" t="s">
        <v>132</v>
      </c>
    </row>
    <row r="452" s="2" customFormat="1" ht="24.15" customHeight="1">
      <c r="A452" s="37"/>
      <c r="B452" s="38"/>
      <c r="C452" s="258" t="s">
        <v>794</v>
      </c>
      <c r="D452" s="258" t="s">
        <v>178</v>
      </c>
      <c r="E452" s="259" t="s">
        <v>795</v>
      </c>
      <c r="F452" s="260" t="s">
        <v>796</v>
      </c>
      <c r="G452" s="261" t="s">
        <v>418</v>
      </c>
      <c r="H452" s="262">
        <v>27.699999999999999</v>
      </c>
      <c r="I452" s="263"/>
      <c r="J452" s="264">
        <f>ROUND(I452*H452,2)</f>
        <v>0</v>
      </c>
      <c r="K452" s="265"/>
      <c r="L452" s="266"/>
      <c r="M452" s="267" t="s">
        <v>1</v>
      </c>
      <c r="N452" s="268" t="s">
        <v>41</v>
      </c>
      <c r="O452" s="96"/>
      <c r="P452" s="231">
        <f>O452*H452</f>
        <v>0</v>
      </c>
      <c r="Q452" s="231">
        <v>0.00114</v>
      </c>
      <c r="R452" s="231">
        <f>Q452*H452</f>
        <v>0.031577999999999995</v>
      </c>
      <c r="S452" s="231">
        <v>0</v>
      </c>
      <c r="T452" s="232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33" t="s">
        <v>281</v>
      </c>
      <c r="AT452" s="233" t="s">
        <v>178</v>
      </c>
      <c r="AU452" s="233" t="s">
        <v>139</v>
      </c>
      <c r="AY452" s="16" t="s">
        <v>132</v>
      </c>
      <c r="BE452" s="234">
        <f>IF(N452="základná",J452,0)</f>
        <v>0</v>
      </c>
      <c r="BF452" s="234">
        <f>IF(N452="znížená",J452,0)</f>
        <v>0</v>
      </c>
      <c r="BG452" s="234">
        <f>IF(N452="zákl. prenesená",J452,0)</f>
        <v>0</v>
      </c>
      <c r="BH452" s="234">
        <f>IF(N452="zníž. prenesená",J452,0)</f>
        <v>0</v>
      </c>
      <c r="BI452" s="234">
        <f>IF(N452="nulová",J452,0)</f>
        <v>0</v>
      </c>
      <c r="BJ452" s="16" t="s">
        <v>139</v>
      </c>
      <c r="BK452" s="234">
        <f>ROUND(I452*H452,2)</f>
        <v>0</v>
      </c>
      <c r="BL452" s="16" t="s">
        <v>210</v>
      </c>
      <c r="BM452" s="233" t="s">
        <v>797</v>
      </c>
    </row>
    <row r="453" s="2" customFormat="1" ht="21.75" customHeight="1">
      <c r="A453" s="37"/>
      <c r="B453" s="38"/>
      <c r="C453" s="221" t="s">
        <v>798</v>
      </c>
      <c r="D453" s="221" t="s">
        <v>134</v>
      </c>
      <c r="E453" s="222" t="s">
        <v>799</v>
      </c>
      <c r="F453" s="223" t="s">
        <v>800</v>
      </c>
      <c r="G453" s="224" t="s">
        <v>227</v>
      </c>
      <c r="H453" s="225">
        <v>5</v>
      </c>
      <c r="I453" s="226"/>
      <c r="J453" s="227">
        <f>ROUND(I453*H453,2)</f>
        <v>0</v>
      </c>
      <c r="K453" s="228"/>
      <c r="L453" s="43"/>
      <c r="M453" s="229" t="s">
        <v>1</v>
      </c>
      <c r="N453" s="230" t="s">
        <v>41</v>
      </c>
      <c r="O453" s="96"/>
      <c r="P453" s="231">
        <f>O453*H453</f>
        <v>0</v>
      </c>
      <c r="Q453" s="231">
        <v>0.00044999999999999999</v>
      </c>
      <c r="R453" s="231">
        <f>Q453*H453</f>
        <v>0.0022499999999999998</v>
      </c>
      <c r="S453" s="231">
        <v>0</v>
      </c>
      <c r="T453" s="232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233" t="s">
        <v>210</v>
      </c>
      <c r="AT453" s="233" t="s">
        <v>134</v>
      </c>
      <c r="AU453" s="233" t="s">
        <v>139</v>
      </c>
      <c r="AY453" s="16" t="s">
        <v>132</v>
      </c>
      <c r="BE453" s="234">
        <f>IF(N453="základná",J453,0)</f>
        <v>0</v>
      </c>
      <c r="BF453" s="234">
        <f>IF(N453="znížená",J453,0)</f>
        <v>0</v>
      </c>
      <c r="BG453" s="234">
        <f>IF(N453="zákl. prenesená",J453,0)</f>
        <v>0</v>
      </c>
      <c r="BH453" s="234">
        <f>IF(N453="zníž. prenesená",J453,0)</f>
        <v>0</v>
      </c>
      <c r="BI453" s="234">
        <f>IF(N453="nulová",J453,0)</f>
        <v>0</v>
      </c>
      <c r="BJ453" s="16" t="s">
        <v>139</v>
      </c>
      <c r="BK453" s="234">
        <f>ROUND(I453*H453,2)</f>
        <v>0</v>
      </c>
      <c r="BL453" s="16" t="s">
        <v>210</v>
      </c>
      <c r="BM453" s="233" t="s">
        <v>801</v>
      </c>
    </row>
    <row r="454" s="2" customFormat="1" ht="44.25" customHeight="1">
      <c r="A454" s="37"/>
      <c r="B454" s="38"/>
      <c r="C454" s="258" t="s">
        <v>802</v>
      </c>
      <c r="D454" s="258" t="s">
        <v>178</v>
      </c>
      <c r="E454" s="259" t="s">
        <v>803</v>
      </c>
      <c r="F454" s="260" t="s">
        <v>804</v>
      </c>
      <c r="G454" s="261" t="s">
        <v>227</v>
      </c>
      <c r="H454" s="262">
        <v>5</v>
      </c>
      <c r="I454" s="263"/>
      <c r="J454" s="264">
        <f>ROUND(I454*H454,2)</f>
        <v>0</v>
      </c>
      <c r="K454" s="265"/>
      <c r="L454" s="266"/>
      <c r="M454" s="267" t="s">
        <v>1</v>
      </c>
      <c r="N454" s="268" t="s">
        <v>41</v>
      </c>
      <c r="O454" s="96"/>
      <c r="P454" s="231">
        <f>O454*H454</f>
        <v>0</v>
      </c>
      <c r="Q454" s="231">
        <v>0.014999999999999999</v>
      </c>
      <c r="R454" s="231">
        <f>Q454*H454</f>
        <v>0.074999999999999997</v>
      </c>
      <c r="S454" s="231">
        <v>0</v>
      </c>
      <c r="T454" s="232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233" t="s">
        <v>281</v>
      </c>
      <c r="AT454" s="233" t="s">
        <v>178</v>
      </c>
      <c r="AU454" s="233" t="s">
        <v>139</v>
      </c>
      <c r="AY454" s="16" t="s">
        <v>132</v>
      </c>
      <c r="BE454" s="234">
        <f>IF(N454="základná",J454,0)</f>
        <v>0</v>
      </c>
      <c r="BF454" s="234">
        <f>IF(N454="znížená",J454,0)</f>
        <v>0</v>
      </c>
      <c r="BG454" s="234">
        <f>IF(N454="zákl. prenesená",J454,0)</f>
        <v>0</v>
      </c>
      <c r="BH454" s="234">
        <f>IF(N454="zníž. prenesená",J454,0)</f>
        <v>0</v>
      </c>
      <c r="BI454" s="234">
        <f>IF(N454="nulová",J454,0)</f>
        <v>0</v>
      </c>
      <c r="BJ454" s="16" t="s">
        <v>139</v>
      </c>
      <c r="BK454" s="234">
        <f>ROUND(I454*H454,2)</f>
        <v>0</v>
      </c>
      <c r="BL454" s="16" t="s">
        <v>210</v>
      </c>
      <c r="BM454" s="233" t="s">
        <v>805</v>
      </c>
    </row>
    <row r="455" s="2" customFormat="1" ht="33" customHeight="1">
      <c r="A455" s="37"/>
      <c r="B455" s="38"/>
      <c r="C455" s="221" t="s">
        <v>806</v>
      </c>
      <c r="D455" s="221" t="s">
        <v>134</v>
      </c>
      <c r="E455" s="222" t="s">
        <v>807</v>
      </c>
      <c r="F455" s="223" t="s">
        <v>808</v>
      </c>
      <c r="G455" s="224" t="s">
        <v>227</v>
      </c>
      <c r="H455" s="225">
        <v>1</v>
      </c>
      <c r="I455" s="226"/>
      <c r="J455" s="227">
        <f>ROUND(I455*H455,2)</f>
        <v>0</v>
      </c>
      <c r="K455" s="228"/>
      <c r="L455" s="43"/>
      <c r="M455" s="229" t="s">
        <v>1</v>
      </c>
      <c r="N455" s="230" t="s">
        <v>41</v>
      </c>
      <c r="O455" s="96"/>
      <c r="P455" s="231">
        <f>O455*H455</f>
        <v>0</v>
      </c>
      <c r="Q455" s="231">
        <v>0</v>
      </c>
      <c r="R455" s="231">
        <f>Q455*H455</f>
        <v>0</v>
      </c>
      <c r="S455" s="231">
        <v>0</v>
      </c>
      <c r="T455" s="232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33" t="s">
        <v>210</v>
      </c>
      <c r="AT455" s="233" t="s">
        <v>134</v>
      </c>
      <c r="AU455" s="233" t="s">
        <v>139</v>
      </c>
      <c r="AY455" s="16" t="s">
        <v>132</v>
      </c>
      <c r="BE455" s="234">
        <f>IF(N455="základná",J455,0)</f>
        <v>0</v>
      </c>
      <c r="BF455" s="234">
        <f>IF(N455="znížená",J455,0)</f>
        <v>0</v>
      </c>
      <c r="BG455" s="234">
        <f>IF(N455="zákl. prenesená",J455,0)</f>
        <v>0</v>
      </c>
      <c r="BH455" s="234">
        <f>IF(N455="zníž. prenesená",J455,0)</f>
        <v>0</v>
      </c>
      <c r="BI455" s="234">
        <f>IF(N455="nulová",J455,0)</f>
        <v>0</v>
      </c>
      <c r="BJ455" s="16" t="s">
        <v>139</v>
      </c>
      <c r="BK455" s="234">
        <f>ROUND(I455*H455,2)</f>
        <v>0</v>
      </c>
      <c r="BL455" s="16" t="s">
        <v>210</v>
      </c>
      <c r="BM455" s="233" t="s">
        <v>809</v>
      </c>
    </row>
    <row r="456" s="13" customFormat="1">
      <c r="A456" s="13"/>
      <c r="B456" s="235"/>
      <c r="C456" s="236"/>
      <c r="D456" s="237" t="s">
        <v>141</v>
      </c>
      <c r="E456" s="238" t="s">
        <v>1</v>
      </c>
      <c r="F456" s="239" t="s">
        <v>80</v>
      </c>
      <c r="G456" s="236"/>
      <c r="H456" s="240">
        <v>1</v>
      </c>
      <c r="I456" s="241"/>
      <c r="J456" s="236"/>
      <c r="K456" s="236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141</v>
      </c>
      <c r="AU456" s="246" t="s">
        <v>139</v>
      </c>
      <c r="AV456" s="13" t="s">
        <v>139</v>
      </c>
      <c r="AW456" s="13" t="s">
        <v>31</v>
      </c>
      <c r="AX456" s="13" t="s">
        <v>80</v>
      </c>
      <c r="AY456" s="246" t="s">
        <v>132</v>
      </c>
    </row>
    <row r="457" s="2" customFormat="1" ht="24.15" customHeight="1">
      <c r="A457" s="37"/>
      <c r="B457" s="38"/>
      <c r="C457" s="258" t="s">
        <v>810</v>
      </c>
      <c r="D457" s="258" t="s">
        <v>178</v>
      </c>
      <c r="E457" s="259" t="s">
        <v>811</v>
      </c>
      <c r="F457" s="260" t="s">
        <v>812</v>
      </c>
      <c r="G457" s="261" t="s">
        <v>227</v>
      </c>
      <c r="H457" s="262">
        <v>1</v>
      </c>
      <c r="I457" s="263"/>
      <c r="J457" s="264">
        <f>ROUND(I457*H457,2)</f>
        <v>0</v>
      </c>
      <c r="K457" s="265"/>
      <c r="L457" s="266"/>
      <c r="M457" s="267" t="s">
        <v>1</v>
      </c>
      <c r="N457" s="268" t="s">
        <v>41</v>
      </c>
      <c r="O457" s="96"/>
      <c r="P457" s="231">
        <f>O457*H457</f>
        <v>0</v>
      </c>
      <c r="Q457" s="231">
        <v>0.0030000000000000001</v>
      </c>
      <c r="R457" s="231">
        <f>Q457*H457</f>
        <v>0.0030000000000000001</v>
      </c>
      <c r="S457" s="231">
        <v>0</v>
      </c>
      <c r="T457" s="232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33" t="s">
        <v>281</v>
      </c>
      <c r="AT457" s="233" t="s">
        <v>178</v>
      </c>
      <c r="AU457" s="233" t="s">
        <v>139</v>
      </c>
      <c r="AY457" s="16" t="s">
        <v>132</v>
      </c>
      <c r="BE457" s="234">
        <f>IF(N457="základná",J457,0)</f>
        <v>0</v>
      </c>
      <c r="BF457" s="234">
        <f>IF(N457="znížená",J457,0)</f>
        <v>0</v>
      </c>
      <c r="BG457" s="234">
        <f>IF(N457="zákl. prenesená",J457,0)</f>
        <v>0</v>
      </c>
      <c r="BH457" s="234">
        <f>IF(N457="zníž. prenesená",J457,0)</f>
        <v>0</v>
      </c>
      <c r="BI457" s="234">
        <f>IF(N457="nulová",J457,0)</f>
        <v>0</v>
      </c>
      <c r="BJ457" s="16" t="s">
        <v>139</v>
      </c>
      <c r="BK457" s="234">
        <f>ROUND(I457*H457,2)</f>
        <v>0</v>
      </c>
      <c r="BL457" s="16" t="s">
        <v>210</v>
      </c>
      <c r="BM457" s="233" t="s">
        <v>813</v>
      </c>
    </row>
    <row r="458" s="2" customFormat="1" ht="33" customHeight="1">
      <c r="A458" s="37"/>
      <c r="B458" s="38"/>
      <c r="C458" s="221" t="s">
        <v>814</v>
      </c>
      <c r="D458" s="221" t="s">
        <v>134</v>
      </c>
      <c r="E458" s="222" t="s">
        <v>815</v>
      </c>
      <c r="F458" s="223" t="s">
        <v>816</v>
      </c>
      <c r="G458" s="224" t="s">
        <v>227</v>
      </c>
      <c r="H458" s="225">
        <v>4</v>
      </c>
      <c r="I458" s="226"/>
      <c r="J458" s="227">
        <f>ROUND(I458*H458,2)</f>
        <v>0</v>
      </c>
      <c r="K458" s="228"/>
      <c r="L458" s="43"/>
      <c r="M458" s="229" t="s">
        <v>1</v>
      </c>
      <c r="N458" s="230" t="s">
        <v>41</v>
      </c>
      <c r="O458" s="96"/>
      <c r="P458" s="231">
        <f>O458*H458</f>
        <v>0</v>
      </c>
      <c r="Q458" s="231">
        <v>0</v>
      </c>
      <c r="R458" s="231">
        <f>Q458*H458</f>
        <v>0</v>
      </c>
      <c r="S458" s="231">
        <v>0</v>
      </c>
      <c r="T458" s="232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233" t="s">
        <v>210</v>
      </c>
      <c r="AT458" s="233" t="s">
        <v>134</v>
      </c>
      <c r="AU458" s="233" t="s">
        <v>139</v>
      </c>
      <c r="AY458" s="16" t="s">
        <v>132</v>
      </c>
      <c r="BE458" s="234">
        <f>IF(N458="základná",J458,0)</f>
        <v>0</v>
      </c>
      <c r="BF458" s="234">
        <f>IF(N458="znížená",J458,0)</f>
        <v>0</v>
      </c>
      <c r="BG458" s="234">
        <f>IF(N458="zákl. prenesená",J458,0)</f>
        <v>0</v>
      </c>
      <c r="BH458" s="234">
        <f>IF(N458="zníž. prenesená",J458,0)</f>
        <v>0</v>
      </c>
      <c r="BI458" s="234">
        <f>IF(N458="nulová",J458,0)</f>
        <v>0</v>
      </c>
      <c r="BJ458" s="16" t="s">
        <v>139</v>
      </c>
      <c r="BK458" s="234">
        <f>ROUND(I458*H458,2)</f>
        <v>0</v>
      </c>
      <c r="BL458" s="16" t="s">
        <v>210</v>
      </c>
      <c r="BM458" s="233" t="s">
        <v>817</v>
      </c>
    </row>
    <row r="459" s="2" customFormat="1" ht="16.5" customHeight="1">
      <c r="A459" s="37"/>
      <c r="B459" s="38"/>
      <c r="C459" s="258" t="s">
        <v>818</v>
      </c>
      <c r="D459" s="258" t="s">
        <v>178</v>
      </c>
      <c r="E459" s="259" t="s">
        <v>819</v>
      </c>
      <c r="F459" s="260" t="s">
        <v>820</v>
      </c>
      <c r="G459" s="261" t="s">
        <v>227</v>
      </c>
      <c r="H459" s="262">
        <v>4</v>
      </c>
      <c r="I459" s="263"/>
      <c r="J459" s="264">
        <f>ROUND(I459*H459,2)</f>
        <v>0</v>
      </c>
      <c r="K459" s="265"/>
      <c r="L459" s="266"/>
      <c r="M459" s="267" t="s">
        <v>1</v>
      </c>
      <c r="N459" s="268" t="s">
        <v>41</v>
      </c>
      <c r="O459" s="96"/>
      <c r="P459" s="231">
        <f>O459*H459</f>
        <v>0</v>
      </c>
      <c r="Q459" s="231">
        <v>0.0030000000000000001</v>
      </c>
      <c r="R459" s="231">
        <f>Q459*H459</f>
        <v>0.012</v>
      </c>
      <c r="S459" s="231">
        <v>0</v>
      </c>
      <c r="T459" s="232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233" t="s">
        <v>281</v>
      </c>
      <c r="AT459" s="233" t="s">
        <v>178</v>
      </c>
      <c r="AU459" s="233" t="s">
        <v>139</v>
      </c>
      <c r="AY459" s="16" t="s">
        <v>132</v>
      </c>
      <c r="BE459" s="234">
        <f>IF(N459="základná",J459,0)</f>
        <v>0</v>
      </c>
      <c r="BF459" s="234">
        <f>IF(N459="znížená",J459,0)</f>
        <v>0</v>
      </c>
      <c r="BG459" s="234">
        <f>IF(N459="zákl. prenesená",J459,0)</f>
        <v>0</v>
      </c>
      <c r="BH459" s="234">
        <f>IF(N459="zníž. prenesená",J459,0)</f>
        <v>0</v>
      </c>
      <c r="BI459" s="234">
        <f>IF(N459="nulová",J459,0)</f>
        <v>0</v>
      </c>
      <c r="BJ459" s="16" t="s">
        <v>139</v>
      </c>
      <c r="BK459" s="234">
        <f>ROUND(I459*H459,2)</f>
        <v>0</v>
      </c>
      <c r="BL459" s="16" t="s">
        <v>210</v>
      </c>
      <c r="BM459" s="233" t="s">
        <v>821</v>
      </c>
    </row>
    <row r="460" s="2" customFormat="1" ht="24.15" customHeight="1">
      <c r="A460" s="37"/>
      <c r="B460" s="38"/>
      <c r="C460" s="221" t="s">
        <v>822</v>
      </c>
      <c r="D460" s="221" t="s">
        <v>134</v>
      </c>
      <c r="E460" s="222" t="s">
        <v>823</v>
      </c>
      <c r="F460" s="223" t="s">
        <v>824</v>
      </c>
      <c r="G460" s="224" t="s">
        <v>227</v>
      </c>
      <c r="H460" s="225">
        <v>2</v>
      </c>
      <c r="I460" s="226"/>
      <c r="J460" s="227">
        <f>ROUND(I460*H460,2)</f>
        <v>0</v>
      </c>
      <c r="K460" s="228"/>
      <c r="L460" s="43"/>
      <c r="M460" s="229" t="s">
        <v>1</v>
      </c>
      <c r="N460" s="230" t="s">
        <v>41</v>
      </c>
      <c r="O460" s="96"/>
      <c r="P460" s="231">
        <f>O460*H460</f>
        <v>0</v>
      </c>
      <c r="Q460" s="231">
        <v>0.00032000000000000003</v>
      </c>
      <c r="R460" s="231">
        <f>Q460*H460</f>
        <v>0.00064000000000000005</v>
      </c>
      <c r="S460" s="231">
        <v>0</v>
      </c>
      <c r="T460" s="232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33" t="s">
        <v>210</v>
      </c>
      <c r="AT460" s="233" t="s">
        <v>134</v>
      </c>
      <c r="AU460" s="233" t="s">
        <v>139</v>
      </c>
      <c r="AY460" s="16" t="s">
        <v>132</v>
      </c>
      <c r="BE460" s="234">
        <f>IF(N460="základná",J460,0)</f>
        <v>0</v>
      </c>
      <c r="BF460" s="234">
        <f>IF(N460="znížená",J460,0)</f>
        <v>0</v>
      </c>
      <c r="BG460" s="234">
        <f>IF(N460="zákl. prenesená",J460,0)</f>
        <v>0</v>
      </c>
      <c r="BH460" s="234">
        <f>IF(N460="zníž. prenesená",J460,0)</f>
        <v>0</v>
      </c>
      <c r="BI460" s="234">
        <f>IF(N460="nulová",J460,0)</f>
        <v>0</v>
      </c>
      <c r="BJ460" s="16" t="s">
        <v>139</v>
      </c>
      <c r="BK460" s="234">
        <f>ROUND(I460*H460,2)</f>
        <v>0</v>
      </c>
      <c r="BL460" s="16" t="s">
        <v>210</v>
      </c>
      <c r="BM460" s="233" t="s">
        <v>825</v>
      </c>
    </row>
    <row r="461" s="2" customFormat="1" ht="24.15" customHeight="1">
      <c r="A461" s="37"/>
      <c r="B461" s="38"/>
      <c r="C461" s="258" t="s">
        <v>826</v>
      </c>
      <c r="D461" s="258" t="s">
        <v>178</v>
      </c>
      <c r="E461" s="259" t="s">
        <v>827</v>
      </c>
      <c r="F461" s="260" t="s">
        <v>828</v>
      </c>
      <c r="G461" s="261" t="s">
        <v>227</v>
      </c>
      <c r="H461" s="262">
        <v>2</v>
      </c>
      <c r="I461" s="263"/>
      <c r="J461" s="264">
        <f>ROUND(I461*H461,2)</f>
        <v>0</v>
      </c>
      <c r="K461" s="265"/>
      <c r="L461" s="266"/>
      <c r="M461" s="267" t="s">
        <v>1</v>
      </c>
      <c r="N461" s="268" t="s">
        <v>41</v>
      </c>
      <c r="O461" s="96"/>
      <c r="P461" s="231">
        <f>O461*H461</f>
        <v>0</v>
      </c>
      <c r="Q461" s="231">
        <v>1.02</v>
      </c>
      <c r="R461" s="231">
        <f>Q461*H461</f>
        <v>2.04</v>
      </c>
      <c r="S461" s="231">
        <v>0</v>
      </c>
      <c r="T461" s="232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33" t="s">
        <v>281</v>
      </c>
      <c r="AT461" s="233" t="s">
        <v>178</v>
      </c>
      <c r="AU461" s="233" t="s">
        <v>139</v>
      </c>
      <c r="AY461" s="16" t="s">
        <v>132</v>
      </c>
      <c r="BE461" s="234">
        <f>IF(N461="základná",J461,0)</f>
        <v>0</v>
      </c>
      <c r="BF461" s="234">
        <f>IF(N461="znížená",J461,0)</f>
        <v>0</v>
      </c>
      <c r="BG461" s="234">
        <f>IF(N461="zákl. prenesená",J461,0)</f>
        <v>0</v>
      </c>
      <c r="BH461" s="234">
        <f>IF(N461="zníž. prenesená",J461,0)</f>
        <v>0</v>
      </c>
      <c r="BI461" s="234">
        <f>IF(N461="nulová",J461,0)</f>
        <v>0</v>
      </c>
      <c r="BJ461" s="16" t="s">
        <v>139</v>
      </c>
      <c r="BK461" s="234">
        <f>ROUND(I461*H461,2)</f>
        <v>0</v>
      </c>
      <c r="BL461" s="16" t="s">
        <v>210</v>
      </c>
      <c r="BM461" s="233" t="s">
        <v>829</v>
      </c>
    </row>
    <row r="462" s="2" customFormat="1" ht="24.15" customHeight="1">
      <c r="A462" s="37"/>
      <c r="B462" s="38"/>
      <c r="C462" s="221" t="s">
        <v>830</v>
      </c>
      <c r="D462" s="221" t="s">
        <v>134</v>
      </c>
      <c r="E462" s="222" t="s">
        <v>831</v>
      </c>
      <c r="F462" s="223" t="s">
        <v>832</v>
      </c>
      <c r="G462" s="224" t="s">
        <v>181</v>
      </c>
      <c r="H462" s="225">
        <v>3.452</v>
      </c>
      <c r="I462" s="226"/>
      <c r="J462" s="227">
        <f>ROUND(I462*H462,2)</f>
        <v>0</v>
      </c>
      <c r="K462" s="228"/>
      <c r="L462" s="43"/>
      <c r="M462" s="229" t="s">
        <v>1</v>
      </c>
      <c r="N462" s="230" t="s">
        <v>41</v>
      </c>
      <c r="O462" s="96"/>
      <c r="P462" s="231">
        <f>O462*H462</f>
        <v>0</v>
      </c>
      <c r="Q462" s="231">
        <v>0</v>
      </c>
      <c r="R462" s="231">
        <f>Q462*H462</f>
        <v>0</v>
      </c>
      <c r="S462" s="231">
        <v>0</v>
      </c>
      <c r="T462" s="232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233" t="s">
        <v>210</v>
      </c>
      <c r="AT462" s="233" t="s">
        <v>134</v>
      </c>
      <c r="AU462" s="233" t="s">
        <v>139</v>
      </c>
      <c r="AY462" s="16" t="s">
        <v>132</v>
      </c>
      <c r="BE462" s="234">
        <f>IF(N462="základná",J462,0)</f>
        <v>0</v>
      </c>
      <c r="BF462" s="234">
        <f>IF(N462="znížená",J462,0)</f>
        <v>0</v>
      </c>
      <c r="BG462" s="234">
        <f>IF(N462="zákl. prenesená",J462,0)</f>
        <v>0</v>
      </c>
      <c r="BH462" s="234">
        <f>IF(N462="zníž. prenesená",J462,0)</f>
        <v>0</v>
      </c>
      <c r="BI462" s="234">
        <f>IF(N462="nulová",J462,0)</f>
        <v>0</v>
      </c>
      <c r="BJ462" s="16" t="s">
        <v>139</v>
      </c>
      <c r="BK462" s="234">
        <f>ROUND(I462*H462,2)</f>
        <v>0</v>
      </c>
      <c r="BL462" s="16" t="s">
        <v>210</v>
      </c>
      <c r="BM462" s="233" t="s">
        <v>833</v>
      </c>
    </row>
    <row r="463" s="12" customFormat="1" ht="22.8" customHeight="1">
      <c r="A463" s="12"/>
      <c r="B463" s="205"/>
      <c r="C463" s="206"/>
      <c r="D463" s="207" t="s">
        <v>74</v>
      </c>
      <c r="E463" s="219" t="s">
        <v>834</v>
      </c>
      <c r="F463" s="219" t="s">
        <v>835</v>
      </c>
      <c r="G463" s="206"/>
      <c r="H463" s="206"/>
      <c r="I463" s="209"/>
      <c r="J463" s="220">
        <f>BK463</f>
        <v>0</v>
      </c>
      <c r="K463" s="206"/>
      <c r="L463" s="211"/>
      <c r="M463" s="212"/>
      <c r="N463" s="213"/>
      <c r="O463" s="213"/>
      <c r="P463" s="214">
        <f>SUM(P464:P470)</f>
        <v>0</v>
      </c>
      <c r="Q463" s="213"/>
      <c r="R463" s="214">
        <f>SUM(R464:R470)</f>
        <v>6.6883824999999995</v>
      </c>
      <c r="S463" s="213"/>
      <c r="T463" s="215">
        <f>SUM(T464:T470)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6" t="s">
        <v>139</v>
      </c>
      <c r="AT463" s="217" t="s">
        <v>74</v>
      </c>
      <c r="AU463" s="217" t="s">
        <v>80</v>
      </c>
      <c r="AY463" s="216" t="s">
        <v>132</v>
      </c>
      <c r="BK463" s="218">
        <f>SUM(BK464:BK470)</f>
        <v>0</v>
      </c>
    </row>
    <row r="464" s="2" customFormat="1" ht="24.15" customHeight="1">
      <c r="A464" s="37"/>
      <c r="B464" s="38"/>
      <c r="C464" s="221" t="s">
        <v>836</v>
      </c>
      <c r="D464" s="221" t="s">
        <v>134</v>
      </c>
      <c r="E464" s="222" t="s">
        <v>837</v>
      </c>
      <c r="F464" s="223" t="s">
        <v>838</v>
      </c>
      <c r="G464" s="224" t="s">
        <v>188</v>
      </c>
      <c r="H464" s="225">
        <v>477</v>
      </c>
      <c r="I464" s="226"/>
      <c r="J464" s="227">
        <f>ROUND(I464*H464,2)</f>
        <v>0</v>
      </c>
      <c r="K464" s="228"/>
      <c r="L464" s="43"/>
      <c r="M464" s="229" t="s">
        <v>1</v>
      </c>
      <c r="N464" s="230" t="s">
        <v>41</v>
      </c>
      <c r="O464" s="96"/>
      <c r="P464" s="231">
        <f>O464*H464</f>
        <v>0</v>
      </c>
      <c r="Q464" s="231">
        <v>0.00040000000000000002</v>
      </c>
      <c r="R464" s="231">
        <f>Q464*H464</f>
        <v>0.1908</v>
      </c>
      <c r="S464" s="231">
        <v>0</v>
      </c>
      <c r="T464" s="232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33" t="s">
        <v>210</v>
      </c>
      <c r="AT464" s="233" t="s">
        <v>134</v>
      </c>
      <c r="AU464" s="233" t="s">
        <v>139</v>
      </c>
      <c r="AY464" s="16" t="s">
        <v>132</v>
      </c>
      <c r="BE464" s="234">
        <f>IF(N464="základná",J464,0)</f>
        <v>0</v>
      </c>
      <c r="BF464" s="234">
        <f>IF(N464="znížená",J464,0)</f>
        <v>0</v>
      </c>
      <c r="BG464" s="234">
        <f>IF(N464="zákl. prenesená",J464,0)</f>
        <v>0</v>
      </c>
      <c r="BH464" s="234">
        <f>IF(N464="zníž. prenesená",J464,0)</f>
        <v>0</v>
      </c>
      <c r="BI464" s="234">
        <f>IF(N464="nulová",J464,0)</f>
        <v>0</v>
      </c>
      <c r="BJ464" s="16" t="s">
        <v>139</v>
      </c>
      <c r="BK464" s="234">
        <f>ROUND(I464*H464,2)</f>
        <v>0</v>
      </c>
      <c r="BL464" s="16" t="s">
        <v>210</v>
      </c>
      <c r="BM464" s="233" t="s">
        <v>839</v>
      </c>
    </row>
    <row r="465" s="13" customFormat="1">
      <c r="A465" s="13"/>
      <c r="B465" s="235"/>
      <c r="C465" s="236"/>
      <c r="D465" s="237" t="s">
        <v>141</v>
      </c>
      <c r="E465" s="238" t="s">
        <v>1</v>
      </c>
      <c r="F465" s="239" t="s">
        <v>840</v>
      </c>
      <c r="G465" s="236"/>
      <c r="H465" s="240">
        <v>477</v>
      </c>
      <c r="I465" s="241"/>
      <c r="J465" s="236"/>
      <c r="K465" s="236"/>
      <c r="L465" s="242"/>
      <c r="M465" s="243"/>
      <c r="N465" s="244"/>
      <c r="O465" s="244"/>
      <c r="P465" s="244"/>
      <c r="Q465" s="244"/>
      <c r="R465" s="244"/>
      <c r="S465" s="244"/>
      <c r="T465" s="24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6" t="s">
        <v>141</v>
      </c>
      <c r="AU465" s="246" t="s">
        <v>139</v>
      </c>
      <c r="AV465" s="13" t="s">
        <v>139</v>
      </c>
      <c r="AW465" s="13" t="s">
        <v>31</v>
      </c>
      <c r="AX465" s="13" t="s">
        <v>80</v>
      </c>
      <c r="AY465" s="246" t="s">
        <v>132</v>
      </c>
    </row>
    <row r="466" s="2" customFormat="1" ht="33" customHeight="1">
      <c r="A466" s="37"/>
      <c r="B466" s="38"/>
      <c r="C466" s="258" t="s">
        <v>841</v>
      </c>
      <c r="D466" s="258" t="s">
        <v>178</v>
      </c>
      <c r="E466" s="259" t="s">
        <v>842</v>
      </c>
      <c r="F466" s="260" t="s">
        <v>843</v>
      </c>
      <c r="G466" s="261" t="s">
        <v>188</v>
      </c>
      <c r="H466" s="262">
        <v>500.85000000000002</v>
      </c>
      <c r="I466" s="263"/>
      <c r="J466" s="264">
        <f>ROUND(I466*H466,2)</f>
        <v>0</v>
      </c>
      <c r="K466" s="265"/>
      <c r="L466" s="266"/>
      <c r="M466" s="267" t="s">
        <v>1</v>
      </c>
      <c r="N466" s="268" t="s">
        <v>41</v>
      </c>
      <c r="O466" s="96"/>
      <c r="P466" s="231">
        <f>O466*H466</f>
        <v>0</v>
      </c>
      <c r="Q466" s="231">
        <v>0.012449999999999999</v>
      </c>
      <c r="R466" s="231">
        <f>Q466*H466</f>
        <v>6.2355824999999996</v>
      </c>
      <c r="S466" s="231">
        <v>0</v>
      </c>
      <c r="T466" s="232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233" t="s">
        <v>281</v>
      </c>
      <c r="AT466" s="233" t="s">
        <v>178</v>
      </c>
      <c r="AU466" s="233" t="s">
        <v>139</v>
      </c>
      <c r="AY466" s="16" t="s">
        <v>132</v>
      </c>
      <c r="BE466" s="234">
        <f>IF(N466="základná",J466,0)</f>
        <v>0</v>
      </c>
      <c r="BF466" s="234">
        <f>IF(N466="znížená",J466,0)</f>
        <v>0</v>
      </c>
      <c r="BG466" s="234">
        <f>IF(N466="zákl. prenesená",J466,0)</f>
        <v>0</v>
      </c>
      <c r="BH466" s="234">
        <f>IF(N466="zníž. prenesená",J466,0)</f>
        <v>0</v>
      </c>
      <c r="BI466" s="234">
        <f>IF(N466="nulová",J466,0)</f>
        <v>0</v>
      </c>
      <c r="BJ466" s="16" t="s">
        <v>139</v>
      </c>
      <c r="BK466" s="234">
        <f>ROUND(I466*H466,2)</f>
        <v>0</v>
      </c>
      <c r="BL466" s="16" t="s">
        <v>210</v>
      </c>
      <c r="BM466" s="233" t="s">
        <v>844</v>
      </c>
    </row>
    <row r="467" s="2" customFormat="1" ht="33" customHeight="1">
      <c r="A467" s="37"/>
      <c r="B467" s="38"/>
      <c r="C467" s="221" t="s">
        <v>845</v>
      </c>
      <c r="D467" s="221" t="s">
        <v>134</v>
      </c>
      <c r="E467" s="222" t="s">
        <v>846</v>
      </c>
      <c r="F467" s="223" t="s">
        <v>847</v>
      </c>
      <c r="G467" s="224" t="s">
        <v>227</v>
      </c>
      <c r="H467" s="225">
        <v>2</v>
      </c>
      <c r="I467" s="226"/>
      <c r="J467" s="227">
        <f>ROUND(I467*H467,2)</f>
        <v>0</v>
      </c>
      <c r="K467" s="228"/>
      <c r="L467" s="43"/>
      <c r="M467" s="229" t="s">
        <v>1</v>
      </c>
      <c r="N467" s="230" t="s">
        <v>41</v>
      </c>
      <c r="O467" s="96"/>
      <c r="P467" s="231">
        <f>O467*H467</f>
        <v>0</v>
      </c>
      <c r="Q467" s="231">
        <v>0</v>
      </c>
      <c r="R467" s="231">
        <f>Q467*H467</f>
        <v>0</v>
      </c>
      <c r="S467" s="231">
        <v>0</v>
      </c>
      <c r="T467" s="232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33" t="s">
        <v>210</v>
      </c>
      <c r="AT467" s="233" t="s">
        <v>134</v>
      </c>
      <c r="AU467" s="233" t="s">
        <v>139</v>
      </c>
      <c r="AY467" s="16" t="s">
        <v>132</v>
      </c>
      <c r="BE467" s="234">
        <f>IF(N467="základná",J467,0)</f>
        <v>0</v>
      </c>
      <c r="BF467" s="234">
        <f>IF(N467="znížená",J467,0)</f>
        <v>0</v>
      </c>
      <c r="BG467" s="234">
        <f>IF(N467="zákl. prenesená",J467,0)</f>
        <v>0</v>
      </c>
      <c r="BH467" s="234">
        <f>IF(N467="zníž. prenesená",J467,0)</f>
        <v>0</v>
      </c>
      <c r="BI467" s="234">
        <f>IF(N467="nulová",J467,0)</f>
        <v>0</v>
      </c>
      <c r="BJ467" s="16" t="s">
        <v>139</v>
      </c>
      <c r="BK467" s="234">
        <f>ROUND(I467*H467,2)</f>
        <v>0</v>
      </c>
      <c r="BL467" s="16" t="s">
        <v>210</v>
      </c>
      <c r="BM467" s="233" t="s">
        <v>848</v>
      </c>
    </row>
    <row r="468" s="2" customFormat="1" ht="24.15" customHeight="1">
      <c r="A468" s="37"/>
      <c r="B468" s="38"/>
      <c r="C468" s="258" t="s">
        <v>849</v>
      </c>
      <c r="D468" s="258" t="s">
        <v>178</v>
      </c>
      <c r="E468" s="259" t="s">
        <v>783</v>
      </c>
      <c r="F468" s="260" t="s">
        <v>784</v>
      </c>
      <c r="G468" s="261" t="s">
        <v>227</v>
      </c>
      <c r="H468" s="262">
        <v>2</v>
      </c>
      <c r="I468" s="263"/>
      <c r="J468" s="264">
        <f>ROUND(I468*H468,2)</f>
        <v>0</v>
      </c>
      <c r="K468" s="265"/>
      <c r="L468" s="266"/>
      <c r="M468" s="267" t="s">
        <v>1</v>
      </c>
      <c r="N468" s="268" t="s">
        <v>41</v>
      </c>
      <c r="O468" s="96"/>
      <c r="P468" s="231">
        <f>O468*H468</f>
        <v>0</v>
      </c>
      <c r="Q468" s="231">
        <v>0.001</v>
      </c>
      <c r="R468" s="231">
        <f>Q468*H468</f>
        <v>0.002</v>
      </c>
      <c r="S468" s="231">
        <v>0</v>
      </c>
      <c r="T468" s="232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233" t="s">
        <v>281</v>
      </c>
      <c r="AT468" s="233" t="s">
        <v>178</v>
      </c>
      <c r="AU468" s="233" t="s">
        <v>139</v>
      </c>
      <c r="AY468" s="16" t="s">
        <v>132</v>
      </c>
      <c r="BE468" s="234">
        <f>IF(N468="základná",J468,0)</f>
        <v>0</v>
      </c>
      <c r="BF468" s="234">
        <f>IF(N468="znížená",J468,0)</f>
        <v>0</v>
      </c>
      <c r="BG468" s="234">
        <f>IF(N468="zákl. prenesená",J468,0)</f>
        <v>0</v>
      </c>
      <c r="BH468" s="234">
        <f>IF(N468="zníž. prenesená",J468,0)</f>
        <v>0</v>
      </c>
      <c r="BI468" s="234">
        <f>IF(N468="nulová",J468,0)</f>
        <v>0</v>
      </c>
      <c r="BJ468" s="16" t="s">
        <v>139</v>
      </c>
      <c r="BK468" s="234">
        <f>ROUND(I468*H468,2)</f>
        <v>0</v>
      </c>
      <c r="BL468" s="16" t="s">
        <v>210</v>
      </c>
      <c r="BM468" s="233" t="s">
        <v>850</v>
      </c>
    </row>
    <row r="469" s="2" customFormat="1" ht="24.15" customHeight="1">
      <c r="A469" s="37"/>
      <c r="B469" s="38"/>
      <c r="C469" s="258" t="s">
        <v>851</v>
      </c>
      <c r="D469" s="258" t="s">
        <v>178</v>
      </c>
      <c r="E469" s="259" t="s">
        <v>852</v>
      </c>
      <c r="F469" s="260" t="s">
        <v>853</v>
      </c>
      <c r="G469" s="261" t="s">
        <v>227</v>
      </c>
      <c r="H469" s="262">
        <v>2</v>
      </c>
      <c r="I469" s="263"/>
      <c r="J469" s="264">
        <f>ROUND(I469*H469,2)</f>
        <v>0</v>
      </c>
      <c r="K469" s="265"/>
      <c r="L469" s="266"/>
      <c r="M469" s="267" t="s">
        <v>1</v>
      </c>
      <c r="N469" s="268" t="s">
        <v>41</v>
      </c>
      <c r="O469" s="96"/>
      <c r="P469" s="231">
        <f>O469*H469</f>
        <v>0</v>
      </c>
      <c r="Q469" s="231">
        <v>0.13</v>
      </c>
      <c r="R469" s="231">
        <f>Q469*H469</f>
        <v>0.26000000000000001</v>
      </c>
      <c r="S469" s="231">
        <v>0</v>
      </c>
      <c r="T469" s="232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233" t="s">
        <v>281</v>
      </c>
      <c r="AT469" s="233" t="s">
        <v>178</v>
      </c>
      <c r="AU469" s="233" t="s">
        <v>139</v>
      </c>
      <c r="AY469" s="16" t="s">
        <v>132</v>
      </c>
      <c r="BE469" s="234">
        <f>IF(N469="základná",J469,0)</f>
        <v>0</v>
      </c>
      <c r="BF469" s="234">
        <f>IF(N469="znížená",J469,0)</f>
        <v>0</v>
      </c>
      <c r="BG469" s="234">
        <f>IF(N469="zákl. prenesená",J469,0)</f>
        <v>0</v>
      </c>
      <c r="BH469" s="234">
        <f>IF(N469="zníž. prenesená",J469,0)</f>
        <v>0</v>
      </c>
      <c r="BI469" s="234">
        <f>IF(N469="nulová",J469,0)</f>
        <v>0</v>
      </c>
      <c r="BJ469" s="16" t="s">
        <v>139</v>
      </c>
      <c r="BK469" s="234">
        <f>ROUND(I469*H469,2)</f>
        <v>0</v>
      </c>
      <c r="BL469" s="16" t="s">
        <v>210</v>
      </c>
      <c r="BM469" s="233" t="s">
        <v>854</v>
      </c>
    </row>
    <row r="470" s="2" customFormat="1" ht="24.15" customHeight="1">
      <c r="A470" s="37"/>
      <c r="B470" s="38"/>
      <c r="C470" s="221" t="s">
        <v>855</v>
      </c>
      <c r="D470" s="221" t="s">
        <v>134</v>
      </c>
      <c r="E470" s="222" t="s">
        <v>856</v>
      </c>
      <c r="F470" s="223" t="s">
        <v>857</v>
      </c>
      <c r="G470" s="224" t="s">
        <v>181</v>
      </c>
      <c r="H470" s="225">
        <v>6.6879999999999997</v>
      </c>
      <c r="I470" s="226"/>
      <c r="J470" s="227">
        <f>ROUND(I470*H470,2)</f>
        <v>0</v>
      </c>
      <c r="K470" s="228"/>
      <c r="L470" s="43"/>
      <c r="M470" s="229" t="s">
        <v>1</v>
      </c>
      <c r="N470" s="230" t="s">
        <v>41</v>
      </c>
      <c r="O470" s="96"/>
      <c r="P470" s="231">
        <f>O470*H470</f>
        <v>0</v>
      </c>
      <c r="Q470" s="231">
        <v>0</v>
      </c>
      <c r="R470" s="231">
        <f>Q470*H470</f>
        <v>0</v>
      </c>
      <c r="S470" s="231">
        <v>0</v>
      </c>
      <c r="T470" s="232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233" t="s">
        <v>210</v>
      </c>
      <c r="AT470" s="233" t="s">
        <v>134</v>
      </c>
      <c r="AU470" s="233" t="s">
        <v>139</v>
      </c>
      <c r="AY470" s="16" t="s">
        <v>132</v>
      </c>
      <c r="BE470" s="234">
        <f>IF(N470="základná",J470,0)</f>
        <v>0</v>
      </c>
      <c r="BF470" s="234">
        <f>IF(N470="znížená",J470,0)</f>
        <v>0</v>
      </c>
      <c r="BG470" s="234">
        <f>IF(N470="zákl. prenesená",J470,0)</f>
        <v>0</v>
      </c>
      <c r="BH470" s="234">
        <f>IF(N470="zníž. prenesená",J470,0)</f>
        <v>0</v>
      </c>
      <c r="BI470" s="234">
        <f>IF(N470="nulová",J470,0)</f>
        <v>0</v>
      </c>
      <c r="BJ470" s="16" t="s">
        <v>139</v>
      </c>
      <c r="BK470" s="234">
        <f>ROUND(I470*H470,2)</f>
        <v>0</v>
      </c>
      <c r="BL470" s="16" t="s">
        <v>210</v>
      </c>
      <c r="BM470" s="233" t="s">
        <v>858</v>
      </c>
    </row>
    <row r="471" s="12" customFormat="1" ht="22.8" customHeight="1">
      <c r="A471" s="12"/>
      <c r="B471" s="205"/>
      <c r="C471" s="206"/>
      <c r="D471" s="207" t="s">
        <v>74</v>
      </c>
      <c r="E471" s="219" t="s">
        <v>859</v>
      </c>
      <c r="F471" s="219" t="s">
        <v>860</v>
      </c>
      <c r="G471" s="206"/>
      <c r="H471" s="206"/>
      <c r="I471" s="209"/>
      <c r="J471" s="220">
        <f>BK471</f>
        <v>0</v>
      </c>
      <c r="K471" s="206"/>
      <c r="L471" s="211"/>
      <c r="M471" s="212"/>
      <c r="N471" s="213"/>
      <c r="O471" s="213"/>
      <c r="P471" s="214">
        <f>SUM(P472:P479)</f>
        <v>0</v>
      </c>
      <c r="Q471" s="213"/>
      <c r="R471" s="214">
        <f>SUM(R472:R479)</f>
        <v>1.67271675</v>
      </c>
      <c r="S471" s="213"/>
      <c r="T471" s="215">
        <f>SUM(T472:T479)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16" t="s">
        <v>139</v>
      </c>
      <c r="AT471" s="217" t="s">
        <v>74</v>
      </c>
      <c r="AU471" s="217" t="s">
        <v>80</v>
      </c>
      <c r="AY471" s="216" t="s">
        <v>132</v>
      </c>
      <c r="BK471" s="218">
        <f>SUM(BK472:BK479)</f>
        <v>0</v>
      </c>
    </row>
    <row r="472" s="2" customFormat="1" ht="24.15" customHeight="1">
      <c r="A472" s="37"/>
      <c r="B472" s="38"/>
      <c r="C472" s="221" t="s">
        <v>861</v>
      </c>
      <c r="D472" s="221" t="s">
        <v>134</v>
      </c>
      <c r="E472" s="222" t="s">
        <v>862</v>
      </c>
      <c r="F472" s="223" t="s">
        <v>863</v>
      </c>
      <c r="G472" s="224" t="s">
        <v>418</v>
      </c>
      <c r="H472" s="225">
        <v>61</v>
      </c>
      <c r="I472" s="226"/>
      <c r="J472" s="227">
        <f>ROUND(I472*H472,2)</f>
        <v>0</v>
      </c>
      <c r="K472" s="228"/>
      <c r="L472" s="43"/>
      <c r="M472" s="229" t="s">
        <v>1</v>
      </c>
      <c r="N472" s="230" t="s">
        <v>41</v>
      </c>
      <c r="O472" s="96"/>
      <c r="P472" s="231">
        <f>O472*H472</f>
        <v>0</v>
      </c>
      <c r="Q472" s="231">
        <v>0.0031199999999999999</v>
      </c>
      <c r="R472" s="231">
        <f>Q472*H472</f>
        <v>0.19031999999999999</v>
      </c>
      <c r="S472" s="231">
        <v>0</v>
      </c>
      <c r="T472" s="232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233" t="s">
        <v>210</v>
      </c>
      <c r="AT472" s="233" t="s">
        <v>134</v>
      </c>
      <c r="AU472" s="233" t="s">
        <v>139</v>
      </c>
      <c r="AY472" s="16" t="s">
        <v>132</v>
      </c>
      <c r="BE472" s="234">
        <f>IF(N472="základná",J472,0)</f>
        <v>0</v>
      </c>
      <c r="BF472" s="234">
        <f>IF(N472="znížená",J472,0)</f>
        <v>0</v>
      </c>
      <c r="BG472" s="234">
        <f>IF(N472="zákl. prenesená",J472,0)</f>
        <v>0</v>
      </c>
      <c r="BH472" s="234">
        <f>IF(N472="zníž. prenesená",J472,0)</f>
        <v>0</v>
      </c>
      <c r="BI472" s="234">
        <f>IF(N472="nulová",J472,0)</f>
        <v>0</v>
      </c>
      <c r="BJ472" s="16" t="s">
        <v>139</v>
      </c>
      <c r="BK472" s="234">
        <f>ROUND(I472*H472,2)</f>
        <v>0</v>
      </c>
      <c r="BL472" s="16" t="s">
        <v>210</v>
      </c>
      <c r="BM472" s="233" t="s">
        <v>864</v>
      </c>
    </row>
    <row r="473" s="2" customFormat="1" ht="16.5" customHeight="1">
      <c r="A473" s="37"/>
      <c r="B473" s="38"/>
      <c r="C473" s="258" t="s">
        <v>865</v>
      </c>
      <c r="D473" s="258" t="s">
        <v>178</v>
      </c>
      <c r="E473" s="259" t="s">
        <v>866</v>
      </c>
      <c r="F473" s="260" t="s">
        <v>867</v>
      </c>
      <c r="G473" s="261" t="s">
        <v>227</v>
      </c>
      <c r="H473" s="262">
        <v>211.487</v>
      </c>
      <c r="I473" s="263"/>
      <c r="J473" s="264">
        <f>ROUND(I473*H473,2)</f>
        <v>0</v>
      </c>
      <c r="K473" s="265"/>
      <c r="L473" s="266"/>
      <c r="M473" s="267" t="s">
        <v>1</v>
      </c>
      <c r="N473" s="268" t="s">
        <v>41</v>
      </c>
      <c r="O473" s="96"/>
      <c r="P473" s="231">
        <f>O473*H473</f>
        <v>0</v>
      </c>
      <c r="Q473" s="231">
        <v>0.00044999999999999999</v>
      </c>
      <c r="R473" s="231">
        <f>Q473*H473</f>
        <v>0.095169149999999994</v>
      </c>
      <c r="S473" s="231">
        <v>0</v>
      </c>
      <c r="T473" s="232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233" t="s">
        <v>281</v>
      </c>
      <c r="AT473" s="233" t="s">
        <v>178</v>
      </c>
      <c r="AU473" s="233" t="s">
        <v>139</v>
      </c>
      <c r="AY473" s="16" t="s">
        <v>132</v>
      </c>
      <c r="BE473" s="234">
        <f>IF(N473="základná",J473,0)</f>
        <v>0</v>
      </c>
      <c r="BF473" s="234">
        <f>IF(N473="znížená",J473,0)</f>
        <v>0</v>
      </c>
      <c r="BG473" s="234">
        <f>IF(N473="zákl. prenesená",J473,0)</f>
        <v>0</v>
      </c>
      <c r="BH473" s="234">
        <f>IF(N473="zníž. prenesená",J473,0)</f>
        <v>0</v>
      </c>
      <c r="BI473" s="234">
        <f>IF(N473="nulová",J473,0)</f>
        <v>0</v>
      </c>
      <c r="BJ473" s="16" t="s">
        <v>139</v>
      </c>
      <c r="BK473" s="234">
        <f>ROUND(I473*H473,2)</f>
        <v>0</v>
      </c>
      <c r="BL473" s="16" t="s">
        <v>210</v>
      </c>
      <c r="BM473" s="233" t="s">
        <v>868</v>
      </c>
    </row>
    <row r="474" s="13" customFormat="1">
      <c r="A474" s="13"/>
      <c r="B474" s="235"/>
      <c r="C474" s="236"/>
      <c r="D474" s="237" t="s">
        <v>141</v>
      </c>
      <c r="E474" s="236"/>
      <c r="F474" s="239" t="s">
        <v>869</v>
      </c>
      <c r="G474" s="236"/>
      <c r="H474" s="240">
        <v>211.487</v>
      </c>
      <c r="I474" s="241"/>
      <c r="J474" s="236"/>
      <c r="K474" s="236"/>
      <c r="L474" s="242"/>
      <c r="M474" s="243"/>
      <c r="N474" s="244"/>
      <c r="O474" s="244"/>
      <c r="P474" s="244"/>
      <c r="Q474" s="244"/>
      <c r="R474" s="244"/>
      <c r="S474" s="244"/>
      <c r="T474" s="24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141</v>
      </c>
      <c r="AU474" s="246" t="s">
        <v>139</v>
      </c>
      <c r="AV474" s="13" t="s">
        <v>139</v>
      </c>
      <c r="AW474" s="13" t="s">
        <v>4</v>
      </c>
      <c r="AX474" s="13" t="s">
        <v>80</v>
      </c>
      <c r="AY474" s="246" t="s">
        <v>132</v>
      </c>
    </row>
    <row r="475" s="2" customFormat="1" ht="24.15" customHeight="1">
      <c r="A475" s="37"/>
      <c r="B475" s="38"/>
      <c r="C475" s="221" t="s">
        <v>870</v>
      </c>
      <c r="D475" s="221" t="s">
        <v>134</v>
      </c>
      <c r="E475" s="222" t="s">
        <v>871</v>
      </c>
      <c r="F475" s="223" t="s">
        <v>872</v>
      </c>
      <c r="G475" s="224" t="s">
        <v>188</v>
      </c>
      <c r="H475" s="225">
        <v>62.229999999999997</v>
      </c>
      <c r="I475" s="226"/>
      <c r="J475" s="227">
        <f>ROUND(I475*H475,2)</f>
        <v>0</v>
      </c>
      <c r="K475" s="228"/>
      <c r="L475" s="43"/>
      <c r="M475" s="229" t="s">
        <v>1</v>
      </c>
      <c r="N475" s="230" t="s">
        <v>41</v>
      </c>
      <c r="O475" s="96"/>
      <c r="P475" s="231">
        <f>O475*H475</f>
        <v>0</v>
      </c>
      <c r="Q475" s="231">
        <v>0.0037799999999999999</v>
      </c>
      <c r="R475" s="231">
        <f>Q475*H475</f>
        <v>0.23522939999999998</v>
      </c>
      <c r="S475" s="231">
        <v>0</v>
      </c>
      <c r="T475" s="232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33" t="s">
        <v>210</v>
      </c>
      <c r="AT475" s="233" t="s">
        <v>134</v>
      </c>
      <c r="AU475" s="233" t="s">
        <v>139</v>
      </c>
      <c r="AY475" s="16" t="s">
        <v>132</v>
      </c>
      <c r="BE475" s="234">
        <f>IF(N475="základná",J475,0)</f>
        <v>0</v>
      </c>
      <c r="BF475" s="234">
        <f>IF(N475="znížená",J475,0)</f>
        <v>0</v>
      </c>
      <c r="BG475" s="234">
        <f>IF(N475="zákl. prenesená",J475,0)</f>
        <v>0</v>
      </c>
      <c r="BH475" s="234">
        <f>IF(N475="zníž. prenesená",J475,0)</f>
        <v>0</v>
      </c>
      <c r="BI475" s="234">
        <f>IF(N475="nulová",J475,0)</f>
        <v>0</v>
      </c>
      <c r="BJ475" s="16" t="s">
        <v>139</v>
      </c>
      <c r="BK475" s="234">
        <f>ROUND(I475*H475,2)</f>
        <v>0</v>
      </c>
      <c r="BL475" s="16" t="s">
        <v>210</v>
      </c>
      <c r="BM475" s="233" t="s">
        <v>873</v>
      </c>
    </row>
    <row r="476" s="13" customFormat="1">
      <c r="A476" s="13"/>
      <c r="B476" s="235"/>
      <c r="C476" s="236"/>
      <c r="D476" s="237" t="s">
        <v>141</v>
      </c>
      <c r="E476" s="238" t="s">
        <v>1</v>
      </c>
      <c r="F476" s="239" t="s">
        <v>874</v>
      </c>
      <c r="G476" s="236"/>
      <c r="H476" s="240">
        <v>62.229999999999997</v>
      </c>
      <c r="I476" s="241"/>
      <c r="J476" s="236"/>
      <c r="K476" s="236"/>
      <c r="L476" s="242"/>
      <c r="M476" s="243"/>
      <c r="N476" s="244"/>
      <c r="O476" s="244"/>
      <c r="P476" s="244"/>
      <c r="Q476" s="244"/>
      <c r="R476" s="244"/>
      <c r="S476" s="244"/>
      <c r="T476" s="24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6" t="s">
        <v>141</v>
      </c>
      <c r="AU476" s="246" t="s">
        <v>139</v>
      </c>
      <c r="AV476" s="13" t="s">
        <v>139</v>
      </c>
      <c r="AW476" s="13" t="s">
        <v>31</v>
      </c>
      <c r="AX476" s="13" t="s">
        <v>80</v>
      </c>
      <c r="AY476" s="246" t="s">
        <v>132</v>
      </c>
    </row>
    <row r="477" s="2" customFormat="1" ht="24.15" customHeight="1">
      <c r="A477" s="37"/>
      <c r="B477" s="38"/>
      <c r="C477" s="258" t="s">
        <v>875</v>
      </c>
      <c r="D477" s="258" t="s">
        <v>178</v>
      </c>
      <c r="E477" s="259" t="s">
        <v>876</v>
      </c>
      <c r="F477" s="260" t="s">
        <v>877</v>
      </c>
      <c r="G477" s="261" t="s">
        <v>188</v>
      </c>
      <c r="H477" s="262">
        <v>64.718999999999994</v>
      </c>
      <c r="I477" s="263"/>
      <c r="J477" s="264">
        <f>ROUND(I477*H477,2)</f>
        <v>0</v>
      </c>
      <c r="K477" s="265"/>
      <c r="L477" s="266"/>
      <c r="M477" s="267" t="s">
        <v>1</v>
      </c>
      <c r="N477" s="268" t="s">
        <v>41</v>
      </c>
      <c r="O477" s="96"/>
      <c r="P477" s="231">
        <f>O477*H477</f>
        <v>0</v>
      </c>
      <c r="Q477" s="231">
        <v>0.0178</v>
      </c>
      <c r="R477" s="231">
        <f>Q477*H477</f>
        <v>1.1519982</v>
      </c>
      <c r="S477" s="231">
        <v>0</v>
      </c>
      <c r="T477" s="232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233" t="s">
        <v>281</v>
      </c>
      <c r="AT477" s="233" t="s">
        <v>178</v>
      </c>
      <c r="AU477" s="233" t="s">
        <v>139</v>
      </c>
      <c r="AY477" s="16" t="s">
        <v>132</v>
      </c>
      <c r="BE477" s="234">
        <f>IF(N477="základná",J477,0)</f>
        <v>0</v>
      </c>
      <c r="BF477" s="234">
        <f>IF(N477="znížená",J477,0)</f>
        <v>0</v>
      </c>
      <c r="BG477" s="234">
        <f>IF(N477="zákl. prenesená",J477,0)</f>
        <v>0</v>
      </c>
      <c r="BH477" s="234">
        <f>IF(N477="zníž. prenesená",J477,0)</f>
        <v>0</v>
      </c>
      <c r="BI477" s="234">
        <f>IF(N477="nulová",J477,0)</f>
        <v>0</v>
      </c>
      <c r="BJ477" s="16" t="s">
        <v>139</v>
      </c>
      <c r="BK477" s="234">
        <f>ROUND(I477*H477,2)</f>
        <v>0</v>
      </c>
      <c r="BL477" s="16" t="s">
        <v>210</v>
      </c>
      <c r="BM477" s="233" t="s">
        <v>878</v>
      </c>
    </row>
    <row r="478" s="13" customFormat="1">
      <c r="A478" s="13"/>
      <c r="B478" s="235"/>
      <c r="C478" s="236"/>
      <c r="D478" s="237" t="s">
        <v>141</v>
      </c>
      <c r="E478" s="236"/>
      <c r="F478" s="239" t="s">
        <v>555</v>
      </c>
      <c r="G478" s="236"/>
      <c r="H478" s="240">
        <v>64.718999999999994</v>
      </c>
      <c r="I478" s="241"/>
      <c r="J478" s="236"/>
      <c r="K478" s="236"/>
      <c r="L478" s="242"/>
      <c r="M478" s="243"/>
      <c r="N478" s="244"/>
      <c r="O478" s="244"/>
      <c r="P478" s="244"/>
      <c r="Q478" s="244"/>
      <c r="R478" s="244"/>
      <c r="S478" s="244"/>
      <c r="T478" s="24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6" t="s">
        <v>141</v>
      </c>
      <c r="AU478" s="246" t="s">
        <v>139</v>
      </c>
      <c r="AV478" s="13" t="s">
        <v>139</v>
      </c>
      <c r="AW478" s="13" t="s">
        <v>4</v>
      </c>
      <c r="AX478" s="13" t="s">
        <v>80</v>
      </c>
      <c r="AY478" s="246" t="s">
        <v>132</v>
      </c>
    </row>
    <row r="479" s="2" customFormat="1" ht="24.15" customHeight="1">
      <c r="A479" s="37"/>
      <c r="B479" s="38"/>
      <c r="C479" s="221" t="s">
        <v>879</v>
      </c>
      <c r="D479" s="221" t="s">
        <v>134</v>
      </c>
      <c r="E479" s="222" t="s">
        <v>880</v>
      </c>
      <c r="F479" s="223" t="s">
        <v>881</v>
      </c>
      <c r="G479" s="224" t="s">
        <v>181</v>
      </c>
      <c r="H479" s="225">
        <v>1.673</v>
      </c>
      <c r="I479" s="226"/>
      <c r="J479" s="227">
        <f>ROUND(I479*H479,2)</f>
        <v>0</v>
      </c>
      <c r="K479" s="228"/>
      <c r="L479" s="43"/>
      <c r="M479" s="229" t="s">
        <v>1</v>
      </c>
      <c r="N479" s="230" t="s">
        <v>41</v>
      </c>
      <c r="O479" s="96"/>
      <c r="P479" s="231">
        <f>O479*H479</f>
        <v>0</v>
      </c>
      <c r="Q479" s="231">
        <v>0</v>
      </c>
      <c r="R479" s="231">
        <f>Q479*H479</f>
        <v>0</v>
      </c>
      <c r="S479" s="231">
        <v>0</v>
      </c>
      <c r="T479" s="232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33" t="s">
        <v>210</v>
      </c>
      <c r="AT479" s="233" t="s">
        <v>134</v>
      </c>
      <c r="AU479" s="233" t="s">
        <v>139</v>
      </c>
      <c r="AY479" s="16" t="s">
        <v>132</v>
      </c>
      <c r="BE479" s="234">
        <f>IF(N479="základná",J479,0)</f>
        <v>0</v>
      </c>
      <c r="BF479" s="234">
        <f>IF(N479="znížená",J479,0)</f>
        <v>0</v>
      </c>
      <c r="BG479" s="234">
        <f>IF(N479="zákl. prenesená",J479,0)</f>
        <v>0</v>
      </c>
      <c r="BH479" s="234">
        <f>IF(N479="zníž. prenesená",J479,0)</f>
        <v>0</v>
      </c>
      <c r="BI479" s="234">
        <f>IF(N479="nulová",J479,0)</f>
        <v>0</v>
      </c>
      <c r="BJ479" s="16" t="s">
        <v>139</v>
      </c>
      <c r="BK479" s="234">
        <f>ROUND(I479*H479,2)</f>
        <v>0</v>
      </c>
      <c r="BL479" s="16" t="s">
        <v>210</v>
      </c>
      <c r="BM479" s="233" t="s">
        <v>882</v>
      </c>
    </row>
    <row r="480" s="12" customFormat="1" ht="22.8" customHeight="1">
      <c r="A480" s="12"/>
      <c r="B480" s="205"/>
      <c r="C480" s="206"/>
      <c r="D480" s="207" t="s">
        <v>74</v>
      </c>
      <c r="E480" s="219" t="s">
        <v>883</v>
      </c>
      <c r="F480" s="219" t="s">
        <v>884</v>
      </c>
      <c r="G480" s="206"/>
      <c r="H480" s="206"/>
      <c r="I480" s="209"/>
      <c r="J480" s="220">
        <f>BK480</f>
        <v>0</v>
      </c>
      <c r="K480" s="206"/>
      <c r="L480" s="211"/>
      <c r="M480" s="212"/>
      <c r="N480" s="213"/>
      <c r="O480" s="213"/>
      <c r="P480" s="214">
        <f>SUM(P481:P487)</f>
        <v>0</v>
      </c>
      <c r="Q480" s="213"/>
      <c r="R480" s="214">
        <f>SUM(R481:R487)</f>
        <v>0.42402139999999999</v>
      </c>
      <c r="S480" s="213"/>
      <c r="T480" s="215">
        <f>SUM(T481:T487)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16" t="s">
        <v>139</v>
      </c>
      <c r="AT480" s="217" t="s">
        <v>74</v>
      </c>
      <c r="AU480" s="217" t="s">
        <v>80</v>
      </c>
      <c r="AY480" s="216" t="s">
        <v>132</v>
      </c>
      <c r="BK480" s="218">
        <f>SUM(BK481:BK487)</f>
        <v>0</v>
      </c>
    </row>
    <row r="481" s="2" customFormat="1" ht="24.15" customHeight="1">
      <c r="A481" s="37"/>
      <c r="B481" s="38"/>
      <c r="C481" s="221" t="s">
        <v>885</v>
      </c>
      <c r="D481" s="221" t="s">
        <v>134</v>
      </c>
      <c r="E481" s="222" t="s">
        <v>886</v>
      </c>
      <c r="F481" s="223" t="s">
        <v>887</v>
      </c>
      <c r="G481" s="224" t="s">
        <v>188</v>
      </c>
      <c r="H481" s="225">
        <v>16.879999999999999</v>
      </c>
      <c r="I481" s="226"/>
      <c r="J481" s="227">
        <f>ROUND(I481*H481,2)</f>
        <v>0</v>
      </c>
      <c r="K481" s="228"/>
      <c r="L481" s="43"/>
      <c r="M481" s="229" t="s">
        <v>1</v>
      </c>
      <c r="N481" s="230" t="s">
        <v>41</v>
      </c>
      <c r="O481" s="96"/>
      <c r="P481" s="231">
        <f>O481*H481</f>
        <v>0</v>
      </c>
      <c r="Q481" s="231">
        <v>0.0032799999999999999</v>
      </c>
      <c r="R481" s="231">
        <f>Q481*H481</f>
        <v>0.055366399999999996</v>
      </c>
      <c r="S481" s="231">
        <v>0</v>
      </c>
      <c r="T481" s="232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233" t="s">
        <v>210</v>
      </c>
      <c r="AT481" s="233" t="s">
        <v>134</v>
      </c>
      <c r="AU481" s="233" t="s">
        <v>139</v>
      </c>
      <c r="AY481" s="16" t="s">
        <v>132</v>
      </c>
      <c r="BE481" s="234">
        <f>IF(N481="základná",J481,0)</f>
        <v>0</v>
      </c>
      <c r="BF481" s="234">
        <f>IF(N481="znížená",J481,0)</f>
        <v>0</v>
      </c>
      <c r="BG481" s="234">
        <f>IF(N481="zákl. prenesená",J481,0)</f>
        <v>0</v>
      </c>
      <c r="BH481" s="234">
        <f>IF(N481="zníž. prenesená",J481,0)</f>
        <v>0</v>
      </c>
      <c r="BI481" s="234">
        <f>IF(N481="nulová",J481,0)</f>
        <v>0</v>
      </c>
      <c r="BJ481" s="16" t="s">
        <v>139</v>
      </c>
      <c r="BK481" s="234">
        <f>ROUND(I481*H481,2)</f>
        <v>0</v>
      </c>
      <c r="BL481" s="16" t="s">
        <v>210</v>
      </c>
      <c r="BM481" s="233" t="s">
        <v>888</v>
      </c>
    </row>
    <row r="482" s="13" customFormat="1">
      <c r="A482" s="13"/>
      <c r="B482" s="235"/>
      <c r="C482" s="236"/>
      <c r="D482" s="237" t="s">
        <v>141</v>
      </c>
      <c r="E482" s="238" t="s">
        <v>1</v>
      </c>
      <c r="F482" s="239" t="s">
        <v>889</v>
      </c>
      <c r="G482" s="236"/>
      <c r="H482" s="240">
        <v>18.879999999999999</v>
      </c>
      <c r="I482" s="241"/>
      <c r="J482" s="236"/>
      <c r="K482" s="236"/>
      <c r="L482" s="242"/>
      <c r="M482" s="243"/>
      <c r="N482" s="244"/>
      <c r="O482" s="244"/>
      <c r="P482" s="244"/>
      <c r="Q482" s="244"/>
      <c r="R482" s="244"/>
      <c r="S482" s="244"/>
      <c r="T482" s="24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6" t="s">
        <v>141</v>
      </c>
      <c r="AU482" s="246" t="s">
        <v>139</v>
      </c>
      <c r="AV482" s="13" t="s">
        <v>139</v>
      </c>
      <c r="AW482" s="13" t="s">
        <v>31</v>
      </c>
      <c r="AX482" s="13" t="s">
        <v>75</v>
      </c>
      <c r="AY482" s="246" t="s">
        <v>132</v>
      </c>
    </row>
    <row r="483" s="13" customFormat="1">
      <c r="A483" s="13"/>
      <c r="B483" s="235"/>
      <c r="C483" s="236"/>
      <c r="D483" s="237" t="s">
        <v>141</v>
      </c>
      <c r="E483" s="238" t="s">
        <v>1</v>
      </c>
      <c r="F483" s="239" t="s">
        <v>890</v>
      </c>
      <c r="G483" s="236"/>
      <c r="H483" s="240">
        <v>-2</v>
      </c>
      <c r="I483" s="241"/>
      <c r="J483" s="236"/>
      <c r="K483" s="236"/>
      <c r="L483" s="242"/>
      <c r="M483" s="243"/>
      <c r="N483" s="244"/>
      <c r="O483" s="244"/>
      <c r="P483" s="244"/>
      <c r="Q483" s="244"/>
      <c r="R483" s="244"/>
      <c r="S483" s="244"/>
      <c r="T483" s="24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6" t="s">
        <v>141</v>
      </c>
      <c r="AU483" s="246" t="s">
        <v>139</v>
      </c>
      <c r="AV483" s="13" t="s">
        <v>139</v>
      </c>
      <c r="AW483" s="13" t="s">
        <v>31</v>
      </c>
      <c r="AX483" s="13" t="s">
        <v>75</v>
      </c>
      <c r="AY483" s="246" t="s">
        <v>132</v>
      </c>
    </row>
    <row r="484" s="14" customFormat="1">
      <c r="A484" s="14"/>
      <c r="B484" s="247"/>
      <c r="C484" s="248"/>
      <c r="D484" s="237" t="s">
        <v>141</v>
      </c>
      <c r="E484" s="249" t="s">
        <v>1</v>
      </c>
      <c r="F484" s="250" t="s">
        <v>144</v>
      </c>
      <c r="G484" s="248"/>
      <c r="H484" s="251">
        <v>16.879999999999999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7" t="s">
        <v>141</v>
      </c>
      <c r="AU484" s="257" t="s">
        <v>139</v>
      </c>
      <c r="AV484" s="14" t="s">
        <v>138</v>
      </c>
      <c r="AW484" s="14" t="s">
        <v>31</v>
      </c>
      <c r="AX484" s="14" t="s">
        <v>80</v>
      </c>
      <c r="AY484" s="257" t="s">
        <v>132</v>
      </c>
    </row>
    <row r="485" s="2" customFormat="1" ht="24.15" customHeight="1">
      <c r="A485" s="37"/>
      <c r="B485" s="38"/>
      <c r="C485" s="258" t="s">
        <v>891</v>
      </c>
      <c r="D485" s="258" t="s">
        <v>178</v>
      </c>
      <c r="E485" s="259" t="s">
        <v>892</v>
      </c>
      <c r="F485" s="260" t="s">
        <v>893</v>
      </c>
      <c r="G485" s="261" t="s">
        <v>188</v>
      </c>
      <c r="H485" s="262">
        <v>17.555</v>
      </c>
      <c r="I485" s="263"/>
      <c r="J485" s="264">
        <f>ROUND(I485*H485,2)</f>
        <v>0</v>
      </c>
      <c r="K485" s="265"/>
      <c r="L485" s="266"/>
      <c r="M485" s="267" t="s">
        <v>1</v>
      </c>
      <c r="N485" s="268" t="s">
        <v>41</v>
      </c>
      <c r="O485" s="96"/>
      <c r="P485" s="231">
        <f>O485*H485</f>
        <v>0</v>
      </c>
      <c r="Q485" s="231">
        <v>0.021000000000000001</v>
      </c>
      <c r="R485" s="231">
        <f>Q485*H485</f>
        <v>0.36865500000000001</v>
      </c>
      <c r="S485" s="231">
        <v>0</v>
      </c>
      <c r="T485" s="232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233" t="s">
        <v>281</v>
      </c>
      <c r="AT485" s="233" t="s">
        <v>178</v>
      </c>
      <c r="AU485" s="233" t="s">
        <v>139</v>
      </c>
      <c r="AY485" s="16" t="s">
        <v>132</v>
      </c>
      <c r="BE485" s="234">
        <f>IF(N485="základná",J485,0)</f>
        <v>0</v>
      </c>
      <c r="BF485" s="234">
        <f>IF(N485="znížená",J485,0)</f>
        <v>0</v>
      </c>
      <c r="BG485" s="234">
        <f>IF(N485="zákl. prenesená",J485,0)</f>
        <v>0</v>
      </c>
      <c r="BH485" s="234">
        <f>IF(N485="zníž. prenesená",J485,0)</f>
        <v>0</v>
      </c>
      <c r="BI485" s="234">
        <f>IF(N485="nulová",J485,0)</f>
        <v>0</v>
      </c>
      <c r="BJ485" s="16" t="s">
        <v>139</v>
      </c>
      <c r="BK485" s="234">
        <f>ROUND(I485*H485,2)</f>
        <v>0</v>
      </c>
      <c r="BL485" s="16" t="s">
        <v>210</v>
      </c>
      <c r="BM485" s="233" t="s">
        <v>894</v>
      </c>
    </row>
    <row r="486" s="13" customFormat="1">
      <c r="A486" s="13"/>
      <c r="B486" s="235"/>
      <c r="C486" s="236"/>
      <c r="D486" s="237" t="s">
        <v>141</v>
      </c>
      <c r="E486" s="236"/>
      <c r="F486" s="239" t="s">
        <v>895</v>
      </c>
      <c r="G486" s="236"/>
      <c r="H486" s="240">
        <v>17.555</v>
      </c>
      <c r="I486" s="241"/>
      <c r="J486" s="236"/>
      <c r="K486" s="236"/>
      <c r="L486" s="242"/>
      <c r="M486" s="243"/>
      <c r="N486" s="244"/>
      <c r="O486" s="244"/>
      <c r="P486" s="244"/>
      <c r="Q486" s="244"/>
      <c r="R486" s="244"/>
      <c r="S486" s="244"/>
      <c r="T486" s="24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6" t="s">
        <v>141</v>
      </c>
      <c r="AU486" s="246" t="s">
        <v>139</v>
      </c>
      <c r="AV486" s="13" t="s">
        <v>139</v>
      </c>
      <c r="AW486" s="13" t="s">
        <v>4</v>
      </c>
      <c r="AX486" s="13" t="s">
        <v>80</v>
      </c>
      <c r="AY486" s="246" t="s">
        <v>132</v>
      </c>
    </row>
    <row r="487" s="2" customFormat="1" ht="24.15" customHeight="1">
      <c r="A487" s="37"/>
      <c r="B487" s="38"/>
      <c r="C487" s="221" t="s">
        <v>896</v>
      </c>
      <c r="D487" s="221" t="s">
        <v>134</v>
      </c>
      <c r="E487" s="222" t="s">
        <v>897</v>
      </c>
      <c r="F487" s="223" t="s">
        <v>898</v>
      </c>
      <c r="G487" s="224" t="s">
        <v>181</v>
      </c>
      <c r="H487" s="225">
        <v>0.42399999999999999</v>
      </c>
      <c r="I487" s="226"/>
      <c r="J487" s="227">
        <f>ROUND(I487*H487,2)</f>
        <v>0</v>
      </c>
      <c r="K487" s="228"/>
      <c r="L487" s="43"/>
      <c r="M487" s="229" t="s">
        <v>1</v>
      </c>
      <c r="N487" s="230" t="s">
        <v>41</v>
      </c>
      <c r="O487" s="96"/>
      <c r="P487" s="231">
        <f>O487*H487</f>
        <v>0</v>
      </c>
      <c r="Q487" s="231">
        <v>0</v>
      </c>
      <c r="R487" s="231">
        <f>Q487*H487</f>
        <v>0</v>
      </c>
      <c r="S487" s="231">
        <v>0</v>
      </c>
      <c r="T487" s="232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233" t="s">
        <v>210</v>
      </c>
      <c r="AT487" s="233" t="s">
        <v>134</v>
      </c>
      <c r="AU487" s="233" t="s">
        <v>139</v>
      </c>
      <c r="AY487" s="16" t="s">
        <v>132</v>
      </c>
      <c r="BE487" s="234">
        <f>IF(N487="základná",J487,0)</f>
        <v>0</v>
      </c>
      <c r="BF487" s="234">
        <f>IF(N487="znížená",J487,0)</f>
        <v>0</v>
      </c>
      <c r="BG487" s="234">
        <f>IF(N487="zákl. prenesená",J487,0)</f>
        <v>0</v>
      </c>
      <c r="BH487" s="234">
        <f>IF(N487="zníž. prenesená",J487,0)</f>
        <v>0</v>
      </c>
      <c r="BI487" s="234">
        <f>IF(N487="nulová",J487,0)</f>
        <v>0</v>
      </c>
      <c r="BJ487" s="16" t="s">
        <v>139</v>
      </c>
      <c r="BK487" s="234">
        <f>ROUND(I487*H487,2)</f>
        <v>0</v>
      </c>
      <c r="BL487" s="16" t="s">
        <v>210</v>
      </c>
      <c r="BM487" s="233" t="s">
        <v>899</v>
      </c>
    </row>
    <row r="488" s="12" customFormat="1" ht="22.8" customHeight="1">
      <c r="A488" s="12"/>
      <c r="B488" s="205"/>
      <c r="C488" s="206"/>
      <c r="D488" s="207" t="s">
        <v>74</v>
      </c>
      <c r="E488" s="219" t="s">
        <v>900</v>
      </c>
      <c r="F488" s="219" t="s">
        <v>901</v>
      </c>
      <c r="G488" s="206"/>
      <c r="H488" s="206"/>
      <c r="I488" s="209"/>
      <c r="J488" s="220">
        <f>BK488</f>
        <v>0</v>
      </c>
      <c r="K488" s="206"/>
      <c r="L488" s="211"/>
      <c r="M488" s="212"/>
      <c r="N488" s="213"/>
      <c r="O488" s="213"/>
      <c r="P488" s="214">
        <f>SUM(P489:P490)</f>
        <v>0</v>
      </c>
      <c r="Q488" s="213"/>
      <c r="R488" s="214">
        <f>SUM(R489:R490)</f>
        <v>0.087999999999999995</v>
      </c>
      <c r="S488" s="213"/>
      <c r="T488" s="215">
        <f>SUM(T489:T490)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16" t="s">
        <v>139</v>
      </c>
      <c r="AT488" s="217" t="s">
        <v>74</v>
      </c>
      <c r="AU488" s="217" t="s">
        <v>80</v>
      </c>
      <c r="AY488" s="216" t="s">
        <v>132</v>
      </c>
      <c r="BK488" s="218">
        <f>SUM(BK489:BK490)</f>
        <v>0</v>
      </c>
    </row>
    <row r="489" s="2" customFormat="1" ht="24.15" customHeight="1">
      <c r="A489" s="37"/>
      <c r="B489" s="38"/>
      <c r="C489" s="221" t="s">
        <v>902</v>
      </c>
      <c r="D489" s="221" t="s">
        <v>134</v>
      </c>
      <c r="E489" s="222" t="s">
        <v>903</v>
      </c>
      <c r="F489" s="223" t="s">
        <v>904</v>
      </c>
      <c r="G489" s="224" t="s">
        <v>188</v>
      </c>
      <c r="H489" s="225">
        <v>352</v>
      </c>
      <c r="I489" s="226"/>
      <c r="J489" s="227">
        <f>ROUND(I489*H489,2)</f>
        <v>0</v>
      </c>
      <c r="K489" s="228"/>
      <c r="L489" s="43"/>
      <c r="M489" s="229" t="s">
        <v>1</v>
      </c>
      <c r="N489" s="230" t="s">
        <v>41</v>
      </c>
      <c r="O489" s="96"/>
      <c r="P489" s="231">
        <f>O489*H489</f>
        <v>0</v>
      </c>
      <c r="Q489" s="231">
        <v>0.00016000000000000001</v>
      </c>
      <c r="R489" s="231">
        <f>Q489*H489</f>
        <v>0.056320000000000002</v>
      </c>
      <c r="S489" s="231">
        <v>0</v>
      </c>
      <c r="T489" s="232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233" t="s">
        <v>210</v>
      </c>
      <c r="AT489" s="233" t="s">
        <v>134</v>
      </c>
      <c r="AU489" s="233" t="s">
        <v>139</v>
      </c>
      <c r="AY489" s="16" t="s">
        <v>132</v>
      </c>
      <c r="BE489" s="234">
        <f>IF(N489="základná",J489,0)</f>
        <v>0</v>
      </c>
      <c r="BF489" s="234">
        <f>IF(N489="znížená",J489,0)</f>
        <v>0</v>
      </c>
      <c r="BG489" s="234">
        <f>IF(N489="zákl. prenesená",J489,0)</f>
        <v>0</v>
      </c>
      <c r="BH489" s="234">
        <f>IF(N489="zníž. prenesená",J489,0)</f>
        <v>0</v>
      </c>
      <c r="BI489" s="234">
        <f>IF(N489="nulová",J489,0)</f>
        <v>0</v>
      </c>
      <c r="BJ489" s="16" t="s">
        <v>139</v>
      </c>
      <c r="BK489" s="234">
        <f>ROUND(I489*H489,2)</f>
        <v>0</v>
      </c>
      <c r="BL489" s="16" t="s">
        <v>210</v>
      </c>
      <c r="BM489" s="233" t="s">
        <v>905</v>
      </c>
    </row>
    <row r="490" s="2" customFormat="1" ht="24.15" customHeight="1">
      <c r="A490" s="37"/>
      <c r="B490" s="38"/>
      <c r="C490" s="221" t="s">
        <v>906</v>
      </c>
      <c r="D490" s="221" t="s">
        <v>134</v>
      </c>
      <c r="E490" s="222" t="s">
        <v>907</v>
      </c>
      <c r="F490" s="223" t="s">
        <v>908</v>
      </c>
      <c r="G490" s="224" t="s">
        <v>188</v>
      </c>
      <c r="H490" s="225">
        <v>352</v>
      </c>
      <c r="I490" s="226"/>
      <c r="J490" s="227">
        <f>ROUND(I490*H490,2)</f>
        <v>0</v>
      </c>
      <c r="K490" s="228"/>
      <c r="L490" s="43"/>
      <c r="M490" s="229" t="s">
        <v>1</v>
      </c>
      <c r="N490" s="230" t="s">
        <v>41</v>
      </c>
      <c r="O490" s="96"/>
      <c r="P490" s="231">
        <f>O490*H490</f>
        <v>0</v>
      </c>
      <c r="Q490" s="231">
        <v>9.0000000000000006E-05</v>
      </c>
      <c r="R490" s="231">
        <f>Q490*H490</f>
        <v>0.03168</v>
      </c>
      <c r="S490" s="231">
        <v>0</v>
      </c>
      <c r="T490" s="232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233" t="s">
        <v>210</v>
      </c>
      <c r="AT490" s="233" t="s">
        <v>134</v>
      </c>
      <c r="AU490" s="233" t="s">
        <v>139</v>
      </c>
      <c r="AY490" s="16" t="s">
        <v>132</v>
      </c>
      <c r="BE490" s="234">
        <f>IF(N490="základná",J490,0)</f>
        <v>0</v>
      </c>
      <c r="BF490" s="234">
        <f>IF(N490="znížená",J490,0)</f>
        <v>0</v>
      </c>
      <c r="BG490" s="234">
        <f>IF(N490="zákl. prenesená",J490,0)</f>
        <v>0</v>
      </c>
      <c r="BH490" s="234">
        <f>IF(N490="zníž. prenesená",J490,0)</f>
        <v>0</v>
      </c>
      <c r="BI490" s="234">
        <f>IF(N490="nulová",J490,0)</f>
        <v>0</v>
      </c>
      <c r="BJ490" s="16" t="s">
        <v>139</v>
      </c>
      <c r="BK490" s="234">
        <f>ROUND(I490*H490,2)</f>
        <v>0</v>
      </c>
      <c r="BL490" s="16" t="s">
        <v>210</v>
      </c>
      <c r="BM490" s="233" t="s">
        <v>909</v>
      </c>
    </row>
    <row r="491" s="12" customFormat="1" ht="22.8" customHeight="1">
      <c r="A491" s="12"/>
      <c r="B491" s="205"/>
      <c r="C491" s="206"/>
      <c r="D491" s="207" t="s">
        <v>74</v>
      </c>
      <c r="E491" s="219" t="s">
        <v>910</v>
      </c>
      <c r="F491" s="219" t="s">
        <v>911</v>
      </c>
      <c r="G491" s="206"/>
      <c r="H491" s="206"/>
      <c r="I491" s="209"/>
      <c r="J491" s="220">
        <f>BK491</f>
        <v>0</v>
      </c>
      <c r="K491" s="206"/>
      <c r="L491" s="211"/>
      <c r="M491" s="212"/>
      <c r="N491" s="213"/>
      <c r="O491" s="213"/>
      <c r="P491" s="214">
        <f>SUM(P492:P496)</f>
        <v>0</v>
      </c>
      <c r="Q491" s="213"/>
      <c r="R491" s="214">
        <f>SUM(R492:R496)</f>
        <v>0.1560819</v>
      </c>
      <c r="S491" s="213"/>
      <c r="T491" s="215">
        <f>SUM(T492:T496)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16" t="s">
        <v>139</v>
      </c>
      <c r="AT491" s="217" t="s">
        <v>74</v>
      </c>
      <c r="AU491" s="217" t="s">
        <v>80</v>
      </c>
      <c r="AY491" s="216" t="s">
        <v>132</v>
      </c>
      <c r="BK491" s="218">
        <f>SUM(BK492:BK496)</f>
        <v>0</v>
      </c>
    </row>
    <row r="492" s="2" customFormat="1" ht="24.15" customHeight="1">
      <c r="A492" s="37"/>
      <c r="B492" s="38"/>
      <c r="C492" s="221" t="s">
        <v>912</v>
      </c>
      <c r="D492" s="221" t="s">
        <v>134</v>
      </c>
      <c r="E492" s="222" t="s">
        <v>913</v>
      </c>
      <c r="F492" s="223" t="s">
        <v>914</v>
      </c>
      <c r="G492" s="224" t="s">
        <v>188</v>
      </c>
      <c r="H492" s="225">
        <v>600.31500000000005</v>
      </c>
      <c r="I492" s="226"/>
      <c r="J492" s="227">
        <f>ROUND(I492*H492,2)</f>
        <v>0</v>
      </c>
      <c r="K492" s="228"/>
      <c r="L492" s="43"/>
      <c r="M492" s="229" t="s">
        <v>1</v>
      </c>
      <c r="N492" s="230" t="s">
        <v>41</v>
      </c>
      <c r="O492" s="96"/>
      <c r="P492" s="231">
        <f>O492*H492</f>
        <v>0</v>
      </c>
      <c r="Q492" s="231">
        <v>0.00012</v>
      </c>
      <c r="R492" s="231">
        <f>Q492*H492</f>
        <v>0.072037800000000013</v>
      </c>
      <c r="S492" s="231">
        <v>0</v>
      </c>
      <c r="T492" s="232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233" t="s">
        <v>210</v>
      </c>
      <c r="AT492" s="233" t="s">
        <v>134</v>
      </c>
      <c r="AU492" s="233" t="s">
        <v>139</v>
      </c>
      <c r="AY492" s="16" t="s">
        <v>132</v>
      </c>
      <c r="BE492" s="234">
        <f>IF(N492="základná",J492,0)</f>
        <v>0</v>
      </c>
      <c r="BF492" s="234">
        <f>IF(N492="znížená",J492,0)</f>
        <v>0</v>
      </c>
      <c r="BG492" s="234">
        <f>IF(N492="zákl. prenesená",J492,0)</f>
        <v>0</v>
      </c>
      <c r="BH492" s="234">
        <f>IF(N492="zníž. prenesená",J492,0)</f>
        <v>0</v>
      </c>
      <c r="BI492" s="234">
        <f>IF(N492="nulová",J492,0)</f>
        <v>0</v>
      </c>
      <c r="BJ492" s="16" t="s">
        <v>139</v>
      </c>
      <c r="BK492" s="234">
        <f>ROUND(I492*H492,2)</f>
        <v>0</v>
      </c>
      <c r="BL492" s="16" t="s">
        <v>210</v>
      </c>
      <c r="BM492" s="233" t="s">
        <v>915</v>
      </c>
    </row>
    <row r="493" s="13" customFormat="1">
      <c r="A493" s="13"/>
      <c r="B493" s="235"/>
      <c r="C493" s="236"/>
      <c r="D493" s="237" t="s">
        <v>141</v>
      </c>
      <c r="E493" s="238" t="s">
        <v>1</v>
      </c>
      <c r="F493" s="239" t="s">
        <v>916</v>
      </c>
      <c r="G493" s="236"/>
      <c r="H493" s="240">
        <v>533.71500000000003</v>
      </c>
      <c r="I493" s="241"/>
      <c r="J493" s="236"/>
      <c r="K493" s="236"/>
      <c r="L493" s="242"/>
      <c r="M493" s="243"/>
      <c r="N493" s="244"/>
      <c r="O493" s="244"/>
      <c r="P493" s="244"/>
      <c r="Q493" s="244"/>
      <c r="R493" s="244"/>
      <c r="S493" s="244"/>
      <c r="T493" s="24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6" t="s">
        <v>141</v>
      </c>
      <c r="AU493" s="246" t="s">
        <v>139</v>
      </c>
      <c r="AV493" s="13" t="s">
        <v>139</v>
      </c>
      <c r="AW493" s="13" t="s">
        <v>31</v>
      </c>
      <c r="AX493" s="13" t="s">
        <v>75</v>
      </c>
      <c r="AY493" s="246" t="s">
        <v>132</v>
      </c>
    </row>
    <row r="494" s="13" customFormat="1">
      <c r="A494" s="13"/>
      <c r="B494" s="235"/>
      <c r="C494" s="236"/>
      <c r="D494" s="237" t="s">
        <v>141</v>
      </c>
      <c r="E494" s="238" t="s">
        <v>1</v>
      </c>
      <c r="F494" s="239" t="s">
        <v>917</v>
      </c>
      <c r="G494" s="236"/>
      <c r="H494" s="240">
        <v>66.599999999999994</v>
      </c>
      <c r="I494" s="241"/>
      <c r="J494" s="236"/>
      <c r="K494" s="236"/>
      <c r="L494" s="242"/>
      <c r="M494" s="243"/>
      <c r="N494" s="244"/>
      <c r="O494" s="244"/>
      <c r="P494" s="244"/>
      <c r="Q494" s="244"/>
      <c r="R494" s="244"/>
      <c r="S494" s="244"/>
      <c r="T494" s="24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6" t="s">
        <v>141</v>
      </c>
      <c r="AU494" s="246" t="s">
        <v>139</v>
      </c>
      <c r="AV494" s="13" t="s">
        <v>139</v>
      </c>
      <c r="AW494" s="13" t="s">
        <v>31</v>
      </c>
      <c r="AX494" s="13" t="s">
        <v>75</v>
      </c>
      <c r="AY494" s="246" t="s">
        <v>132</v>
      </c>
    </row>
    <row r="495" s="14" customFormat="1">
      <c r="A495" s="14"/>
      <c r="B495" s="247"/>
      <c r="C495" s="248"/>
      <c r="D495" s="237" t="s">
        <v>141</v>
      </c>
      <c r="E495" s="249" t="s">
        <v>1</v>
      </c>
      <c r="F495" s="250" t="s">
        <v>144</v>
      </c>
      <c r="G495" s="248"/>
      <c r="H495" s="251">
        <v>600.31500000000005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7" t="s">
        <v>141</v>
      </c>
      <c r="AU495" s="257" t="s">
        <v>139</v>
      </c>
      <c r="AV495" s="14" t="s">
        <v>138</v>
      </c>
      <c r="AW495" s="14" t="s">
        <v>31</v>
      </c>
      <c r="AX495" s="14" t="s">
        <v>80</v>
      </c>
      <c r="AY495" s="257" t="s">
        <v>132</v>
      </c>
    </row>
    <row r="496" s="2" customFormat="1" ht="37.8" customHeight="1">
      <c r="A496" s="37"/>
      <c r="B496" s="38"/>
      <c r="C496" s="221" t="s">
        <v>918</v>
      </c>
      <c r="D496" s="221" t="s">
        <v>134</v>
      </c>
      <c r="E496" s="222" t="s">
        <v>919</v>
      </c>
      <c r="F496" s="223" t="s">
        <v>920</v>
      </c>
      <c r="G496" s="224" t="s">
        <v>188</v>
      </c>
      <c r="H496" s="225">
        <v>600.31500000000005</v>
      </c>
      <c r="I496" s="226"/>
      <c r="J496" s="227">
        <f>ROUND(I496*H496,2)</f>
        <v>0</v>
      </c>
      <c r="K496" s="228"/>
      <c r="L496" s="43"/>
      <c r="M496" s="229" t="s">
        <v>1</v>
      </c>
      <c r="N496" s="230" t="s">
        <v>41</v>
      </c>
      <c r="O496" s="96"/>
      <c r="P496" s="231">
        <f>O496*H496</f>
        <v>0</v>
      </c>
      <c r="Q496" s="231">
        <v>0.00013999999999999999</v>
      </c>
      <c r="R496" s="231">
        <f>Q496*H496</f>
        <v>0.084044099999999997</v>
      </c>
      <c r="S496" s="231">
        <v>0</v>
      </c>
      <c r="T496" s="232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233" t="s">
        <v>210</v>
      </c>
      <c r="AT496" s="233" t="s">
        <v>134</v>
      </c>
      <c r="AU496" s="233" t="s">
        <v>139</v>
      </c>
      <c r="AY496" s="16" t="s">
        <v>132</v>
      </c>
      <c r="BE496" s="234">
        <f>IF(N496="základná",J496,0)</f>
        <v>0</v>
      </c>
      <c r="BF496" s="234">
        <f>IF(N496="znížená",J496,0)</f>
        <v>0</v>
      </c>
      <c r="BG496" s="234">
        <f>IF(N496="zákl. prenesená",J496,0)</f>
        <v>0</v>
      </c>
      <c r="BH496" s="234">
        <f>IF(N496="zníž. prenesená",J496,0)</f>
        <v>0</v>
      </c>
      <c r="BI496" s="234">
        <f>IF(N496="nulová",J496,0)</f>
        <v>0</v>
      </c>
      <c r="BJ496" s="16" t="s">
        <v>139</v>
      </c>
      <c r="BK496" s="234">
        <f>ROUND(I496*H496,2)</f>
        <v>0</v>
      </c>
      <c r="BL496" s="16" t="s">
        <v>210</v>
      </c>
      <c r="BM496" s="233" t="s">
        <v>921</v>
      </c>
    </row>
    <row r="497" s="12" customFormat="1" ht="22.8" customHeight="1">
      <c r="A497" s="12"/>
      <c r="B497" s="205"/>
      <c r="C497" s="206"/>
      <c r="D497" s="207" t="s">
        <v>74</v>
      </c>
      <c r="E497" s="219" t="s">
        <v>922</v>
      </c>
      <c r="F497" s="219" t="s">
        <v>923</v>
      </c>
      <c r="G497" s="206"/>
      <c r="H497" s="206"/>
      <c r="I497" s="209"/>
      <c r="J497" s="220">
        <f>BK497</f>
        <v>0</v>
      </c>
      <c r="K497" s="206"/>
      <c r="L497" s="211"/>
      <c r="M497" s="212"/>
      <c r="N497" s="213"/>
      <c r="O497" s="213"/>
      <c r="P497" s="214">
        <f>SUM(P498:P501)</f>
        <v>0</v>
      </c>
      <c r="Q497" s="213"/>
      <c r="R497" s="214">
        <f>SUM(R498:R501)</f>
        <v>0.11037</v>
      </c>
      <c r="S497" s="213"/>
      <c r="T497" s="215">
        <f>SUM(T498:T501)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16" t="s">
        <v>139</v>
      </c>
      <c r="AT497" s="217" t="s">
        <v>74</v>
      </c>
      <c r="AU497" s="217" t="s">
        <v>80</v>
      </c>
      <c r="AY497" s="216" t="s">
        <v>132</v>
      </c>
      <c r="BK497" s="218">
        <f>SUM(BK498:BK501)</f>
        <v>0</v>
      </c>
    </row>
    <row r="498" s="2" customFormat="1" ht="24.15" customHeight="1">
      <c r="A498" s="37"/>
      <c r="B498" s="38"/>
      <c r="C498" s="221" t="s">
        <v>924</v>
      </c>
      <c r="D498" s="221" t="s">
        <v>134</v>
      </c>
      <c r="E498" s="222" t="s">
        <v>925</v>
      </c>
      <c r="F498" s="223" t="s">
        <v>926</v>
      </c>
      <c r="G498" s="224" t="s">
        <v>227</v>
      </c>
      <c r="H498" s="225">
        <v>1</v>
      </c>
      <c r="I498" s="226"/>
      <c r="J498" s="227">
        <f>ROUND(I498*H498,2)</f>
        <v>0</v>
      </c>
      <c r="K498" s="228"/>
      <c r="L498" s="43"/>
      <c r="M498" s="229" t="s">
        <v>1</v>
      </c>
      <c r="N498" s="230" t="s">
        <v>41</v>
      </c>
      <c r="O498" s="96"/>
      <c r="P498" s="231">
        <f>O498*H498</f>
        <v>0</v>
      </c>
      <c r="Q498" s="231">
        <v>0</v>
      </c>
      <c r="R498" s="231">
        <f>Q498*H498</f>
        <v>0</v>
      </c>
      <c r="S498" s="231">
        <v>0</v>
      </c>
      <c r="T498" s="232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233" t="s">
        <v>210</v>
      </c>
      <c r="AT498" s="233" t="s">
        <v>134</v>
      </c>
      <c r="AU498" s="233" t="s">
        <v>139</v>
      </c>
      <c r="AY498" s="16" t="s">
        <v>132</v>
      </c>
      <c r="BE498" s="234">
        <f>IF(N498="základná",J498,0)</f>
        <v>0</v>
      </c>
      <c r="BF498" s="234">
        <f>IF(N498="znížená",J498,0)</f>
        <v>0</v>
      </c>
      <c r="BG498" s="234">
        <f>IF(N498="zákl. prenesená",J498,0)</f>
        <v>0</v>
      </c>
      <c r="BH498" s="234">
        <f>IF(N498="zníž. prenesená",J498,0)</f>
        <v>0</v>
      </c>
      <c r="BI498" s="234">
        <f>IF(N498="nulová",J498,0)</f>
        <v>0</v>
      </c>
      <c r="BJ498" s="16" t="s">
        <v>139</v>
      </c>
      <c r="BK498" s="234">
        <f>ROUND(I498*H498,2)</f>
        <v>0</v>
      </c>
      <c r="BL498" s="16" t="s">
        <v>210</v>
      </c>
      <c r="BM498" s="233" t="s">
        <v>927</v>
      </c>
    </row>
    <row r="499" s="2" customFormat="1" ht="16.5" customHeight="1">
      <c r="A499" s="37"/>
      <c r="B499" s="38"/>
      <c r="C499" s="258" t="s">
        <v>928</v>
      </c>
      <c r="D499" s="258" t="s">
        <v>178</v>
      </c>
      <c r="E499" s="259" t="s">
        <v>929</v>
      </c>
      <c r="F499" s="260" t="s">
        <v>930</v>
      </c>
      <c r="G499" s="261" t="s">
        <v>227</v>
      </c>
      <c r="H499" s="262">
        <v>1</v>
      </c>
      <c r="I499" s="263"/>
      <c r="J499" s="264">
        <f>ROUND(I499*H499,2)</f>
        <v>0</v>
      </c>
      <c r="K499" s="265"/>
      <c r="L499" s="266"/>
      <c r="M499" s="267" t="s">
        <v>1</v>
      </c>
      <c r="N499" s="268" t="s">
        <v>41</v>
      </c>
      <c r="O499" s="96"/>
      <c r="P499" s="231">
        <f>O499*H499</f>
        <v>0</v>
      </c>
      <c r="Q499" s="231">
        <v>0.11</v>
      </c>
      <c r="R499" s="231">
        <f>Q499*H499</f>
        <v>0.11</v>
      </c>
      <c r="S499" s="231">
        <v>0</v>
      </c>
      <c r="T499" s="232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33" t="s">
        <v>281</v>
      </c>
      <c r="AT499" s="233" t="s">
        <v>178</v>
      </c>
      <c r="AU499" s="233" t="s">
        <v>139</v>
      </c>
      <c r="AY499" s="16" t="s">
        <v>132</v>
      </c>
      <c r="BE499" s="234">
        <f>IF(N499="základná",J499,0)</f>
        <v>0</v>
      </c>
      <c r="BF499" s="234">
        <f>IF(N499="znížená",J499,0)</f>
        <v>0</v>
      </c>
      <c r="BG499" s="234">
        <f>IF(N499="zákl. prenesená",J499,0)</f>
        <v>0</v>
      </c>
      <c r="BH499" s="234">
        <f>IF(N499="zníž. prenesená",J499,0)</f>
        <v>0</v>
      </c>
      <c r="BI499" s="234">
        <f>IF(N499="nulová",J499,0)</f>
        <v>0</v>
      </c>
      <c r="BJ499" s="16" t="s">
        <v>139</v>
      </c>
      <c r="BK499" s="234">
        <f>ROUND(I499*H499,2)</f>
        <v>0</v>
      </c>
      <c r="BL499" s="16" t="s">
        <v>210</v>
      </c>
      <c r="BM499" s="233" t="s">
        <v>931</v>
      </c>
    </row>
    <row r="500" s="2" customFormat="1" ht="16.5" customHeight="1">
      <c r="A500" s="37"/>
      <c r="B500" s="38"/>
      <c r="C500" s="258" t="s">
        <v>932</v>
      </c>
      <c r="D500" s="258" t="s">
        <v>178</v>
      </c>
      <c r="E500" s="259" t="s">
        <v>933</v>
      </c>
      <c r="F500" s="260" t="s">
        <v>934</v>
      </c>
      <c r="G500" s="261" t="s">
        <v>227</v>
      </c>
      <c r="H500" s="262">
        <v>1</v>
      </c>
      <c r="I500" s="263"/>
      <c r="J500" s="264">
        <f>ROUND(I500*H500,2)</f>
        <v>0</v>
      </c>
      <c r="K500" s="265"/>
      <c r="L500" s="266"/>
      <c r="M500" s="267" t="s">
        <v>1</v>
      </c>
      <c r="N500" s="268" t="s">
        <v>41</v>
      </c>
      <c r="O500" s="96"/>
      <c r="P500" s="231">
        <f>O500*H500</f>
        <v>0</v>
      </c>
      <c r="Q500" s="231">
        <v>0.00036999999999999999</v>
      </c>
      <c r="R500" s="231">
        <f>Q500*H500</f>
        <v>0.00036999999999999999</v>
      </c>
      <c r="S500" s="231">
        <v>0</v>
      </c>
      <c r="T500" s="232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233" t="s">
        <v>281</v>
      </c>
      <c r="AT500" s="233" t="s">
        <v>178</v>
      </c>
      <c r="AU500" s="233" t="s">
        <v>139</v>
      </c>
      <c r="AY500" s="16" t="s">
        <v>132</v>
      </c>
      <c r="BE500" s="234">
        <f>IF(N500="základná",J500,0)</f>
        <v>0</v>
      </c>
      <c r="BF500" s="234">
        <f>IF(N500="znížená",J500,0)</f>
        <v>0</v>
      </c>
      <c r="BG500" s="234">
        <f>IF(N500="zákl. prenesená",J500,0)</f>
        <v>0</v>
      </c>
      <c r="BH500" s="234">
        <f>IF(N500="zníž. prenesená",J500,0)</f>
        <v>0</v>
      </c>
      <c r="BI500" s="234">
        <f>IF(N500="nulová",J500,0)</f>
        <v>0</v>
      </c>
      <c r="BJ500" s="16" t="s">
        <v>139</v>
      </c>
      <c r="BK500" s="234">
        <f>ROUND(I500*H500,2)</f>
        <v>0</v>
      </c>
      <c r="BL500" s="16" t="s">
        <v>210</v>
      </c>
      <c r="BM500" s="233" t="s">
        <v>935</v>
      </c>
    </row>
    <row r="501" s="2" customFormat="1" ht="24.15" customHeight="1">
      <c r="A501" s="37"/>
      <c r="B501" s="38"/>
      <c r="C501" s="221" t="s">
        <v>936</v>
      </c>
      <c r="D501" s="221" t="s">
        <v>134</v>
      </c>
      <c r="E501" s="222" t="s">
        <v>937</v>
      </c>
      <c r="F501" s="223" t="s">
        <v>938</v>
      </c>
      <c r="G501" s="224" t="s">
        <v>181</v>
      </c>
      <c r="H501" s="225">
        <v>0.11</v>
      </c>
      <c r="I501" s="226"/>
      <c r="J501" s="227">
        <f>ROUND(I501*H501,2)</f>
        <v>0</v>
      </c>
      <c r="K501" s="228"/>
      <c r="L501" s="43"/>
      <c r="M501" s="229" t="s">
        <v>1</v>
      </c>
      <c r="N501" s="230" t="s">
        <v>41</v>
      </c>
      <c r="O501" s="96"/>
      <c r="P501" s="231">
        <f>O501*H501</f>
        <v>0</v>
      </c>
      <c r="Q501" s="231">
        <v>0</v>
      </c>
      <c r="R501" s="231">
        <f>Q501*H501</f>
        <v>0</v>
      </c>
      <c r="S501" s="231">
        <v>0</v>
      </c>
      <c r="T501" s="232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33" t="s">
        <v>210</v>
      </c>
      <c r="AT501" s="233" t="s">
        <v>134</v>
      </c>
      <c r="AU501" s="233" t="s">
        <v>139</v>
      </c>
      <c r="AY501" s="16" t="s">
        <v>132</v>
      </c>
      <c r="BE501" s="234">
        <f>IF(N501="základná",J501,0)</f>
        <v>0</v>
      </c>
      <c r="BF501" s="234">
        <f>IF(N501="znížená",J501,0)</f>
        <v>0</v>
      </c>
      <c r="BG501" s="234">
        <f>IF(N501="zákl. prenesená",J501,0)</f>
        <v>0</v>
      </c>
      <c r="BH501" s="234">
        <f>IF(N501="zníž. prenesená",J501,0)</f>
        <v>0</v>
      </c>
      <c r="BI501" s="234">
        <f>IF(N501="nulová",J501,0)</f>
        <v>0</v>
      </c>
      <c r="BJ501" s="16" t="s">
        <v>139</v>
      </c>
      <c r="BK501" s="234">
        <f>ROUND(I501*H501,2)</f>
        <v>0</v>
      </c>
      <c r="BL501" s="16" t="s">
        <v>210</v>
      </c>
      <c r="BM501" s="233" t="s">
        <v>939</v>
      </c>
    </row>
    <row r="502" s="12" customFormat="1" ht="25.92" customHeight="1">
      <c r="A502" s="12"/>
      <c r="B502" s="205"/>
      <c r="C502" s="206"/>
      <c r="D502" s="207" t="s">
        <v>74</v>
      </c>
      <c r="E502" s="208" t="s">
        <v>178</v>
      </c>
      <c r="F502" s="208" t="s">
        <v>940</v>
      </c>
      <c r="G502" s="206"/>
      <c r="H502" s="206"/>
      <c r="I502" s="209"/>
      <c r="J502" s="210">
        <f>BK502</f>
        <v>0</v>
      </c>
      <c r="K502" s="206"/>
      <c r="L502" s="211"/>
      <c r="M502" s="212"/>
      <c r="N502" s="213"/>
      <c r="O502" s="213"/>
      <c r="P502" s="214">
        <f>P503+P505</f>
        <v>0</v>
      </c>
      <c r="Q502" s="213"/>
      <c r="R502" s="214">
        <f>R503+R505</f>
        <v>0</v>
      </c>
      <c r="S502" s="213"/>
      <c r="T502" s="215">
        <f>T503+T505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16" t="s">
        <v>148</v>
      </c>
      <c r="AT502" s="217" t="s">
        <v>74</v>
      </c>
      <c r="AU502" s="217" t="s">
        <v>75</v>
      </c>
      <c r="AY502" s="216" t="s">
        <v>132</v>
      </c>
      <c r="BK502" s="218">
        <f>BK503+BK505</f>
        <v>0</v>
      </c>
    </row>
    <row r="503" s="12" customFormat="1" ht="22.8" customHeight="1">
      <c r="A503" s="12"/>
      <c r="B503" s="205"/>
      <c r="C503" s="206"/>
      <c r="D503" s="207" t="s">
        <v>74</v>
      </c>
      <c r="E503" s="219" t="s">
        <v>941</v>
      </c>
      <c r="F503" s="219" t="s">
        <v>942</v>
      </c>
      <c r="G503" s="206"/>
      <c r="H503" s="206"/>
      <c r="I503" s="209"/>
      <c r="J503" s="220">
        <f>BK503</f>
        <v>0</v>
      </c>
      <c r="K503" s="206"/>
      <c r="L503" s="211"/>
      <c r="M503" s="212"/>
      <c r="N503" s="213"/>
      <c r="O503" s="213"/>
      <c r="P503" s="214">
        <f>P504</f>
        <v>0</v>
      </c>
      <c r="Q503" s="213"/>
      <c r="R503" s="214">
        <f>R504</f>
        <v>0</v>
      </c>
      <c r="S503" s="213"/>
      <c r="T503" s="215">
        <f>T504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16" t="s">
        <v>148</v>
      </c>
      <c r="AT503" s="217" t="s">
        <v>74</v>
      </c>
      <c r="AU503" s="217" t="s">
        <v>80</v>
      </c>
      <c r="AY503" s="216" t="s">
        <v>132</v>
      </c>
      <c r="BK503" s="218">
        <f>BK504</f>
        <v>0</v>
      </c>
    </row>
    <row r="504" s="2" customFormat="1" ht="24.15" customHeight="1">
      <c r="A504" s="37"/>
      <c r="B504" s="38"/>
      <c r="C504" s="221" t="s">
        <v>943</v>
      </c>
      <c r="D504" s="221" t="s">
        <v>134</v>
      </c>
      <c r="E504" s="222" t="s">
        <v>944</v>
      </c>
      <c r="F504" s="223" t="s">
        <v>945</v>
      </c>
      <c r="G504" s="224" t="s">
        <v>565</v>
      </c>
      <c r="H504" s="225">
        <v>1</v>
      </c>
      <c r="I504" s="226"/>
      <c r="J504" s="227">
        <f>ROUND(I504*H504,2)</f>
        <v>0</v>
      </c>
      <c r="K504" s="228"/>
      <c r="L504" s="43"/>
      <c r="M504" s="229" t="s">
        <v>1</v>
      </c>
      <c r="N504" s="230" t="s">
        <v>41</v>
      </c>
      <c r="O504" s="96"/>
      <c r="P504" s="231">
        <f>O504*H504</f>
        <v>0</v>
      </c>
      <c r="Q504" s="231">
        <v>0</v>
      </c>
      <c r="R504" s="231">
        <f>Q504*H504</f>
        <v>0</v>
      </c>
      <c r="S504" s="231">
        <v>0</v>
      </c>
      <c r="T504" s="232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233" t="s">
        <v>459</v>
      </c>
      <c r="AT504" s="233" t="s">
        <v>134</v>
      </c>
      <c r="AU504" s="233" t="s">
        <v>139</v>
      </c>
      <c r="AY504" s="16" t="s">
        <v>132</v>
      </c>
      <c r="BE504" s="234">
        <f>IF(N504="základná",J504,0)</f>
        <v>0</v>
      </c>
      <c r="BF504" s="234">
        <f>IF(N504="znížená",J504,0)</f>
        <v>0</v>
      </c>
      <c r="BG504" s="234">
        <f>IF(N504="zákl. prenesená",J504,0)</f>
        <v>0</v>
      </c>
      <c r="BH504" s="234">
        <f>IF(N504="zníž. prenesená",J504,0)</f>
        <v>0</v>
      </c>
      <c r="BI504" s="234">
        <f>IF(N504="nulová",J504,0)</f>
        <v>0</v>
      </c>
      <c r="BJ504" s="16" t="s">
        <v>139</v>
      </c>
      <c r="BK504" s="234">
        <f>ROUND(I504*H504,2)</f>
        <v>0</v>
      </c>
      <c r="BL504" s="16" t="s">
        <v>459</v>
      </c>
      <c r="BM504" s="233" t="s">
        <v>946</v>
      </c>
    </row>
    <row r="505" s="12" customFormat="1" ht="22.8" customHeight="1">
      <c r="A505" s="12"/>
      <c r="B505" s="205"/>
      <c r="C505" s="206"/>
      <c r="D505" s="207" t="s">
        <v>74</v>
      </c>
      <c r="E505" s="219" t="s">
        <v>947</v>
      </c>
      <c r="F505" s="219" t="s">
        <v>948</v>
      </c>
      <c r="G505" s="206"/>
      <c r="H505" s="206"/>
      <c r="I505" s="209"/>
      <c r="J505" s="220">
        <f>BK505</f>
        <v>0</v>
      </c>
      <c r="K505" s="206"/>
      <c r="L505" s="211"/>
      <c r="M505" s="212"/>
      <c r="N505" s="213"/>
      <c r="O505" s="213"/>
      <c r="P505" s="214">
        <f>P506</f>
        <v>0</v>
      </c>
      <c r="Q505" s="213"/>
      <c r="R505" s="214">
        <f>R506</f>
        <v>0</v>
      </c>
      <c r="S505" s="213"/>
      <c r="T505" s="215">
        <f>T506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16" t="s">
        <v>148</v>
      </c>
      <c r="AT505" s="217" t="s">
        <v>74</v>
      </c>
      <c r="AU505" s="217" t="s">
        <v>80</v>
      </c>
      <c r="AY505" s="216" t="s">
        <v>132</v>
      </c>
      <c r="BK505" s="218">
        <f>BK506</f>
        <v>0</v>
      </c>
    </row>
    <row r="506" s="2" customFormat="1" ht="24.15" customHeight="1">
      <c r="A506" s="37"/>
      <c r="B506" s="38"/>
      <c r="C506" s="221" t="s">
        <v>949</v>
      </c>
      <c r="D506" s="221" t="s">
        <v>134</v>
      </c>
      <c r="E506" s="222" t="s">
        <v>950</v>
      </c>
      <c r="F506" s="223" t="s">
        <v>951</v>
      </c>
      <c r="G506" s="224" t="s">
        <v>565</v>
      </c>
      <c r="H506" s="225">
        <v>1</v>
      </c>
      <c r="I506" s="226"/>
      <c r="J506" s="227">
        <f>ROUND(I506*H506,2)</f>
        <v>0</v>
      </c>
      <c r="K506" s="228"/>
      <c r="L506" s="43"/>
      <c r="M506" s="229" t="s">
        <v>1</v>
      </c>
      <c r="N506" s="230" t="s">
        <v>41</v>
      </c>
      <c r="O506" s="96"/>
      <c r="P506" s="231">
        <f>O506*H506</f>
        <v>0</v>
      </c>
      <c r="Q506" s="231">
        <v>0</v>
      </c>
      <c r="R506" s="231">
        <f>Q506*H506</f>
        <v>0</v>
      </c>
      <c r="S506" s="231">
        <v>0</v>
      </c>
      <c r="T506" s="232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233" t="s">
        <v>459</v>
      </c>
      <c r="AT506" s="233" t="s">
        <v>134</v>
      </c>
      <c r="AU506" s="233" t="s">
        <v>139</v>
      </c>
      <c r="AY506" s="16" t="s">
        <v>132</v>
      </c>
      <c r="BE506" s="234">
        <f>IF(N506="základná",J506,0)</f>
        <v>0</v>
      </c>
      <c r="BF506" s="234">
        <f>IF(N506="znížená",J506,0)</f>
        <v>0</v>
      </c>
      <c r="BG506" s="234">
        <f>IF(N506="zákl. prenesená",J506,0)</f>
        <v>0</v>
      </c>
      <c r="BH506" s="234">
        <f>IF(N506="zníž. prenesená",J506,0)</f>
        <v>0</v>
      </c>
      <c r="BI506" s="234">
        <f>IF(N506="nulová",J506,0)</f>
        <v>0</v>
      </c>
      <c r="BJ506" s="16" t="s">
        <v>139</v>
      </c>
      <c r="BK506" s="234">
        <f>ROUND(I506*H506,2)</f>
        <v>0</v>
      </c>
      <c r="BL506" s="16" t="s">
        <v>459</v>
      </c>
      <c r="BM506" s="233" t="s">
        <v>952</v>
      </c>
    </row>
    <row r="507" s="12" customFormat="1" ht="25.92" customHeight="1">
      <c r="A507" s="12"/>
      <c r="B507" s="205"/>
      <c r="C507" s="206"/>
      <c r="D507" s="207" t="s">
        <v>74</v>
      </c>
      <c r="E507" s="208" t="s">
        <v>953</v>
      </c>
      <c r="F507" s="208" t="s">
        <v>954</v>
      </c>
      <c r="G507" s="206"/>
      <c r="H507" s="206"/>
      <c r="I507" s="209"/>
      <c r="J507" s="210">
        <f>BK507</f>
        <v>0</v>
      </c>
      <c r="K507" s="206"/>
      <c r="L507" s="211"/>
      <c r="M507" s="212"/>
      <c r="N507" s="213"/>
      <c r="O507" s="213"/>
      <c r="P507" s="214">
        <f>P508</f>
        <v>0</v>
      </c>
      <c r="Q507" s="213"/>
      <c r="R507" s="214">
        <f>R508</f>
        <v>0</v>
      </c>
      <c r="S507" s="213"/>
      <c r="T507" s="215">
        <f>T508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16" t="s">
        <v>138</v>
      </c>
      <c r="AT507" s="217" t="s">
        <v>74</v>
      </c>
      <c r="AU507" s="217" t="s">
        <v>75</v>
      </c>
      <c r="AY507" s="216" t="s">
        <v>132</v>
      </c>
      <c r="BK507" s="218">
        <f>BK508</f>
        <v>0</v>
      </c>
    </row>
    <row r="508" s="2" customFormat="1" ht="37.8" customHeight="1">
      <c r="A508" s="37"/>
      <c r="B508" s="38"/>
      <c r="C508" s="221" t="s">
        <v>955</v>
      </c>
      <c r="D508" s="221" t="s">
        <v>134</v>
      </c>
      <c r="E508" s="222" t="s">
        <v>956</v>
      </c>
      <c r="F508" s="223" t="s">
        <v>957</v>
      </c>
      <c r="G508" s="224" t="s">
        <v>958</v>
      </c>
      <c r="H508" s="225">
        <v>8</v>
      </c>
      <c r="I508" s="226"/>
      <c r="J508" s="227">
        <f>ROUND(I508*H508,2)</f>
        <v>0</v>
      </c>
      <c r="K508" s="228"/>
      <c r="L508" s="43"/>
      <c r="M508" s="269" t="s">
        <v>1</v>
      </c>
      <c r="N508" s="270" t="s">
        <v>41</v>
      </c>
      <c r="O508" s="271"/>
      <c r="P508" s="272">
        <f>O508*H508</f>
        <v>0</v>
      </c>
      <c r="Q508" s="272">
        <v>0</v>
      </c>
      <c r="R508" s="272">
        <f>Q508*H508</f>
        <v>0</v>
      </c>
      <c r="S508" s="272">
        <v>0</v>
      </c>
      <c r="T508" s="273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33" t="s">
        <v>959</v>
      </c>
      <c r="AT508" s="233" t="s">
        <v>134</v>
      </c>
      <c r="AU508" s="233" t="s">
        <v>80</v>
      </c>
      <c r="AY508" s="16" t="s">
        <v>132</v>
      </c>
      <c r="BE508" s="234">
        <f>IF(N508="základná",J508,0)</f>
        <v>0</v>
      </c>
      <c r="BF508" s="234">
        <f>IF(N508="znížená",J508,0)</f>
        <v>0</v>
      </c>
      <c r="BG508" s="234">
        <f>IF(N508="zákl. prenesená",J508,0)</f>
        <v>0</v>
      </c>
      <c r="BH508" s="234">
        <f>IF(N508="zníž. prenesená",J508,0)</f>
        <v>0</v>
      </c>
      <c r="BI508" s="234">
        <f>IF(N508="nulová",J508,0)</f>
        <v>0</v>
      </c>
      <c r="BJ508" s="16" t="s">
        <v>139</v>
      </c>
      <c r="BK508" s="234">
        <f>ROUND(I508*H508,2)</f>
        <v>0</v>
      </c>
      <c r="BL508" s="16" t="s">
        <v>959</v>
      </c>
      <c r="BM508" s="233" t="s">
        <v>960</v>
      </c>
    </row>
    <row r="509" s="2" customFormat="1" ht="6.96" customHeight="1">
      <c r="A509" s="37"/>
      <c r="B509" s="71"/>
      <c r="C509" s="72"/>
      <c r="D509" s="72"/>
      <c r="E509" s="72"/>
      <c r="F509" s="72"/>
      <c r="G509" s="72"/>
      <c r="H509" s="72"/>
      <c r="I509" s="72"/>
      <c r="J509" s="72"/>
      <c r="K509" s="72"/>
      <c r="L509" s="43"/>
      <c r="M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</row>
  </sheetData>
  <sheetProtection sheet="1" autoFilter="0" formatColumns="0" formatRows="0" objects="1" scenarios="1" spinCount="100000" saltValue="13jn1gRyqQ31s/cyDy9/L4wKMwEgmtlswqCiNvfcmKSpg5j5fPXKz4cMjIMflCYNO19U5GMjLuDvtrwaVdpSNg==" hashValue="kDTIK+KG53NNQk/t3yxxxjgC1qVRiUHNYzbEiNyJd57D1YodQ014rwywDvOVu/PmQiex1Ee/TEJK7dZA+vtHTw==" algorithmName="SHA-512" password="CC35"/>
  <autoFilter ref="C141:K508"/>
  <mergeCells count="6">
    <mergeCell ref="E7:H7"/>
    <mergeCell ref="E16:H16"/>
    <mergeCell ref="E25:H25"/>
    <mergeCell ref="E85:H85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Zdeno-THINK\Zdeno</dc:creator>
  <cp:lastModifiedBy>Zdeno-THINK\Zdeno</cp:lastModifiedBy>
  <dcterms:created xsi:type="dcterms:W3CDTF">2022-05-06T07:23:46Z</dcterms:created>
  <dcterms:modified xsi:type="dcterms:W3CDTF">2022-05-06T07:23:50Z</dcterms:modified>
</cp:coreProperties>
</file>