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Users/christianlezo/Desktop/"/>
    </mc:Choice>
  </mc:AlternateContent>
  <xr:revisionPtr revIDLastSave="0" documentId="13_ncr:1_{9BF1C669-CF4F-4943-83BC-0D7BA297A3C6}" xr6:coauthVersionLast="47" xr6:coauthVersionMax="47" xr10:uidLastSave="{00000000-0000-0000-0000-000000000000}"/>
  <bookViews>
    <workbookView xWindow="0" yWindow="500" windowWidth="28800" windowHeight="16140" xr2:uid="{00000000-000D-0000-FFFF-FFFF00000000}"/>
  </bookViews>
  <sheets>
    <sheet name="Rekapitulácia stavby" sheetId="1" r:id="rId1"/>
    <sheet name="01 - I. etapa - Búracie p..." sheetId="2" r:id="rId2"/>
  </sheets>
  <definedNames>
    <definedName name="_xlnm._FilterDatabase" localSheetId="1" hidden="1">'01 - I. etapa - Búracie p...'!$C$126:$K$301</definedName>
    <definedName name="_xlnm.Print_Titles" localSheetId="1">'01 - I. etapa - Búracie p...'!$126:$126</definedName>
    <definedName name="_xlnm.Print_Titles" localSheetId="0">'Rekapitulácia stavby'!$92:$92</definedName>
    <definedName name="_xlnm.Print_Area" localSheetId="1">'01 - I. etapa - Búracie p...'!$C$4:$J$76,'01 - I. etapa - Búracie p...'!$C$82:$J$108,'01 - I. etapa - Búracie p...'!$C$114:$J$301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301" i="2"/>
  <c r="BH301" i="2"/>
  <c r="BG301" i="2"/>
  <c r="BE301" i="2"/>
  <c r="T301" i="2"/>
  <c r="T300" i="2" s="1"/>
  <c r="R301" i="2"/>
  <c r="R300" i="2"/>
  <c r="P301" i="2"/>
  <c r="P300" i="2" s="1"/>
  <c r="BI267" i="2"/>
  <c r="BH267" i="2"/>
  <c r="BG267" i="2"/>
  <c r="BE267" i="2"/>
  <c r="T267" i="2"/>
  <c r="T266" i="2"/>
  <c r="R267" i="2"/>
  <c r="R266" i="2"/>
  <c r="P267" i="2"/>
  <c r="P266" i="2" s="1"/>
  <c r="BI259" i="2"/>
  <c r="BH259" i="2"/>
  <c r="BG259" i="2"/>
  <c r="BE259" i="2"/>
  <c r="T259" i="2"/>
  <c r="T258" i="2" s="1"/>
  <c r="R259" i="2"/>
  <c r="R258" i="2" s="1"/>
  <c r="P259" i="2"/>
  <c r="P258" i="2" s="1"/>
  <c r="BI254" i="2"/>
  <c r="BH254" i="2"/>
  <c r="BG254" i="2"/>
  <c r="BE254" i="2"/>
  <c r="T254" i="2"/>
  <c r="R254" i="2"/>
  <c r="P254" i="2"/>
  <c r="BI250" i="2"/>
  <c r="BH250" i="2"/>
  <c r="BG250" i="2"/>
  <c r="BE250" i="2"/>
  <c r="T250" i="2"/>
  <c r="R250" i="2"/>
  <c r="P250" i="2"/>
  <c r="BI246" i="2"/>
  <c r="BH246" i="2"/>
  <c r="BG246" i="2"/>
  <c r="BE246" i="2"/>
  <c r="T246" i="2"/>
  <c r="R246" i="2"/>
  <c r="P246" i="2"/>
  <c r="BI243" i="2"/>
  <c r="BH243" i="2"/>
  <c r="BG243" i="2"/>
  <c r="BE243" i="2"/>
  <c r="T243" i="2"/>
  <c r="R243" i="2"/>
  <c r="P243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T235" i="2" s="1"/>
  <c r="R236" i="2"/>
  <c r="R235" i="2" s="1"/>
  <c r="P236" i="2"/>
  <c r="P235" i="2" s="1"/>
  <c r="BI229" i="2"/>
  <c r="BH229" i="2"/>
  <c r="BG229" i="2"/>
  <c r="BE229" i="2"/>
  <c r="T229" i="2"/>
  <c r="R229" i="2"/>
  <c r="P229" i="2"/>
  <c r="BI223" i="2"/>
  <c r="BH223" i="2"/>
  <c r="BG223" i="2"/>
  <c r="BE223" i="2"/>
  <c r="T223" i="2"/>
  <c r="R223" i="2"/>
  <c r="P223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T215" i="2" s="1"/>
  <c r="R216" i="2"/>
  <c r="R215" i="2" s="1"/>
  <c r="P216" i="2"/>
  <c r="P215" i="2" s="1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7" i="2"/>
  <c r="BH197" i="2"/>
  <c r="BG197" i="2"/>
  <c r="BE197" i="2"/>
  <c r="T197" i="2"/>
  <c r="R197" i="2"/>
  <c r="P197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5" i="2"/>
  <c r="BH185" i="2"/>
  <c r="BG185" i="2"/>
  <c r="BE185" i="2"/>
  <c r="T185" i="2"/>
  <c r="R185" i="2"/>
  <c r="P185" i="2"/>
  <c r="BI179" i="2"/>
  <c r="BH179" i="2"/>
  <c r="BG179" i="2"/>
  <c r="BE179" i="2"/>
  <c r="T179" i="2"/>
  <c r="R179" i="2"/>
  <c r="P179" i="2"/>
  <c r="BI173" i="2"/>
  <c r="BH173" i="2"/>
  <c r="BG173" i="2"/>
  <c r="BE173" i="2"/>
  <c r="T173" i="2"/>
  <c r="R173" i="2"/>
  <c r="P173" i="2"/>
  <c r="BI167" i="2"/>
  <c r="BH167" i="2"/>
  <c r="BG167" i="2"/>
  <c r="BE167" i="2"/>
  <c r="T167" i="2"/>
  <c r="R167" i="2"/>
  <c r="P167" i="2"/>
  <c r="BI156" i="2"/>
  <c r="BH156" i="2"/>
  <c r="BG156" i="2"/>
  <c r="BE156" i="2"/>
  <c r="T156" i="2"/>
  <c r="R156" i="2"/>
  <c r="P156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0" i="2"/>
  <c r="BH130" i="2"/>
  <c r="BG130" i="2"/>
  <c r="BE130" i="2"/>
  <c r="T130" i="2"/>
  <c r="R130" i="2"/>
  <c r="P130" i="2"/>
  <c r="J124" i="2"/>
  <c r="F124" i="2"/>
  <c r="F121" i="2"/>
  <c r="E119" i="2"/>
  <c r="J92" i="2"/>
  <c r="F92" i="2"/>
  <c r="F89" i="2"/>
  <c r="E87" i="2"/>
  <c r="J21" i="2"/>
  <c r="E21" i="2"/>
  <c r="J123" i="2" s="1"/>
  <c r="J20" i="2"/>
  <c r="J15" i="2"/>
  <c r="E15" i="2"/>
  <c r="F91" i="2" s="1"/>
  <c r="J14" i="2"/>
  <c r="J12" i="2"/>
  <c r="J121" i="2" s="1"/>
  <c r="E7" i="2"/>
  <c r="E117" i="2" s="1"/>
  <c r="L90" i="1"/>
  <c r="AM90" i="1"/>
  <c r="AM89" i="1"/>
  <c r="L89" i="1"/>
  <c r="AM87" i="1"/>
  <c r="L87" i="1"/>
  <c r="L85" i="1"/>
  <c r="L84" i="1"/>
  <c r="J259" i="2"/>
  <c r="J202" i="2"/>
  <c r="BK149" i="2"/>
  <c r="BK246" i="2"/>
  <c r="J151" i="2"/>
  <c r="J301" i="2"/>
  <c r="J219" i="2"/>
  <c r="J208" i="2"/>
  <c r="BK139" i="2"/>
  <c r="BK203" i="2"/>
  <c r="BK254" i="2"/>
  <c r="J150" i="2"/>
  <c r="J197" i="2"/>
  <c r="BK152" i="2"/>
  <c r="AS94" i="1"/>
  <c r="BK250" i="2"/>
  <c r="BK209" i="2"/>
  <c r="BK135" i="2"/>
  <c r="BK213" i="2"/>
  <c r="BK146" i="2"/>
  <c r="J250" i="2"/>
  <c r="J216" i="2"/>
  <c r="BK202" i="2"/>
  <c r="BK238" i="2"/>
  <c r="BK138" i="2"/>
  <c r="BK167" i="2"/>
  <c r="BK201" i="2"/>
  <c r="BK179" i="2"/>
  <c r="J146" i="2"/>
  <c r="J223" i="2"/>
  <c r="BK185" i="2"/>
  <c r="J139" i="2"/>
  <c r="J254" i="2"/>
  <c r="BK204" i="2"/>
  <c r="J138" i="2"/>
  <c r="BK223" i="2"/>
  <c r="J204" i="2"/>
  <c r="BK267" i="2"/>
  <c r="BK189" i="2"/>
  <c r="J136" i="2"/>
  <c r="J173" i="2"/>
  <c r="J135" i="2"/>
  <c r="J185" i="2"/>
  <c r="BK136" i="2"/>
  <c r="BK243" i="2"/>
  <c r="J156" i="2"/>
  <c r="BK130" i="2"/>
  <c r="J214" i="2"/>
  <c r="BK143" i="2"/>
  <c r="J243" i="2"/>
  <c r="J213" i="2"/>
  <c r="J143" i="2"/>
  <c r="BK259" i="2"/>
  <c r="BK173" i="2"/>
  <c r="J238" i="2"/>
  <c r="BK145" i="2"/>
  <c r="J189" i="2"/>
  <c r="J167" i="2"/>
  <c r="J149" i="2"/>
  <c r="BK236" i="2"/>
  <c r="BK150" i="2"/>
  <c r="J236" i="2"/>
  <c r="J203" i="2"/>
  <c r="BK229" i="2"/>
  <c r="BK197" i="2"/>
  <c r="BK301" i="2"/>
  <c r="BK219" i="2"/>
  <c r="J209" i="2"/>
  <c r="J152" i="2"/>
  <c r="BK208" i="2"/>
  <c r="J188" i="2"/>
  <c r="J130" i="2"/>
  <c r="BK214" i="2"/>
  <c r="J201" i="2"/>
  <c r="J229" i="2"/>
  <c r="BK188" i="2"/>
  <c r="J267" i="2"/>
  <c r="BK156" i="2"/>
  <c r="J246" i="2"/>
  <c r="J145" i="2"/>
  <c r="J179" i="2"/>
  <c r="BK216" i="2"/>
  <c r="BK151" i="2"/>
  <c r="R218" i="2" l="1"/>
  <c r="T218" i="2"/>
  <c r="P218" i="2"/>
  <c r="BK129" i="2"/>
  <c r="J129" i="2"/>
  <c r="J98" i="2" s="1"/>
  <c r="R129" i="2"/>
  <c r="BK237" i="2"/>
  <c r="J237" i="2" s="1"/>
  <c r="J104" i="2" s="1"/>
  <c r="R137" i="2"/>
  <c r="BK137" i="2"/>
  <c r="J137" i="2" s="1"/>
  <c r="J99" i="2" s="1"/>
  <c r="P237" i="2"/>
  <c r="P217" i="2"/>
  <c r="T137" i="2"/>
  <c r="P137" i="2"/>
  <c r="R237" i="2"/>
  <c r="R217" i="2" s="1"/>
  <c r="P129" i="2"/>
  <c r="T129" i="2"/>
  <c r="T237" i="2"/>
  <c r="T217" i="2" s="1"/>
  <c r="BK218" i="2"/>
  <c r="BK258" i="2"/>
  <c r="J258" i="2" s="1"/>
  <c r="J105" i="2" s="1"/>
  <c r="BK235" i="2"/>
  <c r="J235" i="2" s="1"/>
  <c r="J103" i="2" s="1"/>
  <c r="BK266" i="2"/>
  <c r="J266" i="2" s="1"/>
  <c r="J106" i="2" s="1"/>
  <c r="BK215" i="2"/>
  <c r="J215" i="2" s="1"/>
  <c r="J100" i="2" s="1"/>
  <c r="BK300" i="2"/>
  <c r="J300" i="2" s="1"/>
  <c r="J107" i="2" s="1"/>
  <c r="E85" i="2"/>
  <c r="J89" i="2"/>
  <c r="BF138" i="2"/>
  <c r="BF173" i="2"/>
  <c r="F123" i="2"/>
  <c r="BF146" i="2"/>
  <c r="BF185" i="2"/>
  <c r="BF188" i="2"/>
  <c r="BF197" i="2"/>
  <c r="BF204" i="2"/>
  <c r="BF214" i="2"/>
  <c r="BF259" i="2"/>
  <c r="BF139" i="2"/>
  <c r="BF145" i="2"/>
  <c r="BF149" i="2"/>
  <c r="BF152" i="2"/>
  <c r="BF202" i="2"/>
  <c r="BF208" i="2"/>
  <c r="BF213" i="2"/>
  <c r="BF229" i="2"/>
  <c r="BF236" i="2"/>
  <c r="BF243" i="2"/>
  <c r="BF267" i="2"/>
  <c r="BF301" i="2"/>
  <c r="BF150" i="2"/>
  <c r="BF151" i="2"/>
  <c r="BF167" i="2"/>
  <c r="BF219" i="2"/>
  <c r="BF238" i="2"/>
  <c r="BF254" i="2"/>
  <c r="J91" i="2"/>
  <c r="BF179" i="2"/>
  <c r="BF201" i="2"/>
  <c r="BF209" i="2"/>
  <c r="BF250" i="2"/>
  <c r="BF130" i="2"/>
  <c r="BF135" i="2"/>
  <c r="BF136" i="2"/>
  <c r="BF143" i="2"/>
  <c r="BF156" i="2"/>
  <c r="BF189" i="2"/>
  <c r="BF203" i="2"/>
  <c r="BF216" i="2"/>
  <c r="BF223" i="2"/>
  <c r="BF246" i="2"/>
  <c r="J33" i="2"/>
  <c r="AV95" i="1" s="1"/>
  <c r="F37" i="2"/>
  <c r="BD95" i="1" s="1"/>
  <c r="BD94" i="1" s="1"/>
  <c r="W33" i="1" s="1"/>
  <c r="F36" i="2"/>
  <c r="BC95" i="1" s="1"/>
  <c r="BC94" i="1" s="1"/>
  <c r="AY94" i="1" s="1"/>
  <c r="F35" i="2"/>
  <c r="BB95" i="1" s="1"/>
  <c r="BB94" i="1" s="1"/>
  <c r="AX94" i="1" s="1"/>
  <c r="F33" i="2"/>
  <c r="AZ95" i="1" s="1"/>
  <c r="AZ94" i="1" s="1"/>
  <c r="AV94" i="1" s="1"/>
  <c r="AK29" i="1" s="1"/>
  <c r="T128" i="2" l="1"/>
  <c r="T127" i="2"/>
  <c r="BK217" i="2"/>
  <c r="J217" i="2"/>
  <c r="J101" i="2" s="1"/>
  <c r="P128" i="2"/>
  <c r="P127" i="2"/>
  <c r="AU95" i="1" s="1"/>
  <c r="AU94" i="1" s="1"/>
  <c r="R128" i="2"/>
  <c r="R127" i="2" s="1"/>
  <c r="BK128" i="2"/>
  <c r="J128" i="2" s="1"/>
  <c r="J97" i="2" s="1"/>
  <c r="J218" i="2"/>
  <c r="J102" i="2" s="1"/>
  <c r="W32" i="1"/>
  <c r="W29" i="1"/>
  <c r="F34" i="2"/>
  <c r="BA95" i="1" s="1"/>
  <c r="BA94" i="1" s="1"/>
  <c r="W30" i="1" s="1"/>
  <c r="W31" i="1"/>
  <c r="J34" i="2"/>
  <c r="AW95" i="1" s="1"/>
  <c r="AT95" i="1" s="1"/>
  <c r="BK127" i="2" l="1"/>
  <c r="J127" i="2" s="1"/>
  <c r="J96" i="2" s="1"/>
  <c r="AW94" i="1"/>
  <c r="AK30" i="1" s="1"/>
  <c r="J30" i="2" l="1"/>
  <c r="AG95" i="1" s="1"/>
  <c r="AG94" i="1" s="1"/>
  <c r="AT94" i="1"/>
  <c r="AN94" i="1" l="1"/>
  <c r="AK26" i="1"/>
  <c r="J39" i="2"/>
  <c r="AN95" i="1"/>
  <c r="AK35" i="1"/>
</calcChain>
</file>

<file path=xl/sharedStrings.xml><?xml version="1.0" encoding="utf-8"?>
<sst xmlns="http://schemas.openxmlformats.org/spreadsheetml/2006/main" count="2009" uniqueCount="361">
  <si>
    <t>Export Komplet</t>
  </si>
  <si>
    <t/>
  </si>
  <si>
    <t>2.0</t>
  </si>
  <si>
    <t>False</t>
  </si>
  <si>
    <t>{afef330c-ef0a-4722-b9cb-1bb98baa1aab}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</si>
  <si>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</si>
  <si>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</si>
  <si>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</si>
  <si>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</si>
  <si>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</si>
  <si>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</si>
  <si>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</si>
  <si>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2022_S_270</t>
  </si>
  <si>
    <t>Stavba:</t>
  </si>
  <si>
    <t>Obnova Mestskej tržnice – Obchodné centrum, Nitra</t>
  </si>
  <si>
    <t>JKSO:</t>
  </si>
  <si>
    <t>KS:</t>
  </si>
  <si>
    <t>Miesto:</t>
  </si>
  <si>
    <t>Nitra</t>
  </si>
  <si>
    <t>Dátum:</t>
  </si>
  <si>
    <t>11. 6. 2022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</si>
  <si>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</si>
  <si>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</si>
  <si>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</si>
  <si>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</si>
  <si>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</si>
  <si>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</si>
  <si>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</si>
  <si>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Spracovateľ:</t>
  </si>
  <si>
    <t>Vladimír Malych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</si>
  <si>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</si>
  <si>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</si>
  <si>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</si>
  <si>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</si>
  <si>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</si>
  <si>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</si>
  <si>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</si>
  <si>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</si>
  <si>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</si>
  <si>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</si>
  <si>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</si>
  <si>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</si>
  <si>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</si>
  <si>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</si>
  <si>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</si>
  <si>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</si>
  <si>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</si>
  <si>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</si>
  <si>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</si>
  <si>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</si>
  <si>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</si>
  <si>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</si>
  <si>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</si>
  <si>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</si>
  <si>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</si>
  <si>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</si>
  <si>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</si>
  <si>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</si>
  <si>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</si>
  <si>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</si>
  <si>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</si>
  <si>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</si>
  <si>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</si>
  <si>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</si>
  <si>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</si>
  <si>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</si>
  <si>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</si>
  <si>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</si>
  <si>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</si>
  <si>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</si>
  <si>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</si>
  <si>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</si>
  <si>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</si>
  <si>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</si>
  <si>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</si>
  <si>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</si>
  <si>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</si>
  <si>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I. etapa - Búracie práce a stavebná pripravenosť pre rekonštrukčné práce</t>
  </si>
  <si>
    <t>STA</t>
  </si>
  <si>
    <t>1</t>
  </si>
  <si>
    <t>{0b3f138a-5798-4555-995d-d1f7eb1dc7dd}</t>
  </si>
  <si>
    <t>KRYCÍ LIST ROZPOČTU</t>
  </si>
  <si>
    <t>Objekt:</t>
  </si>
  <si>
    <t>01 - I. etapa - Búracie práce a stavebná pripravenosť pre rekonštrukčné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</si>
  <si>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</si>
  <si>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</si>
  <si>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</si>
  <si>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</si>
  <si>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</si>
  <si>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</si>
  <si>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</si>
  <si>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</si>
  <si>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</si>
  <si>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</si>
  <si>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725 - Zdravotechnika - zariaďovacie predmety</t>
  </si>
  <si>
    <t xml:space="preserve">    763 - Konštrukcie - drevostavby</t>
  </si>
  <si>
    <t xml:space="preserve">    767 - Konštrukcie doplnkové kovové</t>
  </si>
  <si>
    <t xml:space="preserve">    783 - Nátery</t>
  </si>
  <si>
    <t xml:space="preserve">    784 - Maľby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</si>
  <si>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</si>
  <si>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</si>
  <si>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</si>
  <si>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</si>
  <si>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</si>
  <si>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</si>
  <si>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</si>
  <si>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</si>
  <si>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</si>
  <si>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</si>
  <si>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</si>
  <si>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</si>
  <si>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</si>
  <si>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</si>
  <si>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</si>
  <si>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</si>
  <si>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</si>
  <si>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</si>
  <si>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</si>
  <si>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610991111.S</t>
  </si>
  <si>
    <t>Zakrývanie výplní okenných otvorov</t>
  </si>
  <si>
    <t>m2</t>
  </si>
  <si>
    <t>4</t>
  </si>
  <si>
    <t>2</t>
  </si>
  <si>
    <t>VV</t>
  </si>
  <si>
    <t>"vyplne otvorov na fasáde"  257,7*2</t>
  </si>
  <si>
    <t>"2.NP, zasklená stena"  (38,15+3)*3,3*2</t>
  </si>
  <si>
    <t>"interiérové dvere" 20*1*2,02*2</t>
  </si>
  <si>
    <t>Súčet</t>
  </si>
  <si>
    <t>632311001.S</t>
  </si>
  <si>
    <t>Brúsenie nerovností podláh - zbrúsenie hrúbky do 2 mm</t>
  </si>
  <si>
    <t>3</t>
  </si>
  <si>
    <t>632311091.S</t>
  </si>
  <si>
    <t>Príplatok k brúseniu nerovností nových betónových podláh - za každý ďalší 1 mm hrúbky</t>
  </si>
  <si>
    <t>9</t>
  </si>
  <si>
    <t>Ostatné konštrukcie a práce-búranie</t>
  </si>
  <si>
    <t>941955001.S</t>
  </si>
  <si>
    <t>Lešenie ľahké pracovné pomocné, s výškou lešeňovej podlahy do 1,20 m</t>
  </si>
  <si>
    <t>8</t>
  </si>
  <si>
    <t>5</t>
  </si>
  <si>
    <t>943943221.S</t>
  </si>
  <si>
    <t>Montáž lešenia priestorového ľahkého bez podláh pri zaťaženie do 2 kPa, výšky do 10 m</t>
  </si>
  <si>
    <t>m3</t>
  </si>
  <si>
    <t>10</t>
  </si>
  <si>
    <t>"miestnosť 101"  108*7</t>
  </si>
  <si>
    <t>Medzisúčet</t>
  </si>
  <si>
    <t>943943292.S</t>
  </si>
  <si>
    <t>Príplatok za prvý a každý ďalší i začatý mesiac používania lešenia priestorového ľahkého bez podláh výšky do 10 m a nad 10 do 22 m</t>
  </si>
  <si>
    <t>12</t>
  </si>
  <si>
    <t>P</t>
  </si>
  <si>
    <t>Poznámka k položke:_x000D_
Poznámka k položke: Prenájom priestorového lešenia 1 mesiac.</t>
  </si>
  <si>
    <t>7</t>
  </si>
  <si>
    <t>943943821.S</t>
  </si>
  <si>
    <t>Demontáž lešenia priestorového ľahkého bez podláh pri zaťažení do 2 kPa, výšky do 10 m</t>
  </si>
  <si>
    <t>14</t>
  </si>
  <si>
    <t>943955021.S</t>
  </si>
  <si>
    <t>Montáž lešeňovej podlahy s priečnikmi alebo pozdĺžnikmi výšky do do 10 m</t>
  </si>
  <si>
    <t>16</t>
  </si>
  <si>
    <t>"miestnosť 101"  108</t>
  </si>
  <si>
    <t>943955821.S</t>
  </si>
  <si>
    <t>Demontáž lešeňovej podlahy s priečnikmi alebo pozdľžnikmi výšky do 10 m</t>
  </si>
  <si>
    <t>18</t>
  </si>
  <si>
    <t>952902110.S</t>
  </si>
  <si>
    <t>Čistenie budov zametaním v miestnostiach, chodbách, na schodišti</t>
  </si>
  <si>
    <t>11</t>
  </si>
  <si>
    <t>962031132.S</t>
  </si>
  <si>
    <t>Búranie priečok alebo vybúranie otvorov plochy nad 4 m2 z tehál pálených, plných alebo dutých hr. do 150 mm,  -0,19600t</t>
  </si>
  <si>
    <t>22</t>
  </si>
  <si>
    <t>962032231.S</t>
  </si>
  <si>
    <t>Búranie muriva alebo vybúranie otvorov plochy nad 4 m2 nadzákladového z tehál pálených, vápenopieskových, cementových na maltu,  -1,90500t</t>
  </si>
  <si>
    <t>24</t>
  </si>
  <si>
    <t xml:space="preserve">"1.NP"  </t>
  </si>
  <si>
    <t>"B02, priečky hr.180mm"  0,877*2,9*0,18</t>
  </si>
  <si>
    <t>13</t>
  </si>
  <si>
    <t>965081712.S</t>
  </si>
  <si>
    <t>Búranie dlažieb, bez podklad. lôžka z xylolit., alebo keramických dlaždíc hr. do 10 mm,  -0,02000t</t>
  </si>
  <si>
    <t>26</t>
  </si>
  <si>
    <t>"1.NP"</t>
  </si>
  <si>
    <t>"B05"  221+112</t>
  </si>
  <si>
    <t>"miestnosť 117"  5,7</t>
  </si>
  <si>
    <t>"miestnosť 118"  5,1</t>
  </si>
  <si>
    <t>"miestnosť 119, odhad opravovanej plochy 40%"  11,57*0,4</t>
  </si>
  <si>
    <t>"miestnosť 120, odhad opravovanej plochy 40%"  7,05*0,4</t>
  </si>
  <si>
    <t>"2.NP"</t>
  </si>
  <si>
    <t>"B05, pasáž"  94,2</t>
  </si>
  <si>
    <t>968061125.S</t>
  </si>
  <si>
    <t>Vyvesenie dreveného dverného krídla do suti plochy do 2 m2, -0,02400t</t>
  </si>
  <si>
    <t>ks</t>
  </si>
  <si>
    <t>28</t>
  </si>
  <si>
    <t>"B04, dvere š.600mm"  5</t>
  </si>
  <si>
    <t>"B04, dvere š.800mm"  5</t>
  </si>
  <si>
    <t>"B04, dvere š.900mm"  2</t>
  </si>
  <si>
    <t>15</t>
  </si>
  <si>
    <t>968072455.S</t>
  </si>
  <si>
    <t>Vybúranie kovových dverových zárubní plochy do 2 m2,  -0,07600t</t>
  </si>
  <si>
    <t>30</t>
  </si>
  <si>
    <t>"B04, dvere š.600mm"  0,7*2,02*5</t>
  </si>
  <si>
    <t>"B04, dvere š.800mm"  0,9*2,02*5</t>
  </si>
  <si>
    <t>"B04, dvere š.900mm"  1*2,02*2</t>
  </si>
  <si>
    <t>971033651.S</t>
  </si>
  <si>
    <t>Vybúranie otvorov v murive tehl. plochy do 4 m2 hr. do 600 mm,  -1,87500t</t>
  </si>
  <si>
    <t>32</t>
  </si>
  <si>
    <t xml:space="preserve">"1.NP" </t>
  </si>
  <si>
    <t>"B08"  1*2,38*0,42</t>
  </si>
  <si>
    <t xml:space="preserve">"2.NP" </t>
  </si>
  <si>
    <t>"B09"  1,8*1,5*0,428*4</t>
  </si>
  <si>
    <t>17</t>
  </si>
  <si>
    <t>97103365x</t>
  </si>
  <si>
    <t>Vytvorenie prechodu na prepojenie s ext. výťahom (prepoj Tržnica/OC)</t>
  </si>
  <si>
    <t>sub.</t>
  </si>
  <si>
    <t>34</t>
  </si>
  <si>
    <t>"B11"  1</t>
  </si>
  <si>
    <t>973031336.S</t>
  </si>
  <si>
    <t>Vysekanie kapsy pre osadenie prekladov</t>
  </si>
  <si>
    <t>36</t>
  </si>
  <si>
    <t>19</t>
  </si>
  <si>
    <t>978059531.S</t>
  </si>
  <si>
    <t>Odsekanie a odobratie obkladov stien z obkladačiek vnútorných nad 2 m2,  -0,06800t</t>
  </si>
  <si>
    <t>38</t>
  </si>
  <si>
    <t>"B03"  37,8*2-(0,9*2,02*2+0,7*2,02+1*2,1)</t>
  </si>
  <si>
    <t>"plocha za umývadlom"  1,5*1,5*10</t>
  </si>
  <si>
    <t>981011112.S</t>
  </si>
  <si>
    <t>Demolácia budov, postupným rozoberaním, ostatných,obojstranne obitých, prípadne omietnutých,  -0,22200t</t>
  </si>
  <si>
    <t>40</t>
  </si>
  <si>
    <t>"B10, prístavba"  3,5*2,1*2,41</t>
  </si>
  <si>
    <t>21</t>
  </si>
  <si>
    <t>979011111.S</t>
  </si>
  <si>
    <t>Zvislá doprava sutiny a vybúraných hmôt za prvé podlažie nad alebo pod základným podlažím</t>
  </si>
  <si>
    <t>t</t>
  </si>
  <si>
    <t>42</t>
  </si>
  <si>
    <t>979011131.S</t>
  </si>
  <si>
    <t>Zvislá doprava sutiny po schodoch ručne do 3,5 m</t>
  </si>
  <si>
    <t>44</t>
  </si>
  <si>
    <t>23</t>
  </si>
  <si>
    <t>979081111.S</t>
  </si>
  <si>
    <t>Odvoz sutiny a vybúraných hmôt na skládku do 1 km</t>
  </si>
  <si>
    <t>46</t>
  </si>
  <si>
    <t>979081121.S</t>
  </si>
  <si>
    <t>Odvoz sutiny a vybúraných hmôt na skládku za každý ďalší 1 km</t>
  </si>
  <si>
    <t>48</t>
  </si>
  <si>
    <t>Poznámka k položke:_x000D_
Poznámka k položke: Uvažované s odvozom do vzdialenosti 10 km</t>
  </si>
  <si>
    <t>61,786*10 "Prepočítané koeficientom množstva</t>
  </si>
  <si>
    <t>25</t>
  </si>
  <si>
    <t>979082111.S</t>
  </si>
  <si>
    <t>Vnútrostavenisková doprava sutiny a vybúraných hmôt do 10 m</t>
  </si>
  <si>
    <t>50</t>
  </si>
  <si>
    <t>979082121.S</t>
  </si>
  <si>
    <t>Vnútrostavenisková doprava sutiny a vybúraných hmôt za každých ďalších 5 m</t>
  </si>
  <si>
    <t>52</t>
  </si>
  <si>
    <t>Poznámka k položke:_x000D_
Poznámka k položke: Uvažované s vnútrostaveniskovým presunom sutiny do vzdialenosti 35 m.</t>
  </si>
  <si>
    <t>61,786*5 "Prepočítané koeficientom množstva</t>
  </si>
  <si>
    <t>27</t>
  </si>
  <si>
    <t>979089012.S</t>
  </si>
  <si>
    <t>Poplatok za skladovanie - betón, tehly, dlaždice (17 01) ostatné</t>
  </si>
  <si>
    <t>54</t>
  </si>
  <si>
    <t>979089714.S</t>
  </si>
  <si>
    <t>Prenájom kontajneru 10 m3</t>
  </si>
  <si>
    <t>56</t>
  </si>
  <si>
    <t>99</t>
  </si>
  <si>
    <t>Presun hmôt HSV</t>
  </si>
  <si>
    <t>29</t>
  </si>
  <si>
    <t>999281111.S</t>
  </si>
  <si>
    <t>Presun hmôt pre opravy a údržbu objektov vrátane vonkajších plášťov výšky do 25 m</t>
  </si>
  <si>
    <t>58</t>
  </si>
  <si>
    <t>PSV</t>
  </si>
  <si>
    <t>Práce a dodávky PSV</t>
  </si>
  <si>
    <t>725</t>
  </si>
  <si>
    <t>Zdravotechnika - zariaďovacie predmety</t>
  </si>
  <si>
    <t>725110811.S</t>
  </si>
  <si>
    <t>Demontáž záchoda splachovacieho s nádržou alebo s tlakovým splachovačom,  -0,01933t</t>
  </si>
  <si>
    <t>súb.</t>
  </si>
  <si>
    <t>60</t>
  </si>
  <si>
    <t>"B03"  1</t>
  </si>
  <si>
    <t>31</t>
  </si>
  <si>
    <t>725210821.S</t>
  </si>
  <si>
    <t>Demontáž umývadiel alebo umývadielok bez výtokovej armatúry,  -0,01946t</t>
  </si>
  <si>
    <t>62</t>
  </si>
  <si>
    <t>"B03"  4</t>
  </si>
  <si>
    <t>"B03"  10</t>
  </si>
  <si>
    <t>725820810.S</t>
  </si>
  <si>
    <t>Demontáž batérie drezovej, umývadlovej nástennej,  -0,0026t</t>
  </si>
  <si>
    <t>64</t>
  </si>
  <si>
    <t>763</t>
  </si>
  <si>
    <t>Konštrukcie - drevostavby</t>
  </si>
  <si>
    <t>33</t>
  </si>
  <si>
    <t>763119521.S</t>
  </si>
  <si>
    <t>Demontáž sadrokartónovej priečky, jednoduchá nosná oceľová konštrukcia, jednoduché opláštenie, -0,03036t</t>
  </si>
  <si>
    <t>66</t>
  </si>
  <si>
    <t>767</t>
  </si>
  <si>
    <t>Konštrukcie doplnkové kovové</t>
  </si>
  <si>
    <t>767581801.S</t>
  </si>
  <si>
    <t>Demontáž podhľadov kaziet,  -0,00500t</t>
  </si>
  <si>
    <t>68</t>
  </si>
  <si>
    <t>"B06"  202,7</t>
  </si>
  <si>
    <t>35</t>
  </si>
  <si>
    <t>767621902.S</t>
  </si>
  <si>
    <t>Úprava okna, skrátenie</t>
  </si>
  <si>
    <t>70</t>
  </si>
  <si>
    <t>"miestnosť 125"  1</t>
  </si>
  <si>
    <t>767658801.S</t>
  </si>
  <si>
    <t>Demontáž rolovacej brány s elektro pohonom plochy do 6 m2, -0,243t</t>
  </si>
  <si>
    <t>72</t>
  </si>
  <si>
    <t>"B07"  1</t>
  </si>
  <si>
    <t>37</t>
  </si>
  <si>
    <t>767658803.S</t>
  </si>
  <si>
    <t>Demontáž rolovacej brány s elektro pohonom plochy nad 9 do 13 m2, -0,328t</t>
  </si>
  <si>
    <t>74</t>
  </si>
  <si>
    <t>767658804.S</t>
  </si>
  <si>
    <t>Demontáž brány zdvíhacej s elektro pohonom plochy nad 13 m2, -0,507t</t>
  </si>
  <si>
    <t>76</t>
  </si>
  <si>
    <t>"B07"  1+1</t>
  </si>
  <si>
    <t>783</t>
  </si>
  <si>
    <t>Nátery</t>
  </si>
  <si>
    <t>39</t>
  </si>
  <si>
    <t>783201811.S</t>
  </si>
  <si>
    <t>Odstránenie starých náterov z kovových stavebných konštrukcií oškrabaním</t>
  </si>
  <si>
    <t>78</t>
  </si>
  <si>
    <t>"oceľový väzník"  7,92*11*2</t>
  </si>
  <si>
    <t>"oceľové stĺpy"  (2*PI*0,11*7,2)*22</t>
  </si>
  <si>
    <t>"zábradlie, interiér"  (37,1+7,7+5,2+7+7)*1,0*2</t>
  </si>
  <si>
    <t>784</t>
  </si>
  <si>
    <t>Maľby</t>
  </si>
  <si>
    <t>784402801.S</t>
  </si>
  <si>
    <t>Odstránenie malieb oškrabaním, výšky do 3,80 m, -0,0003 t</t>
  </si>
  <si>
    <t>80</t>
  </si>
  <si>
    <t>"1.NP, steny"</t>
  </si>
  <si>
    <t>"miestnosť 101"  (3,8+3,3+14,5+3,6)*2,9+41,5*7,2-(0,9*2,02+1*2,02+32*6,5)</t>
  </si>
  <si>
    <t>"miestnosť 107"  101,7*2,9-(1,32*2,02+0,7*2,02*2+0,9*2,02*5+1*2,02+1,05*2,02)</t>
  </si>
  <si>
    <t>"miestnosť 109"  10*2,9-0,9*2,02*2</t>
  </si>
  <si>
    <t>"miestnosť 110"  5,8*2,9-0,9*2,02</t>
  </si>
  <si>
    <t>"miestnosť 111"  12,9*2,9-0,9*2,02</t>
  </si>
  <si>
    <t>"miestnosť 112"  14,4*2,9-0,9*2,02</t>
  </si>
  <si>
    <t>"miestnosť 113"  7,7*2,9-0,83*2,02</t>
  </si>
  <si>
    <t>"miestnosť 114"  15,2*2,9-(0,83*2,02+0,9*2,02)</t>
  </si>
  <si>
    <t>"miestnosť 115"  12,4*2,9-1*2,02</t>
  </si>
  <si>
    <t>"miestnosť 116"  8,3*2,9-(1*2,02+0,9*2,02)</t>
  </si>
  <si>
    <t>"miestnosť 117"  12,3*2,78-0,7*2,02</t>
  </si>
  <si>
    <t>"miestnosť 118"  11,5*2,75-0,7*2,02</t>
  </si>
  <si>
    <t>"miestnosť 119"  11,5*2,51-0,7*2,02</t>
  </si>
  <si>
    <t>"miestnosť 120"  (12,4+4,1+4,4+4,2+4,3)*2,5-0,7*2,02*9</t>
  </si>
  <si>
    <t>"miestnosť 121" 21,2*2,55-(0,9*2,02*2+1*2,02+0,7*2,02*2)</t>
  </si>
  <si>
    <t>"miestnosť 125" 6,8*2,56-(0,9*2,02+1*2,15)</t>
  </si>
  <si>
    <t>"miestnosť 126" 13,8*2,88-(1,14*2,1+1*2,02)</t>
  </si>
  <si>
    <t>"miestnosť 127" 10,3*2,85-1*2,02</t>
  </si>
  <si>
    <t>"odpočet obklad"  -82,24</t>
  </si>
  <si>
    <t>"miestnosť 201" (9+5,7+6)*3,5-(1*2,02+0,9*2,02+3*3,4)</t>
  </si>
  <si>
    <t>"miestnosť 202" 22,5*3,5-(0,7*2,02+3*3,4+1,8*1,5)</t>
  </si>
  <si>
    <t>"miestnosť 203" 7,4*3,5-0,7*2,02</t>
  </si>
  <si>
    <t>"miestnosť 204" 25,8*3,3-(1,8*1,5+0,7*2,02)</t>
  </si>
  <si>
    <t>"miestnosť 205" 11,2*3,3-0,7*2,02</t>
  </si>
  <si>
    <t>"miestnosť 206" (8,7+8,5+14,6)*3,3-0,7*2,02*4</t>
  </si>
  <si>
    <t>"miestnosť 207" 21,2*3,3</t>
  </si>
  <si>
    <t>"miestnosť 208" (28,2+4,6+8,7)*3,3-(0,7*2,02+1,8*1,5*2+0,7*2,02*2)</t>
  </si>
  <si>
    <t>"miestnosť 209" (5,7+4,9)*3</t>
  </si>
  <si>
    <t>VRN</t>
  </si>
  <si>
    <t>Vedľajšie rozpočtové náklady</t>
  </si>
  <si>
    <t>41</t>
  </si>
  <si>
    <t>000100041.S</t>
  </si>
  <si>
    <t>Zmluvné požiadavky - finančná rezerva bez rozlíšenia 10%</t>
  </si>
  <si>
    <t>eur</t>
  </si>
  <si>
    <t>82</t>
  </si>
  <si>
    <t xml:space="preserve">Hydroizomat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</si>
</sst>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0" borderId="19" xfId="0" applyFont="1" applyBorder="1" applyAlignment="1">
      <alignment horizontal="left" vertical="center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S13" sqref="S13"/>
    </sheetView>
  </sheetViews>
  <sheetFormatPr baseColWidth="10" defaultRowHeight="16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 ht="1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7" customHeight="1">
      <c r="AR2" s="229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8" t="s">
        <v>6</v>
      </c>
      <c r="BT2" s="18" t="s">
        <v>7</v>
      </c>
    </row>
    <row r="3" spans="1:74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5" customHeight="1">
      <c r="B4" s="21"/>
      <c r="D4" s="22" t="s">
        <v>8</v>
      </c>
      <c r="AR4" s="21"/>
      <c r="AS4" s="23" t="s">
        <v>9</v>
      </c>
      <c r="BS4" s="18" t="s">
        <v>10</v>
      </c>
    </row>
    <row r="5" spans="1:74" s="1" customFormat="1" ht="12" customHeight="1">
      <c r="B5" s="21"/>
      <c r="D5" s="24" t="s">
        <v>11</v>
      </c>
      <c r="K5" s="193" t="s">
        <v>12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21"/>
      <c r="BS5" s="18" t="s">
        <v>6</v>
      </c>
    </row>
    <row r="6" spans="1:74" s="1" customFormat="1" ht="37" customHeight="1">
      <c r="B6" s="21"/>
      <c r="D6" s="26" t="s">
        <v>13</v>
      </c>
      <c r="K6" s="195" t="s">
        <v>14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21"/>
      <c r="BS6" s="18" t="s">
        <v>6</v>
      </c>
    </row>
    <row r="7" spans="1:74" s="1" customFormat="1" ht="12" customHeight="1">
      <c r="B7" s="21"/>
      <c r="D7" s="27" t="s">
        <v>15</v>
      </c>
      <c r="K7" s="25" t="s">
        <v>1</v>
      </c>
      <c r="AK7" s="27" t="s">
        <v>16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17</v>
      </c>
      <c r="K8" s="25" t="s">
        <v>18</v>
      </c>
      <c r="AK8" s="27" t="s">
        <v>19</v>
      </c>
      <c r="AN8" s="25" t="s">
        <v>20</v>
      </c>
      <c r="AR8" s="21"/>
      <c r="BS8" s="18" t="s">
        <v>6</v>
      </c>
    </row>
    <row r="9" spans="1:74" s="1" customFormat="1" ht="14.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21</v>
      </c>
      <c r="AK10" s="27" t="s">
        <v>22</v>
      </c>
      <c r="AN10" s="25" t="s">
        <v>1</v>
      </c>
      <c r="AR10" s="21"/>
      <c r="BS10" s="18" t="s">
        <v>6</v>
      </c>
    </row>
    <row r="11" spans="1:74" s="1" customFormat="1" ht="18.5" customHeight="1">
      <c r="B11" s="21"/>
      <c r="E11" s="25" t="s">
        <v>23</v>
      </c>
      <c r="AK11" s="27" t="s">
        <v>24</v>
      </c>
      <c r="AN11" s="25" t="s">
        <v>1</v>
      </c>
      <c r="AR11" s="21"/>
      <c r="BS11" s="18" t="s">
        <v>6</v>
      </c>
    </row>
    <row r="12" spans="1:74" s="1" customFormat="1" ht="7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25</v>
      </c>
      <c r="AK13" s="27" t="s">
        <v>22</v>
      </c>
      <c r="AN13" s="25" t="s">
        <v>1</v>
      </c>
      <c r="AR13" s="21"/>
      <c r="BS13" s="18" t="s">
        <v>6</v>
      </c>
    </row>
    <row r="14" spans="1:74" ht="13">
      <c r="B14" s="21"/>
      <c r="E14" s="25" t="s">
        <v>360</v>
      </c>
      <c r="AK14" s="27" t="s">
        <v>24</v>
      </c>
      <c r="AN14" s="25" t="s">
        <v>1</v>
      </c>
      <c r="AR14" s="21"/>
      <c r="BS14" s="18" t="s">
        <v>6</v>
      </c>
    </row>
    <row r="15" spans="1:74" s="1" customFormat="1" ht="7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26</v>
      </c>
      <c r="AK16" s="27" t="s">
        <v>22</v>
      </c>
      <c r="AN16" s="25" t="s">
        <v>1</v>
      </c>
      <c r="AR16" s="21"/>
      <c r="BS16" s="18" t="s">
        <v>3</v>
      </c>
    </row>
    <row r="17" spans="1:71" s="1" customFormat="1" ht="18.5" customHeight="1">
      <c r="B17" s="21"/>
      <c r="E17" s="25" t="s">
        <v>23</v>
      </c>
      <c r="AK17" s="27" t="s">
        <v>24</v>
      </c>
      <c r="AN17" s="25" t="s">
        <v>1</v>
      </c>
      <c r="AR17" s="21"/>
      <c r="BS17" s="18" t="s">
        <v>27</v>
      </c>
    </row>
    <row r="18" spans="1:71" s="1" customFormat="1" ht="7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28</v>
      </c>
      <c r="AK19" s="27" t="s">
        <v>22</v>
      </c>
      <c r="AN19" s="25" t="s">
        <v>1</v>
      </c>
      <c r="AR19" s="21"/>
      <c r="BS19" s="18" t="s">
        <v>6</v>
      </c>
    </row>
    <row r="20" spans="1:71" s="1" customFormat="1" ht="18.5" customHeight="1">
      <c r="B20" s="21"/>
      <c r="E20" s="25" t="s">
        <v>29</v>
      </c>
      <c r="AK20" s="27" t="s">
        <v>24</v>
      </c>
      <c r="AN20" s="25" t="s">
        <v>1</v>
      </c>
      <c r="AR20" s="21"/>
      <c r="BS20" s="18" t="s">
        <v>27</v>
      </c>
    </row>
    <row r="21" spans="1:71" s="1" customFormat="1" ht="7" customHeight="1">
      <c r="B21" s="21"/>
      <c r="AR21" s="21"/>
    </row>
    <row r="22" spans="1:71" s="1" customFormat="1" ht="12" customHeight="1">
      <c r="B22" s="21"/>
      <c r="D22" s="27" t="s">
        <v>30</v>
      </c>
      <c r="AR22" s="21"/>
    </row>
    <row r="23" spans="1:71" s="1" customFormat="1" ht="16.5" customHeight="1">
      <c r="B23" s="21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21"/>
    </row>
    <row r="24" spans="1:71" s="1" customFormat="1" ht="7" customHeight="1">
      <c r="B24" s="21"/>
      <c r="AR24" s="21"/>
    </row>
    <row r="25" spans="1:71" s="1" customFormat="1" ht="7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6" customHeight="1">
      <c r="A26" s="30"/>
      <c r="B26" s="31"/>
      <c r="C26" s="30"/>
      <c r="D26" s="32" t="s">
        <v>31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7">
        <f>ROUND(AG94,2)</f>
        <v>30548.2</v>
      </c>
      <c r="AL26" s="198"/>
      <c r="AM26" s="198"/>
      <c r="AN26" s="198"/>
      <c r="AO26" s="198"/>
      <c r="AP26" s="30"/>
      <c r="AQ26" s="30"/>
      <c r="AR26" s="31"/>
      <c r="BE26" s="30"/>
    </row>
    <row r="27" spans="1:71" s="2" customFormat="1" ht="7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3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99" t="s">
        <v>32</v>
      </c>
      <c r="M28" s="199"/>
      <c r="N28" s="199"/>
      <c r="O28" s="199"/>
      <c r="P28" s="199"/>
      <c r="Q28" s="30"/>
      <c r="R28" s="30"/>
      <c r="S28" s="30"/>
      <c r="T28" s="30"/>
      <c r="U28" s="30"/>
      <c r="V28" s="30"/>
      <c r="W28" s="199" t="s">
        <v>33</v>
      </c>
      <c r="X28" s="199"/>
      <c r="Y28" s="199"/>
      <c r="Z28" s="199"/>
      <c r="AA28" s="199"/>
      <c r="AB28" s="199"/>
      <c r="AC28" s="199"/>
      <c r="AD28" s="199"/>
      <c r="AE28" s="199"/>
      <c r="AF28" s="30"/>
      <c r="AG28" s="30"/>
      <c r="AH28" s="30"/>
      <c r="AI28" s="30"/>
      <c r="AJ28" s="30"/>
      <c r="AK28" s="199" t="s">
        <v>34</v>
      </c>
      <c r="AL28" s="199"/>
      <c r="AM28" s="199"/>
      <c r="AN28" s="199"/>
      <c r="AO28" s="199"/>
      <c r="AP28" s="30"/>
      <c r="AQ28" s="30"/>
      <c r="AR28" s="31"/>
      <c r="BE28" s="30"/>
    </row>
    <row r="29" spans="1:71" s="3" customFormat="1" ht="14.5" customHeight="1">
      <c r="B29" s="35"/>
      <c r="D29" s="27" t="s">
        <v>35</v>
      </c>
      <c r="F29" s="36" t="s">
        <v>36</v>
      </c>
      <c r="L29" s="202">
        <v>0.2</v>
      </c>
      <c r="M29" s="201"/>
      <c r="N29" s="201"/>
      <c r="O29" s="201"/>
      <c r="P29" s="201"/>
      <c r="Q29" s="37"/>
      <c r="R29" s="37"/>
      <c r="S29" s="37"/>
      <c r="T29" s="37"/>
      <c r="U29" s="37"/>
      <c r="V29" s="37"/>
      <c r="W29" s="200">
        <f>ROUND(AZ94, 2)</f>
        <v>0</v>
      </c>
      <c r="X29" s="201"/>
      <c r="Y29" s="201"/>
      <c r="Z29" s="201"/>
      <c r="AA29" s="201"/>
      <c r="AB29" s="201"/>
      <c r="AC29" s="201"/>
      <c r="AD29" s="201"/>
      <c r="AE29" s="201"/>
      <c r="AF29" s="37"/>
      <c r="AG29" s="37"/>
      <c r="AH29" s="37"/>
      <c r="AI29" s="37"/>
      <c r="AJ29" s="37"/>
      <c r="AK29" s="200">
        <f>ROUND(AV94, 2)</f>
        <v>0</v>
      </c>
      <c r="AL29" s="201"/>
      <c r="AM29" s="201"/>
      <c r="AN29" s="201"/>
      <c r="AO29" s="201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</row>
    <row r="30" spans="1:71" s="3" customFormat="1" ht="14.5" customHeight="1">
      <c r="B30" s="35"/>
      <c r="F30" s="36" t="s">
        <v>37</v>
      </c>
      <c r="L30" s="205">
        <v>0.2</v>
      </c>
      <c r="M30" s="204"/>
      <c r="N30" s="204"/>
      <c r="O30" s="204"/>
      <c r="P30" s="204"/>
      <c r="W30" s="203">
        <f>ROUND(BA94, 2)</f>
        <v>30548.2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6109.64</v>
      </c>
      <c r="AL30" s="204"/>
      <c r="AM30" s="204"/>
      <c r="AN30" s="204"/>
      <c r="AO30" s="204"/>
      <c r="AR30" s="35"/>
    </row>
    <row r="31" spans="1:71" s="3" customFormat="1" ht="14.5" hidden="1" customHeight="1">
      <c r="B31" s="35"/>
      <c r="F31" s="27" t="s">
        <v>38</v>
      </c>
      <c r="L31" s="205">
        <v>0.2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</row>
    <row r="32" spans="1:71" s="3" customFormat="1" ht="14.5" hidden="1" customHeight="1">
      <c r="B32" s="35"/>
      <c r="F32" s="27" t="s">
        <v>39</v>
      </c>
      <c r="L32" s="205">
        <v>0.2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</row>
    <row r="33" spans="1:57" s="3" customFormat="1" ht="14.5" hidden="1" customHeight="1">
      <c r="B33" s="35"/>
      <c r="F33" s="36" t="s">
        <v>40</v>
      </c>
      <c r="L33" s="202">
        <v>0</v>
      </c>
      <c r="M33" s="201"/>
      <c r="N33" s="201"/>
      <c r="O33" s="201"/>
      <c r="P33" s="201"/>
      <c r="Q33" s="37"/>
      <c r="R33" s="37"/>
      <c r="S33" s="37"/>
      <c r="T33" s="37"/>
      <c r="U33" s="37"/>
      <c r="V33" s="37"/>
      <c r="W33" s="200">
        <f>ROUND(BD94, 2)</f>
        <v>0</v>
      </c>
      <c r="X33" s="201"/>
      <c r="Y33" s="201"/>
      <c r="Z33" s="201"/>
      <c r="AA33" s="201"/>
      <c r="AB33" s="201"/>
      <c r="AC33" s="201"/>
      <c r="AD33" s="201"/>
      <c r="AE33" s="201"/>
      <c r="AF33" s="37"/>
      <c r="AG33" s="37"/>
      <c r="AH33" s="37"/>
      <c r="AI33" s="37"/>
      <c r="AJ33" s="37"/>
      <c r="AK33" s="200">
        <v>0</v>
      </c>
      <c r="AL33" s="201"/>
      <c r="AM33" s="201"/>
      <c r="AN33" s="201"/>
      <c r="AO33" s="201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</row>
    <row r="34" spans="1:57" s="2" customFormat="1" ht="7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6" customHeight="1">
      <c r="A35" s="30"/>
      <c r="B35" s="31"/>
      <c r="C35" s="39"/>
      <c r="D35" s="40" t="s">
        <v>41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42</v>
      </c>
      <c r="U35" s="41"/>
      <c r="V35" s="41"/>
      <c r="W35" s="41"/>
      <c r="X35" s="206" t="s">
        <v>43</v>
      </c>
      <c r="Y35" s="207"/>
      <c r="Z35" s="207"/>
      <c r="AA35" s="207"/>
      <c r="AB35" s="207"/>
      <c r="AC35" s="41"/>
      <c r="AD35" s="41"/>
      <c r="AE35" s="41"/>
      <c r="AF35" s="41"/>
      <c r="AG35" s="41"/>
      <c r="AH35" s="41"/>
      <c r="AI35" s="41"/>
      <c r="AJ35" s="41"/>
      <c r="AK35" s="208">
        <f>SUM(AK26:AK33)</f>
        <v>36657.840000000004</v>
      </c>
      <c r="AL35" s="207"/>
      <c r="AM35" s="207"/>
      <c r="AN35" s="207"/>
      <c r="AO35" s="209"/>
      <c r="AP35" s="39"/>
      <c r="AQ35" s="39"/>
      <c r="AR35" s="31"/>
      <c r="BE35" s="30"/>
    </row>
    <row r="36" spans="1:57" s="2" customFormat="1" ht="7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5" customHeight="1">
      <c r="B38" s="21"/>
      <c r="AR38" s="21"/>
    </row>
    <row r="39" spans="1:57" s="1" customFormat="1" ht="14.5" customHeight="1">
      <c r="B39" s="21"/>
      <c r="AR39" s="21"/>
    </row>
    <row r="40" spans="1:57" s="1" customFormat="1" ht="14.5" customHeight="1">
      <c r="B40" s="21"/>
      <c r="AR40" s="21"/>
    </row>
    <row r="41" spans="1:57" s="1" customFormat="1" ht="14.5" customHeight="1">
      <c r="B41" s="21"/>
      <c r="AR41" s="21"/>
    </row>
    <row r="42" spans="1:57" s="1" customFormat="1" ht="14.5" customHeight="1">
      <c r="B42" s="21"/>
      <c r="AR42" s="21"/>
    </row>
    <row r="43" spans="1:57" s="1" customFormat="1" ht="14.5" customHeight="1">
      <c r="B43" s="21"/>
      <c r="AR43" s="21"/>
    </row>
    <row r="44" spans="1:57" s="1" customFormat="1" ht="14.5" customHeight="1">
      <c r="B44" s="21"/>
      <c r="AR44" s="21"/>
    </row>
    <row r="45" spans="1:57" s="1" customFormat="1" ht="14.5" customHeight="1">
      <c r="B45" s="21"/>
      <c r="AR45" s="21"/>
    </row>
    <row r="46" spans="1:57" s="1" customFormat="1" ht="14.5" customHeight="1">
      <c r="B46" s="21"/>
      <c r="AR46" s="21"/>
    </row>
    <row r="47" spans="1:57" s="1" customFormat="1" ht="14.5" customHeight="1">
      <c r="B47" s="21"/>
      <c r="AR47" s="21"/>
    </row>
    <row r="48" spans="1:57" s="1" customFormat="1" ht="14.5" customHeight="1">
      <c r="B48" s="21"/>
      <c r="AR48" s="21"/>
    </row>
    <row r="49" spans="1:57" s="2" customFormat="1" ht="14.5" customHeight="1">
      <c r="B49" s="43"/>
      <c r="D49" s="44" t="s">
        <v>44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45</v>
      </c>
      <c r="AI49" s="45"/>
      <c r="AJ49" s="45"/>
      <c r="AK49" s="45"/>
      <c r="AL49" s="45"/>
      <c r="AM49" s="45"/>
      <c r="AN49" s="45"/>
      <c r="AO49" s="45"/>
      <c r="AR49" s="43"/>
    </row>
    <row r="50" spans="1:57" ht="11">
      <c r="B50" s="21"/>
      <c r="AR50" s="21"/>
    </row>
    <row r="51" spans="1:57" ht="11">
      <c r="B51" s="21"/>
      <c r="AR51" s="21"/>
    </row>
    <row r="52" spans="1:57" ht="11">
      <c r="B52" s="21"/>
      <c r="AR52" s="21"/>
    </row>
    <row r="53" spans="1:57" ht="11">
      <c r="B53" s="21"/>
      <c r="AR53" s="21"/>
    </row>
    <row r="54" spans="1:57" ht="11">
      <c r="B54" s="21"/>
      <c r="AR54" s="21"/>
    </row>
    <row r="55" spans="1:57" ht="11">
      <c r="B55" s="21"/>
      <c r="AR55" s="21"/>
    </row>
    <row r="56" spans="1:57" ht="11">
      <c r="B56" s="21"/>
      <c r="AR56" s="21"/>
    </row>
    <row r="57" spans="1:57" ht="11">
      <c r="B57" s="21"/>
      <c r="AR57" s="21"/>
    </row>
    <row r="58" spans="1:57" ht="11">
      <c r="B58" s="21"/>
      <c r="AR58" s="21"/>
    </row>
    <row r="59" spans="1:57" ht="11">
      <c r="B59" s="21"/>
      <c r="AR59" s="21"/>
    </row>
    <row r="60" spans="1:57" s="2" customFormat="1" ht="13">
      <c r="A60" s="30"/>
      <c r="B60" s="31"/>
      <c r="C60" s="30"/>
      <c r="D60" s="46" t="s">
        <v>46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6" t="s">
        <v>47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6" t="s">
        <v>46</v>
      </c>
      <c r="AI60" s="33"/>
      <c r="AJ60" s="33"/>
      <c r="AK60" s="33"/>
      <c r="AL60" s="33"/>
      <c r="AM60" s="46" t="s">
        <v>47</v>
      </c>
      <c r="AN60" s="33"/>
      <c r="AO60" s="33"/>
      <c r="AP60" s="30"/>
      <c r="AQ60" s="30"/>
      <c r="AR60" s="31"/>
      <c r="BE60" s="30"/>
    </row>
    <row r="61" spans="1:57" ht="11">
      <c r="B61" s="21"/>
      <c r="AR61" s="21"/>
    </row>
    <row r="62" spans="1:57" ht="11">
      <c r="B62" s="21"/>
      <c r="AR62" s="21"/>
    </row>
    <row r="63" spans="1:57" ht="11">
      <c r="B63" s="21"/>
      <c r="AR63" s="21"/>
    </row>
    <row r="64" spans="1:57" s="2" customFormat="1" ht="13">
      <c r="A64" s="30"/>
      <c r="B64" s="31"/>
      <c r="C64" s="30"/>
      <c r="D64" s="44" t="s">
        <v>48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49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1"/>
      <c r="BE64" s="30"/>
    </row>
    <row r="65" spans="1:57" ht="11">
      <c r="B65" s="21"/>
      <c r="AR65" s="21"/>
    </row>
    <row r="66" spans="1:57" ht="11">
      <c r="B66" s="21"/>
      <c r="AR66" s="21"/>
    </row>
    <row r="67" spans="1:57" ht="11">
      <c r="B67" s="21"/>
      <c r="AR67" s="21"/>
    </row>
    <row r="68" spans="1:57" ht="11">
      <c r="B68" s="21"/>
      <c r="AR68" s="21"/>
    </row>
    <row r="69" spans="1:57" ht="11">
      <c r="B69" s="21"/>
      <c r="AR69" s="21"/>
    </row>
    <row r="70" spans="1:57" ht="11">
      <c r="B70" s="21"/>
      <c r="AR70" s="21"/>
    </row>
    <row r="71" spans="1:57" ht="11">
      <c r="B71" s="21"/>
      <c r="AR71" s="21"/>
    </row>
    <row r="72" spans="1:57" ht="11">
      <c r="B72" s="21"/>
      <c r="AR72" s="21"/>
    </row>
    <row r="73" spans="1:57" ht="11">
      <c r="B73" s="21"/>
      <c r="AR73" s="21"/>
    </row>
    <row r="74" spans="1:57" ht="11">
      <c r="B74" s="21"/>
      <c r="AR74" s="21"/>
    </row>
    <row r="75" spans="1:57" s="2" customFormat="1" ht="13">
      <c r="A75" s="30"/>
      <c r="B75" s="31"/>
      <c r="C75" s="30"/>
      <c r="D75" s="46" t="s">
        <v>46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6" t="s">
        <v>47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6" t="s">
        <v>46</v>
      </c>
      <c r="AI75" s="33"/>
      <c r="AJ75" s="33"/>
      <c r="AK75" s="33"/>
      <c r="AL75" s="33"/>
      <c r="AM75" s="46" t="s">
        <v>47</v>
      </c>
      <c r="AN75" s="33"/>
      <c r="AO75" s="33"/>
      <c r="AP75" s="30"/>
      <c r="AQ75" s="30"/>
      <c r="AR75" s="31"/>
      <c r="BE75" s="30"/>
    </row>
    <row r="76" spans="1:57" s="2" customFormat="1" ht="1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7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1"/>
      <c r="BE77" s="30"/>
    </row>
    <row r="81" spans="1:91" s="2" customFormat="1" ht="7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1"/>
      <c r="BE81" s="30"/>
    </row>
    <row r="82" spans="1:91" s="2" customFormat="1" ht="25" customHeight="1">
      <c r="A82" s="30"/>
      <c r="B82" s="31"/>
      <c r="C82" s="22" t="s">
        <v>50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52"/>
      <c r="C84" s="27" t="s">
        <v>11</v>
      </c>
      <c r="L84" s="4" t="str">
        <f>K5</f>
        <v>2022_S_270</v>
      </c>
      <c r="AR84" s="52"/>
    </row>
    <row r="85" spans="1:91" s="5" customFormat="1" ht="37" customHeight="1">
      <c r="B85" s="53"/>
      <c r="C85" s="54" t="s">
        <v>13</v>
      </c>
      <c r="L85" s="210" t="str">
        <f>K6</f>
        <v>Obnova Mestskej tržnice – Obchodné centrum, Nitra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3"/>
    </row>
    <row r="86" spans="1:91" s="2" customFormat="1" ht="7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17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Nitra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19</v>
      </c>
      <c r="AJ87" s="30"/>
      <c r="AK87" s="30"/>
      <c r="AL87" s="30"/>
      <c r="AM87" s="212" t="str">
        <f>IF(AN8= "","",AN8)</f>
        <v>11. 6. 2022</v>
      </c>
      <c r="AN87" s="212"/>
      <c r="AO87" s="30"/>
      <c r="AP87" s="30"/>
      <c r="AQ87" s="30"/>
      <c r="AR87" s="31"/>
      <c r="BE87" s="30"/>
    </row>
    <row r="88" spans="1:91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5" customHeight="1">
      <c r="A89" s="30"/>
      <c r="B89" s="31"/>
      <c r="C89" s="27" t="s">
        <v>21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213" t="str">
        <f>IF(E17="","",E17)</f>
        <v xml:space="preserve"> </v>
      </c>
      <c r="AN89" s="214"/>
      <c r="AO89" s="214"/>
      <c r="AP89" s="214"/>
      <c r="AQ89" s="30"/>
      <c r="AR89" s="31"/>
      <c r="AS89" s="215" t="s">
        <v>51</v>
      </c>
      <c r="AT89" s="21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0"/>
    </row>
    <row r="90" spans="1:91" s="2" customFormat="1" ht="15.25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Hydroizomat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28</v>
      </c>
      <c r="AJ90" s="30"/>
      <c r="AK90" s="30"/>
      <c r="AL90" s="30"/>
      <c r="AM90" s="213" t="str">
        <f>IF(E20="","",E20)</f>
        <v>Vladimír Malych</v>
      </c>
      <c r="AN90" s="214"/>
      <c r="AO90" s="214"/>
      <c r="AP90" s="214"/>
      <c r="AQ90" s="30"/>
      <c r="AR90" s="31"/>
      <c r="AS90" s="217"/>
      <c r="AT90" s="218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0"/>
    </row>
    <row r="91" spans="1:91" s="2" customFormat="1" ht="10.7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7"/>
      <c r="AT91" s="218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0"/>
    </row>
    <row r="92" spans="1:91" s="2" customFormat="1" ht="29.25" customHeight="1">
      <c r="A92" s="30"/>
      <c r="B92" s="31"/>
      <c r="C92" s="219" t="s">
        <v>52</v>
      </c>
      <c r="D92" s="220"/>
      <c r="E92" s="220"/>
      <c r="F92" s="220"/>
      <c r="G92" s="220"/>
      <c r="H92" s="61"/>
      <c r="I92" s="221" t="s">
        <v>53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54</v>
      </c>
      <c r="AH92" s="220"/>
      <c r="AI92" s="220"/>
      <c r="AJ92" s="220"/>
      <c r="AK92" s="220"/>
      <c r="AL92" s="220"/>
      <c r="AM92" s="220"/>
      <c r="AN92" s="221" t="s">
        <v>55</v>
      </c>
      <c r="AO92" s="220"/>
      <c r="AP92" s="223"/>
      <c r="AQ92" s="62" t="s">
        <v>56</v>
      </c>
      <c r="AR92" s="31"/>
      <c r="AS92" s="63" t="s">
        <v>57</v>
      </c>
      <c r="AT92" s="64" t="s">
        <v>58</v>
      </c>
      <c r="AU92" s="64" t="s">
        <v>59</v>
      </c>
      <c r="AV92" s="64" t="s">
        <v>60</v>
      </c>
      <c r="AW92" s="64" t="s">
        <v>61</v>
      </c>
      <c r="AX92" s="64" t="s">
        <v>62</v>
      </c>
      <c r="AY92" s="64" t="s">
        <v>63</v>
      </c>
      <c r="AZ92" s="64" t="s">
        <v>64</v>
      </c>
      <c r="BA92" s="64" t="s">
        <v>65</v>
      </c>
      <c r="BB92" s="64" t="s">
        <v>66</v>
      </c>
      <c r="BC92" s="64" t="s">
        <v>67</v>
      </c>
      <c r="BD92" s="65" t="s">
        <v>68</v>
      </c>
      <c r="BE92" s="30"/>
    </row>
    <row r="93" spans="1:91" s="2" customFormat="1" ht="10.7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0"/>
    </row>
    <row r="94" spans="1:91" s="6" customFormat="1" ht="32.5" customHeight="1">
      <c r="B94" s="69"/>
      <c r="C94" s="70" t="s">
        <v>69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7">
        <f>ROUND(AG95,2)</f>
        <v>30548.2</v>
      </c>
      <c r="AH94" s="227"/>
      <c r="AI94" s="227"/>
      <c r="AJ94" s="227"/>
      <c r="AK94" s="227"/>
      <c r="AL94" s="227"/>
      <c r="AM94" s="227"/>
      <c r="AN94" s="228">
        <f>SUM(AG94,AT94)</f>
        <v>36657.840000000004</v>
      </c>
      <c r="AO94" s="228"/>
      <c r="AP94" s="228"/>
      <c r="AQ94" s="73" t="s">
        <v>1</v>
      </c>
      <c r="AR94" s="69"/>
      <c r="AS94" s="74">
        <f>ROUND(AS95,2)</f>
        <v>0</v>
      </c>
      <c r="AT94" s="75">
        <f>ROUND(SUM(AV94:AW94),2)</f>
        <v>6109.64</v>
      </c>
      <c r="AU94" s="76">
        <f>ROUND(AU95,5)</f>
        <v>1159.7648300000001</v>
      </c>
      <c r="AV94" s="75">
        <f>ROUND(AZ94*L29,2)</f>
        <v>0</v>
      </c>
      <c r="AW94" s="75">
        <f>ROUND(BA94*L30,2)</f>
        <v>6109.64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30548.2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70</v>
      </c>
      <c r="BT94" s="78" t="s">
        <v>71</v>
      </c>
      <c r="BU94" s="79" t="s">
        <v>72</v>
      </c>
      <c r="BV94" s="78" t="s">
        <v>73</v>
      </c>
      <c r="BW94" s="78" t="s">
        <v>4</v>
      </c>
      <c r="BX94" s="78" t="s">
        <v>74</v>
      </c>
      <c r="CL94" s="78" t="s">
        <v>1</v>
      </c>
    </row>
    <row r="95" spans="1:91" s="7" customFormat="1" ht="24.75" customHeight="1">
      <c r="A95" s="80" t="s">
        <v>75</v>
      </c>
      <c r="B95" s="81"/>
      <c r="C95" s="82"/>
      <c r="D95" s="226" t="s">
        <v>76</v>
      </c>
      <c r="E95" s="226"/>
      <c r="F95" s="226"/>
      <c r="G95" s="226"/>
      <c r="H95" s="226"/>
      <c r="I95" s="83"/>
      <c r="J95" s="226" t="s">
        <v>77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'01 - I. etapa - Búracie p...'!J30</f>
        <v>30548.2</v>
      </c>
      <c r="AH95" s="225"/>
      <c r="AI95" s="225"/>
      <c r="AJ95" s="225"/>
      <c r="AK95" s="225"/>
      <c r="AL95" s="225"/>
      <c r="AM95" s="225"/>
      <c r="AN95" s="224">
        <f>SUM(AG95,AT95)</f>
        <v>36657.840000000004</v>
      </c>
      <c r="AO95" s="225"/>
      <c r="AP95" s="225"/>
      <c r="AQ95" s="84" t="s">
        <v>78</v>
      </c>
      <c r="AR95" s="81"/>
      <c r="AS95" s="85">
        <v>0</v>
      </c>
      <c r="AT95" s="86">
        <f>ROUND(SUM(AV95:AW95),2)</f>
        <v>6109.64</v>
      </c>
      <c r="AU95" s="87">
        <f>'01 - I. etapa - Búracie p...'!P127</f>
        <v>1159.7648326400001</v>
      </c>
      <c r="AV95" s="86">
        <f>'01 - I. etapa - Búracie p...'!J33</f>
        <v>0</v>
      </c>
      <c r="AW95" s="86">
        <f>'01 - I. etapa - Búracie p...'!J34</f>
        <v>6109.64</v>
      </c>
      <c r="AX95" s="86">
        <f>'01 - I. etapa - Búracie p...'!J35</f>
        <v>0</v>
      </c>
      <c r="AY95" s="86">
        <f>'01 - I. etapa - Búracie p...'!J36</f>
        <v>0</v>
      </c>
      <c r="AZ95" s="86">
        <f>'01 - I. etapa - Búracie p...'!F33</f>
        <v>0</v>
      </c>
      <c r="BA95" s="86">
        <f>'01 - I. etapa - Búracie p...'!F34</f>
        <v>30548.2</v>
      </c>
      <c r="BB95" s="86">
        <f>'01 - I. etapa - Búracie p...'!F35</f>
        <v>0</v>
      </c>
      <c r="BC95" s="86">
        <f>'01 - I. etapa - Búracie p...'!F36</f>
        <v>0</v>
      </c>
      <c r="BD95" s="88">
        <f>'01 - I. etapa - Búracie p...'!F37</f>
        <v>0</v>
      </c>
      <c r="BT95" s="89" t="s">
        <v>79</v>
      </c>
      <c r="BV95" s="89" t="s">
        <v>73</v>
      </c>
      <c r="BW95" s="89" t="s">
        <v>80</v>
      </c>
      <c r="BX95" s="89" t="s">
        <v>4</v>
      </c>
      <c r="CL95" s="89" t="s">
        <v>1</v>
      </c>
      <c r="CM95" s="89" t="s">
        <v>71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7" customHeight="1">
      <c r="A97" s="30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I. etapa - Búracie p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02"/>
  <sheetViews>
    <sheetView showGridLines="0" topLeftCell="A17" workbookViewId="0">
      <selection activeCell="F143" sqref="F143"/>
    </sheetView>
  </sheetViews>
  <sheetFormatPr baseColWidth="10" defaultRowHeight="16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1" spans="1:46" ht="11">
      <c r="A1" s="90"/>
    </row>
    <row r="2" spans="1:46" s="1" customFormat="1" ht="37" customHeight="1">
      <c r="L2" s="229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8" t="s">
        <v>80</v>
      </c>
    </row>
    <row r="3" spans="1:46" s="1" customFormat="1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71</v>
      </c>
    </row>
    <row r="4" spans="1:46" s="1" customFormat="1" ht="25" customHeight="1">
      <c r="B4" s="21"/>
      <c r="D4" s="22" t="s">
        <v>81</v>
      </c>
      <c r="L4" s="21"/>
      <c r="M4" s="91" t="s">
        <v>9</v>
      </c>
      <c r="AT4" s="18" t="s">
        <v>3</v>
      </c>
    </row>
    <row r="5" spans="1:46" s="1" customFormat="1" ht="7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16.5" customHeight="1">
      <c r="B7" s="21"/>
      <c r="E7" s="230" t="str">
        <f>'Rekapitulácia stavby'!K6</f>
        <v>Obnova Mestskej tržnice – Obchodné centrum, Nitra</v>
      </c>
      <c r="F7" s="231"/>
      <c r="G7" s="231"/>
      <c r="H7" s="231"/>
      <c r="L7" s="21"/>
    </row>
    <row r="8" spans="1:46" s="2" customFormat="1" ht="12" customHeight="1">
      <c r="A8" s="30"/>
      <c r="B8" s="31"/>
      <c r="C8" s="30"/>
      <c r="D8" s="27" t="s">
        <v>82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30" customHeight="1">
      <c r="A9" s="30"/>
      <c r="B9" s="31"/>
      <c r="C9" s="30"/>
      <c r="D9" s="30"/>
      <c r="E9" s="210" t="s">
        <v>83</v>
      </c>
      <c r="F9" s="232"/>
      <c r="G9" s="232"/>
      <c r="H9" s="232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15</v>
      </c>
      <c r="E11" s="30"/>
      <c r="F11" s="25" t="s">
        <v>1</v>
      </c>
      <c r="G11" s="30"/>
      <c r="H11" s="30"/>
      <c r="I11" s="27" t="s">
        <v>16</v>
      </c>
      <c r="J11" s="25" t="s">
        <v>1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56" t="str">
        <f>'Rekapitulácia stavby'!AN8</f>
        <v>11. 6. 2022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21</v>
      </c>
      <c r="E14" s="30"/>
      <c r="F14" s="30"/>
      <c r="G14" s="30"/>
      <c r="H14" s="30"/>
      <c r="I14" s="27" t="s">
        <v>22</v>
      </c>
      <c r="J14" s="25" t="str">
        <f>IF('Rekapitulácia stavby'!AN10="","",'Rekapitulácia stavby'!AN10)</f>
        <v/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tr">
        <f>IF('Rekapitulácia stavby'!E11="","",'Rekapitulácia stavby'!E11)</f>
        <v xml:space="preserve"> </v>
      </c>
      <c r="F15" s="30"/>
      <c r="G15" s="30"/>
      <c r="H15" s="30"/>
      <c r="I15" s="27" t="s">
        <v>24</v>
      </c>
      <c r="J15" s="25" t="str">
        <f>IF('Rekapitulácia stavby'!AN11="","",'Rekapitulácia stavby'!AN11)</f>
        <v/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22</v>
      </c>
      <c r="J17" s="25" t="s">
        <v>1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5" t="s">
        <v>360</v>
      </c>
      <c r="F18" s="30"/>
      <c r="G18" s="30"/>
      <c r="H18" s="30"/>
      <c r="I18" s="27" t="s">
        <v>24</v>
      </c>
      <c r="J18" s="25" t="s">
        <v>1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22</v>
      </c>
      <c r="J20" s="25" t="str">
        <f>IF('Rekapitulácia stavby'!AN16="","",'Rekapitulácia stavby'!AN16)</f>
        <v/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tr">
        <f>IF('Rekapitulácia stavby'!E17="","",'Rekapitulácia stavby'!E17)</f>
        <v xml:space="preserve"> </v>
      </c>
      <c r="F21" s="30"/>
      <c r="G21" s="30"/>
      <c r="H21" s="30"/>
      <c r="I21" s="27" t="s">
        <v>24</v>
      </c>
      <c r="J21" s="25" t="str">
        <f>IF('Rekapitulácia stavby'!AN17="","",'Rekapitulácia stavby'!AN17)</f>
        <v/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28</v>
      </c>
      <c r="E23" s="30"/>
      <c r="F23" s="30"/>
      <c r="G23" s="30"/>
      <c r="H23" s="30"/>
      <c r="I23" s="27" t="s">
        <v>22</v>
      </c>
      <c r="J23" s="25" t="s">
        <v>1</v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29</v>
      </c>
      <c r="F24" s="30"/>
      <c r="G24" s="30"/>
      <c r="H24" s="30"/>
      <c r="I24" s="27" t="s">
        <v>24</v>
      </c>
      <c r="J24" s="25" t="s">
        <v>1</v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196" t="s">
        <v>1</v>
      </c>
      <c r="F27" s="196"/>
      <c r="G27" s="196"/>
      <c r="H27" s="196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7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5" customHeight="1">
      <c r="A30" s="30"/>
      <c r="B30" s="31"/>
      <c r="C30" s="30"/>
      <c r="D30" s="95" t="s">
        <v>31</v>
      </c>
      <c r="E30" s="30"/>
      <c r="F30" s="30"/>
      <c r="G30" s="30"/>
      <c r="H30" s="30"/>
      <c r="I30" s="30"/>
      <c r="J30" s="72">
        <f>ROUND(J127, 2)</f>
        <v>30548.2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5" customHeight="1">
      <c r="A32" s="30"/>
      <c r="B32" s="31"/>
      <c r="C32" s="30"/>
      <c r="D32" s="30"/>
      <c r="E32" s="30"/>
      <c r="F32" s="34" t="s">
        <v>33</v>
      </c>
      <c r="G32" s="30"/>
      <c r="H32" s="30"/>
      <c r="I32" s="34" t="s">
        <v>32</v>
      </c>
      <c r="J32" s="34" t="s">
        <v>34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5" customHeight="1">
      <c r="A33" s="30"/>
      <c r="B33" s="31"/>
      <c r="C33" s="30"/>
      <c r="D33" s="96" t="s">
        <v>35</v>
      </c>
      <c r="E33" s="36" t="s">
        <v>36</v>
      </c>
      <c r="F33" s="97">
        <f>ROUND((SUM(BE127:BE301)),  2)</f>
        <v>0</v>
      </c>
      <c r="G33" s="98"/>
      <c r="H33" s="98"/>
      <c r="I33" s="99">
        <v>0.2</v>
      </c>
      <c r="J33" s="97">
        <f>ROUND(((SUM(BE127:BE301))*I33),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5" customHeight="1">
      <c r="A34" s="30"/>
      <c r="B34" s="31"/>
      <c r="C34" s="30"/>
      <c r="D34" s="30"/>
      <c r="E34" s="36" t="s">
        <v>37</v>
      </c>
      <c r="F34" s="100">
        <f>ROUND((SUM(BF127:BF301)),  2)</f>
        <v>30548.2</v>
      </c>
      <c r="G34" s="30"/>
      <c r="H34" s="30"/>
      <c r="I34" s="101">
        <v>0.2</v>
      </c>
      <c r="J34" s="100">
        <f>ROUND(((SUM(BF127:BF301))*I34),  2)</f>
        <v>6109.64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5" hidden="1" customHeight="1">
      <c r="A35" s="30"/>
      <c r="B35" s="31"/>
      <c r="C35" s="30"/>
      <c r="D35" s="30"/>
      <c r="E35" s="27" t="s">
        <v>38</v>
      </c>
      <c r="F35" s="100">
        <f>ROUND((SUM(BG127:BG301)),  2)</f>
        <v>0</v>
      </c>
      <c r="G35" s="30"/>
      <c r="H35" s="30"/>
      <c r="I35" s="101">
        <v>0.2</v>
      </c>
      <c r="J35" s="100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5" hidden="1" customHeight="1">
      <c r="A36" s="30"/>
      <c r="B36" s="31"/>
      <c r="C36" s="30"/>
      <c r="D36" s="30"/>
      <c r="E36" s="27" t="s">
        <v>39</v>
      </c>
      <c r="F36" s="100">
        <f>ROUND((SUM(BH127:BH301)),  2)</f>
        <v>0</v>
      </c>
      <c r="G36" s="30"/>
      <c r="H36" s="30"/>
      <c r="I36" s="101">
        <v>0.2</v>
      </c>
      <c r="J36" s="100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5" hidden="1" customHeight="1">
      <c r="A37" s="30"/>
      <c r="B37" s="31"/>
      <c r="C37" s="30"/>
      <c r="D37" s="30"/>
      <c r="E37" s="36" t="s">
        <v>40</v>
      </c>
      <c r="F37" s="97">
        <f>ROUND((SUM(BI127:BI301)),  2)</f>
        <v>0</v>
      </c>
      <c r="G37" s="98"/>
      <c r="H37" s="98"/>
      <c r="I37" s="99">
        <v>0</v>
      </c>
      <c r="J37" s="97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5" customHeight="1">
      <c r="A39" s="30"/>
      <c r="B39" s="31"/>
      <c r="C39" s="102"/>
      <c r="D39" s="103" t="s">
        <v>41</v>
      </c>
      <c r="E39" s="61"/>
      <c r="F39" s="61"/>
      <c r="G39" s="104" t="s">
        <v>42</v>
      </c>
      <c r="H39" s="105" t="s">
        <v>43</v>
      </c>
      <c r="I39" s="61"/>
      <c r="J39" s="106">
        <f>SUM(J30:J37)</f>
        <v>36657.840000000004</v>
      </c>
      <c r="K39" s="107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5" customHeight="1">
      <c r="B41" s="21"/>
      <c r="L41" s="21"/>
    </row>
    <row r="42" spans="1:31" s="1" customFormat="1" ht="14.5" customHeight="1">
      <c r="B42" s="21"/>
      <c r="L42" s="21"/>
    </row>
    <row r="43" spans="1:31" s="1" customFormat="1" ht="14.5" customHeight="1">
      <c r="B43" s="21"/>
      <c r="L43" s="21"/>
    </row>
    <row r="44" spans="1:31" s="1" customFormat="1" ht="14.5" customHeight="1">
      <c r="B44" s="21"/>
      <c r="L44" s="21"/>
    </row>
    <row r="45" spans="1:31" s="1" customFormat="1" ht="14.5" customHeight="1">
      <c r="B45" s="21"/>
      <c r="L45" s="21"/>
    </row>
    <row r="46" spans="1:31" s="1" customFormat="1" ht="14.5" customHeight="1">
      <c r="B46" s="21"/>
      <c r="L46" s="21"/>
    </row>
    <row r="47" spans="1:31" s="1" customFormat="1" ht="14.5" customHeight="1">
      <c r="B47" s="21"/>
      <c r="L47" s="21"/>
    </row>
    <row r="48" spans="1:31" s="1" customFormat="1" ht="14.5" customHeight="1">
      <c r="B48" s="21"/>
      <c r="L48" s="21"/>
    </row>
    <row r="49" spans="1:31" s="1" customFormat="1" ht="14.5" customHeight="1">
      <c r="B49" s="21"/>
      <c r="L49" s="21"/>
    </row>
    <row r="50" spans="1:31" s="2" customFormat="1" ht="14.5" customHeight="1">
      <c r="B50" s="43"/>
      <c r="D50" s="44" t="s">
        <v>44</v>
      </c>
      <c r="E50" s="45"/>
      <c r="F50" s="45"/>
      <c r="G50" s="44" t="s">
        <v>45</v>
      </c>
      <c r="H50" s="45"/>
      <c r="I50" s="45"/>
      <c r="J50" s="45"/>
      <c r="K50" s="45"/>
      <c r="L50" s="43"/>
    </row>
    <row r="51" spans="1:31" ht="11">
      <c r="B51" s="21"/>
      <c r="L51" s="21"/>
    </row>
    <row r="52" spans="1:31" ht="11">
      <c r="B52" s="21"/>
      <c r="L52" s="21"/>
    </row>
    <row r="53" spans="1:31" ht="11">
      <c r="B53" s="21"/>
      <c r="L53" s="21"/>
    </row>
    <row r="54" spans="1:31" ht="11">
      <c r="B54" s="21"/>
      <c r="L54" s="21"/>
    </row>
    <row r="55" spans="1:31" ht="11">
      <c r="B55" s="21"/>
      <c r="L55" s="21"/>
    </row>
    <row r="56" spans="1:31" ht="11">
      <c r="B56" s="21"/>
      <c r="L56" s="21"/>
    </row>
    <row r="57" spans="1:31" ht="11">
      <c r="B57" s="21"/>
      <c r="L57" s="21"/>
    </row>
    <row r="58" spans="1:31" ht="11">
      <c r="B58" s="21"/>
      <c r="L58" s="21"/>
    </row>
    <row r="59" spans="1:31" ht="11">
      <c r="B59" s="21"/>
      <c r="L59" s="21"/>
    </row>
    <row r="60" spans="1:31" ht="11">
      <c r="B60" s="21"/>
      <c r="L60" s="21"/>
    </row>
    <row r="61" spans="1:31" s="2" customFormat="1" ht="13">
      <c r="A61" s="30"/>
      <c r="B61" s="31"/>
      <c r="C61" s="30"/>
      <c r="D61" s="46" t="s">
        <v>46</v>
      </c>
      <c r="E61" s="33"/>
      <c r="F61" s="108" t="s">
        <v>47</v>
      </c>
      <c r="G61" s="46" t="s">
        <v>46</v>
      </c>
      <c r="H61" s="33"/>
      <c r="I61" s="33"/>
      <c r="J61" s="109" t="s">
        <v>47</v>
      </c>
      <c r="K61" s="33"/>
      <c r="L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">
      <c r="B62" s="21"/>
      <c r="L62" s="21"/>
    </row>
    <row r="63" spans="1:31" ht="11">
      <c r="B63" s="21"/>
      <c r="L63" s="21"/>
    </row>
    <row r="64" spans="1:31" ht="11">
      <c r="B64" s="21"/>
      <c r="L64" s="21"/>
    </row>
    <row r="65" spans="1:31" s="2" customFormat="1" ht="13">
      <c r="A65" s="30"/>
      <c r="B65" s="31"/>
      <c r="C65" s="30"/>
      <c r="D65" s="44" t="s">
        <v>48</v>
      </c>
      <c r="E65" s="47"/>
      <c r="F65" s="47"/>
      <c r="G65" s="44" t="s">
        <v>49</v>
      </c>
      <c r="H65" s="47"/>
      <c r="I65" s="47"/>
      <c r="J65" s="47"/>
      <c r="K65" s="47"/>
      <c r="L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">
      <c r="B66" s="21"/>
      <c r="L66" s="21"/>
    </row>
    <row r="67" spans="1:31" ht="11">
      <c r="B67" s="21"/>
      <c r="L67" s="21"/>
    </row>
    <row r="68" spans="1:31" ht="11">
      <c r="B68" s="21"/>
      <c r="L68" s="21"/>
    </row>
    <row r="69" spans="1:31" ht="11">
      <c r="B69" s="21"/>
      <c r="L69" s="21"/>
    </row>
    <row r="70" spans="1:31" ht="11">
      <c r="B70" s="21"/>
      <c r="L70" s="21"/>
    </row>
    <row r="71" spans="1:31" ht="11">
      <c r="B71" s="21"/>
      <c r="L71" s="21"/>
    </row>
    <row r="72" spans="1:31" ht="11">
      <c r="B72" s="21"/>
      <c r="L72" s="21"/>
    </row>
    <row r="73" spans="1:31" ht="11">
      <c r="B73" s="21"/>
      <c r="L73" s="21"/>
    </row>
    <row r="74" spans="1:31" ht="11">
      <c r="B74" s="21"/>
      <c r="L74" s="21"/>
    </row>
    <row r="75" spans="1:31" ht="11">
      <c r="B75" s="21"/>
      <c r="L75" s="21"/>
    </row>
    <row r="76" spans="1:31" s="2" customFormat="1" ht="13">
      <c r="A76" s="30"/>
      <c r="B76" s="31"/>
      <c r="C76" s="30"/>
      <c r="D76" s="46" t="s">
        <v>46</v>
      </c>
      <c r="E76" s="33"/>
      <c r="F76" s="108" t="s">
        <v>47</v>
      </c>
      <c r="G76" s="46" t="s">
        <v>46</v>
      </c>
      <c r="H76" s="33"/>
      <c r="I76" s="33"/>
      <c r="J76" s="109" t="s">
        <v>47</v>
      </c>
      <c r="K76" s="33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22" t="s">
        <v>84</v>
      </c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0" t="str">
        <f>E7</f>
        <v>Obnova Mestskej tržnice – Obchodné centrum, Nitra</v>
      </c>
      <c r="F85" s="231"/>
      <c r="G85" s="231"/>
      <c r="H85" s="231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82</v>
      </c>
      <c r="D86" s="30"/>
      <c r="E86" s="30"/>
      <c r="F86" s="30"/>
      <c r="G86" s="30"/>
      <c r="H86" s="30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30" customHeight="1">
      <c r="A87" s="30"/>
      <c r="B87" s="31"/>
      <c r="C87" s="30"/>
      <c r="D87" s="30"/>
      <c r="E87" s="210" t="str">
        <f>E9</f>
        <v>01 - I. etapa - Búracie práce a stavebná pripravenosť pre rekonštrukčné práce</v>
      </c>
      <c r="F87" s="232"/>
      <c r="G87" s="232"/>
      <c r="H87" s="232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17</v>
      </c>
      <c r="D89" s="30"/>
      <c r="E89" s="30"/>
      <c r="F89" s="25" t="str">
        <f>F12</f>
        <v>Nitra</v>
      </c>
      <c r="G89" s="30"/>
      <c r="H89" s="30"/>
      <c r="I89" s="27" t="s">
        <v>19</v>
      </c>
      <c r="J89" s="56" t="str">
        <f>IF(J12="","",J12)</f>
        <v>11. 6. 2022</v>
      </c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7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5" customHeight="1">
      <c r="A91" s="30"/>
      <c r="B91" s="31"/>
      <c r="C91" s="27" t="s">
        <v>21</v>
      </c>
      <c r="D91" s="30"/>
      <c r="E91" s="30"/>
      <c r="F91" s="25" t="str">
        <f>E15</f>
        <v xml:space="preserve"> </v>
      </c>
      <c r="G91" s="30"/>
      <c r="H91" s="30"/>
      <c r="I91" s="27" t="s">
        <v>26</v>
      </c>
      <c r="J91" s="28" t="str">
        <f>E21</f>
        <v xml:space="preserve"> 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5" customHeight="1">
      <c r="A92" s="30"/>
      <c r="B92" s="31"/>
      <c r="C92" s="27" t="s">
        <v>25</v>
      </c>
      <c r="D92" s="30"/>
      <c r="E92" s="30"/>
      <c r="F92" s="25" t="str">
        <f>IF(E18="","",E18)</f>
        <v xml:space="preserve">Hydroizomat </v>
      </c>
      <c r="G92" s="30"/>
      <c r="H92" s="30"/>
      <c r="I92" s="27" t="s">
        <v>28</v>
      </c>
      <c r="J92" s="28" t="str">
        <f>E24</f>
        <v>Vladimír Malych</v>
      </c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10" t="s">
        <v>85</v>
      </c>
      <c r="D94" s="102"/>
      <c r="E94" s="102"/>
      <c r="F94" s="102"/>
      <c r="G94" s="102"/>
      <c r="H94" s="102"/>
      <c r="I94" s="102"/>
      <c r="J94" s="111" t="s">
        <v>86</v>
      </c>
      <c r="K94" s="102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2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75" customHeight="1">
      <c r="A96" s="30"/>
      <c r="B96" s="31"/>
      <c r="C96" s="112" t="s">
        <v>87</v>
      </c>
      <c r="D96" s="30"/>
      <c r="E96" s="30"/>
      <c r="F96" s="30"/>
      <c r="G96" s="30"/>
      <c r="H96" s="30"/>
      <c r="I96" s="30"/>
      <c r="J96" s="72">
        <f>J127</f>
        <v>30548.2</v>
      </c>
      <c r="K96" s="30"/>
      <c r="L96" s="43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88</v>
      </c>
    </row>
    <row r="97" spans="1:31" s="9" customFormat="1" ht="25" customHeight="1">
      <c r="B97" s="113"/>
      <c r="D97" s="114" t="s">
        <v>89</v>
      </c>
      <c r="E97" s="115"/>
      <c r="F97" s="115"/>
      <c r="G97" s="115"/>
      <c r="H97" s="115"/>
      <c r="I97" s="115"/>
      <c r="J97" s="116">
        <f>J128</f>
        <v>23132.880000000001</v>
      </c>
      <c r="L97" s="113"/>
    </row>
    <row r="98" spans="1:31" s="10" customFormat="1" ht="20" customHeight="1">
      <c r="B98" s="117"/>
      <c r="D98" s="118" t="s">
        <v>90</v>
      </c>
      <c r="E98" s="119"/>
      <c r="F98" s="119"/>
      <c r="G98" s="119"/>
      <c r="H98" s="119"/>
      <c r="I98" s="119"/>
      <c r="J98" s="120">
        <f>J129</f>
        <v>3576.8300000000004</v>
      </c>
      <c r="L98" s="117"/>
    </row>
    <row r="99" spans="1:31" s="10" customFormat="1" ht="20" customHeight="1">
      <c r="B99" s="117"/>
      <c r="D99" s="118" t="s">
        <v>91</v>
      </c>
      <c r="E99" s="119"/>
      <c r="F99" s="119"/>
      <c r="G99" s="119"/>
      <c r="H99" s="119"/>
      <c r="I99" s="119"/>
      <c r="J99" s="120">
        <f>J137</f>
        <v>17918.48</v>
      </c>
      <c r="L99" s="117"/>
    </row>
    <row r="100" spans="1:31" s="10" customFormat="1" ht="20" customHeight="1">
      <c r="B100" s="117"/>
      <c r="D100" s="118" t="s">
        <v>92</v>
      </c>
      <c r="E100" s="119"/>
      <c r="F100" s="119"/>
      <c r="G100" s="119"/>
      <c r="H100" s="119"/>
      <c r="I100" s="119"/>
      <c r="J100" s="120">
        <f>J215</f>
        <v>1637.57</v>
      </c>
      <c r="L100" s="117"/>
    </row>
    <row r="101" spans="1:31" s="9" customFormat="1" ht="25" customHeight="1">
      <c r="B101" s="113"/>
      <c r="D101" s="114" t="s">
        <v>93</v>
      </c>
      <c r="E101" s="115"/>
      <c r="F101" s="115"/>
      <c r="G101" s="115"/>
      <c r="H101" s="115"/>
      <c r="I101" s="115"/>
      <c r="J101" s="116">
        <f>J217</f>
        <v>4638.32</v>
      </c>
      <c r="L101" s="113"/>
    </row>
    <row r="102" spans="1:31" s="10" customFormat="1" ht="20" customHeight="1">
      <c r="B102" s="117"/>
      <c r="D102" s="118" t="s">
        <v>94</v>
      </c>
      <c r="E102" s="119"/>
      <c r="F102" s="119"/>
      <c r="G102" s="119"/>
      <c r="H102" s="119"/>
      <c r="I102" s="119"/>
      <c r="J102" s="120">
        <f>J218</f>
        <v>140.12</v>
      </c>
      <c r="L102" s="117"/>
    </row>
    <row r="103" spans="1:31" s="10" customFormat="1" ht="20" customHeight="1">
      <c r="B103" s="117"/>
      <c r="D103" s="118" t="s">
        <v>95</v>
      </c>
      <c r="E103" s="119"/>
      <c r="F103" s="119"/>
      <c r="G103" s="119"/>
      <c r="H103" s="119"/>
      <c r="I103" s="119"/>
      <c r="J103" s="120">
        <f>J235</f>
        <v>521.53</v>
      </c>
      <c r="L103" s="117"/>
    </row>
    <row r="104" spans="1:31" s="10" customFormat="1" ht="20" customHeight="1">
      <c r="B104" s="117"/>
      <c r="D104" s="118" t="s">
        <v>96</v>
      </c>
      <c r="E104" s="119"/>
      <c r="F104" s="119"/>
      <c r="G104" s="119"/>
      <c r="H104" s="119"/>
      <c r="I104" s="119"/>
      <c r="J104" s="120">
        <f>J237</f>
        <v>2017.82</v>
      </c>
      <c r="L104" s="117"/>
    </row>
    <row r="105" spans="1:31" s="10" customFormat="1" ht="20" customHeight="1">
      <c r="B105" s="117"/>
      <c r="D105" s="118" t="s">
        <v>97</v>
      </c>
      <c r="E105" s="119"/>
      <c r="F105" s="119"/>
      <c r="G105" s="119"/>
      <c r="H105" s="119"/>
      <c r="I105" s="119"/>
      <c r="J105" s="120">
        <f>J258</f>
        <v>522.88</v>
      </c>
      <c r="L105" s="117"/>
    </row>
    <row r="106" spans="1:31" s="10" customFormat="1" ht="20" customHeight="1">
      <c r="B106" s="117"/>
      <c r="D106" s="118" t="s">
        <v>98</v>
      </c>
      <c r="E106" s="119"/>
      <c r="F106" s="119"/>
      <c r="G106" s="119"/>
      <c r="H106" s="119"/>
      <c r="I106" s="119"/>
      <c r="J106" s="120">
        <f>J266</f>
        <v>1435.97</v>
      </c>
      <c r="L106" s="117"/>
    </row>
    <row r="107" spans="1:31" s="9" customFormat="1" ht="25" customHeight="1">
      <c r="B107" s="113"/>
      <c r="D107" s="114" t="s">
        <v>99</v>
      </c>
      <c r="E107" s="115"/>
      <c r="F107" s="115"/>
      <c r="G107" s="115"/>
      <c r="H107" s="115"/>
      <c r="I107" s="115"/>
      <c r="J107" s="116">
        <f>J300</f>
        <v>2777</v>
      </c>
      <c r="L107" s="113"/>
    </row>
    <row r="108" spans="1:31" s="2" customFormat="1" ht="21.7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7" customHeight="1">
      <c r="A109" s="30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pans="1:63" s="2" customFormat="1" ht="7" customHeight="1">
      <c r="A113" s="30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25" customHeight="1">
      <c r="A114" s="30"/>
      <c r="B114" s="31"/>
      <c r="C114" s="22" t="s">
        <v>100</v>
      </c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7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2" customHeight="1">
      <c r="A116" s="30"/>
      <c r="B116" s="31"/>
      <c r="C116" s="27" t="s">
        <v>13</v>
      </c>
      <c r="D116" s="30"/>
      <c r="E116" s="30"/>
      <c r="F116" s="30"/>
      <c r="G116" s="30"/>
      <c r="H116" s="30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6.5" customHeight="1">
      <c r="A117" s="30"/>
      <c r="B117" s="31"/>
      <c r="C117" s="30"/>
      <c r="D117" s="30"/>
      <c r="E117" s="230" t="str">
        <f>E7</f>
        <v>Obnova Mestskej tržnice – Obchodné centrum, Nitra</v>
      </c>
      <c r="F117" s="231"/>
      <c r="G117" s="231"/>
      <c r="H117" s="231"/>
      <c r="I117" s="30"/>
      <c r="J117" s="30"/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82</v>
      </c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30" customHeight="1">
      <c r="A119" s="30"/>
      <c r="B119" s="31"/>
      <c r="C119" s="30"/>
      <c r="D119" s="30"/>
      <c r="E119" s="210" t="str">
        <f>E9</f>
        <v>01 - I. etapa - Búracie práce a stavebná pripravenosť pre rekonštrukčné práce</v>
      </c>
      <c r="F119" s="232"/>
      <c r="G119" s="232"/>
      <c r="H119" s="232"/>
      <c r="I119" s="30"/>
      <c r="J119" s="30"/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7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17</v>
      </c>
      <c r="D121" s="30"/>
      <c r="E121" s="30"/>
      <c r="F121" s="25" t="str">
        <f>F12</f>
        <v>Nitra</v>
      </c>
      <c r="G121" s="30"/>
      <c r="H121" s="30"/>
      <c r="I121" s="27" t="s">
        <v>19</v>
      </c>
      <c r="J121" s="56" t="str">
        <f>IF(J12="","",J12)</f>
        <v>11. 6. 2022</v>
      </c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7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3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5" customHeight="1">
      <c r="A123" s="30"/>
      <c r="B123" s="31"/>
      <c r="C123" s="27" t="s">
        <v>21</v>
      </c>
      <c r="D123" s="30"/>
      <c r="E123" s="30"/>
      <c r="F123" s="25" t="str">
        <f>E15</f>
        <v xml:space="preserve"> </v>
      </c>
      <c r="G123" s="30"/>
      <c r="H123" s="30"/>
      <c r="I123" s="27" t="s">
        <v>26</v>
      </c>
      <c r="J123" s="28" t="str">
        <f>E21</f>
        <v xml:space="preserve"> </v>
      </c>
      <c r="K123" s="30"/>
      <c r="L123" s="43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5" customHeight="1">
      <c r="A124" s="30"/>
      <c r="B124" s="31"/>
      <c r="C124" s="27" t="s">
        <v>25</v>
      </c>
      <c r="D124" s="30"/>
      <c r="E124" s="30"/>
      <c r="F124" s="25" t="str">
        <f>IF(E18="","",E18)</f>
        <v xml:space="preserve">Hydroizomat </v>
      </c>
      <c r="G124" s="30"/>
      <c r="H124" s="30"/>
      <c r="I124" s="27" t="s">
        <v>28</v>
      </c>
      <c r="J124" s="28" t="str">
        <f>E24</f>
        <v>Vladimír Malych</v>
      </c>
      <c r="K124" s="30"/>
      <c r="L124" s="43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2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3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1"/>
      <c r="B126" s="122"/>
      <c r="C126" s="123" t="s">
        <v>101</v>
      </c>
      <c r="D126" s="124" t="s">
        <v>56</v>
      </c>
      <c r="E126" s="124" t="s">
        <v>52</v>
      </c>
      <c r="F126" s="124" t="s">
        <v>53</v>
      </c>
      <c r="G126" s="124" t="s">
        <v>102</v>
      </c>
      <c r="H126" s="124" t="s">
        <v>103</v>
      </c>
      <c r="I126" s="124" t="s">
        <v>104</v>
      </c>
      <c r="J126" s="125" t="s">
        <v>86</v>
      </c>
      <c r="K126" s="126" t="s">
        <v>105</v>
      </c>
      <c r="L126" s="127"/>
      <c r="M126" s="63" t="s">
        <v>1</v>
      </c>
      <c r="N126" s="64" t="s">
        <v>35</v>
      </c>
      <c r="O126" s="64" t="s">
        <v>106</v>
      </c>
      <c r="P126" s="64" t="s">
        <v>107</v>
      </c>
      <c r="Q126" s="64" t="s">
        <v>108</v>
      </c>
      <c r="R126" s="64" t="s">
        <v>109</v>
      </c>
      <c r="S126" s="64" t="s">
        <v>110</v>
      </c>
      <c r="T126" s="65" t="s">
        <v>111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</row>
    <row r="127" spans="1:63" s="2" customFormat="1" ht="22.75" customHeight="1">
      <c r="A127" s="30"/>
      <c r="B127" s="31"/>
      <c r="C127" s="70" t="s">
        <v>87</v>
      </c>
      <c r="D127" s="30"/>
      <c r="E127" s="30"/>
      <c r="F127" s="30"/>
      <c r="G127" s="30"/>
      <c r="H127" s="30"/>
      <c r="I127" s="30"/>
      <c r="J127" s="128">
        <f>BK127</f>
        <v>30548.2</v>
      </c>
      <c r="K127" s="30"/>
      <c r="L127" s="31"/>
      <c r="M127" s="66"/>
      <c r="N127" s="57"/>
      <c r="O127" s="67"/>
      <c r="P127" s="129">
        <f>P128+P217+P300</f>
        <v>1159.7648326400001</v>
      </c>
      <c r="Q127" s="67"/>
      <c r="R127" s="129">
        <f>R128+R217+R300</f>
        <v>58.320406387600002</v>
      </c>
      <c r="S127" s="67"/>
      <c r="T127" s="130">
        <f>T128+T217+T300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70</v>
      </c>
      <c r="AU127" s="18" t="s">
        <v>88</v>
      </c>
      <c r="BK127" s="131">
        <f>BK128+BK217+BK300</f>
        <v>30548.2</v>
      </c>
    </row>
    <row r="128" spans="1:63" s="12" customFormat="1" ht="26" customHeight="1">
      <c r="B128" s="132"/>
      <c r="D128" s="133" t="s">
        <v>70</v>
      </c>
      <c r="E128" s="134" t="s">
        <v>112</v>
      </c>
      <c r="F128" s="134" t="s">
        <v>113</v>
      </c>
      <c r="J128" s="135">
        <f>BK128</f>
        <v>23132.880000000001</v>
      </c>
      <c r="L128" s="132"/>
      <c r="M128" s="136"/>
      <c r="N128" s="137"/>
      <c r="O128" s="137"/>
      <c r="P128" s="138">
        <f>P129+P137+P215</f>
        <v>878.98676264000005</v>
      </c>
      <c r="Q128" s="137"/>
      <c r="R128" s="138">
        <f>R129+R137+R215</f>
        <v>58.314667058800005</v>
      </c>
      <c r="S128" s="137"/>
      <c r="T128" s="139">
        <f>T129+T137+T215</f>
        <v>0</v>
      </c>
      <c r="AR128" s="133" t="s">
        <v>79</v>
      </c>
      <c r="AT128" s="140" t="s">
        <v>70</v>
      </c>
      <c r="AU128" s="140" t="s">
        <v>71</v>
      </c>
      <c r="AY128" s="133" t="s">
        <v>114</v>
      </c>
      <c r="BK128" s="141">
        <f>BK129+BK137+BK215</f>
        <v>23132.880000000001</v>
      </c>
    </row>
    <row r="129" spans="1:65" s="12" customFormat="1" ht="22.75" customHeight="1">
      <c r="B129" s="132"/>
      <c r="D129" s="133" t="s">
        <v>70</v>
      </c>
      <c r="E129" s="142" t="s">
        <v>115</v>
      </c>
      <c r="F129" s="142" t="s">
        <v>116</v>
      </c>
      <c r="J129" s="143">
        <f>BK129</f>
        <v>3576.8300000000004</v>
      </c>
      <c r="L129" s="132"/>
      <c r="M129" s="136"/>
      <c r="N129" s="137"/>
      <c r="O129" s="137"/>
      <c r="P129" s="138">
        <f>SUM(P130:P136)</f>
        <v>176.19894864000003</v>
      </c>
      <c r="Q129" s="137"/>
      <c r="R129" s="138">
        <f>SUM(R130:R136)</f>
        <v>0.1694791078</v>
      </c>
      <c r="S129" s="137"/>
      <c r="T129" s="139">
        <f>SUM(T130:T136)</f>
        <v>0</v>
      </c>
      <c r="AR129" s="133" t="s">
        <v>79</v>
      </c>
      <c r="AT129" s="140" t="s">
        <v>70</v>
      </c>
      <c r="AU129" s="140" t="s">
        <v>79</v>
      </c>
      <c r="AY129" s="133" t="s">
        <v>114</v>
      </c>
      <c r="BK129" s="141">
        <f>SUM(BK130:BK136)</f>
        <v>3576.8300000000004</v>
      </c>
    </row>
    <row r="130" spans="1:65" s="2" customFormat="1" ht="16.5" customHeight="1">
      <c r="A130" s="30"/>
      <c r="B130" s="144"/>
      <c r="C130" s="145" t="s">
        <v>79</v>
      </c>
      <c r="D130" s="145" t="s">
        <v>117</v>
      </c>
      <c r="E130" s="146" t="s">
        <v>118</v>
      </c>
      <c r="F130" s="147" t="s">
        <v>119</v>
      </c>
      <c r="G130" s="148" t="s">
        <v>120</v>
      </c>
      <c r="H130" s="149">
        <v>867.79</v>
      </c>
      <c r="I130" s="150">
        <v>1.74</v>
      </c>
      <c r="J130" s="150">
        <f>ROUND(I130*H130,2)</f>
        <v>1509.95</v>
      </c>
      <c r="K130" s="151"/>
      <c r="L130" s="31"/>
      <c r="M130" s="152" t="s">
        <v>1</v>
      </c>
      <c r="N130" s="153" t="s">
        <v>37</v>
      </c>
      <c r="O130" s="154">
        <v>8.2040000000000002E-2</v>
      </c>
      <c r="P130" s="154">
        <f>O130*H130</f>
        <v>71.193491600000002</v>
      </c>
      <c r="Q130" s="154">
        <v>1.9136000000000001E-4</v>
      </c>
      <c r="R130" s="154">
        <f>Q130*H130</f>
        <v>0.1660602944</v>
      </c>
      <c r="S130" s="154">
        <v>0</v>
      </c>
      <c r="T130" s="155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6" t="s">
        <v>121</v>
      </c>
      <c r="AT130" s="156" t="s">
        <v>117</v>
      </c>
      <c r="AU130" s="156" t="s">
        <v>122</v>
      </c>
      <c r="AY130" s="18" t="s">
        <v>114</v>
      </c>
      <c r="BE130" s="157">
        <f>IF(N130="základná",J130,0)</f>
        <v>0</v>
      </c>
      <c r="BF130" s="157">
        <f>IF(N130="znížená",J130,0)</f>
        <v>1509.95</v>
      </c>
      <c r="BG130" s="157">
        <f>IF(N130="zákl. prenesená",J130,0)</f>
        <v>0</v>
      </c>
      <c r="BH130" s="157">
        <f>IF(N130="zníž. prenesená",J130,0)</f>
        <v>0</v>
      </c>
      <c r="BI130" s="157">
        <f>IF(N130="nulová",J130,0)</f>
        <v>0</v>
      </c>
      <c r="BJ130" s="18" t="s">
        <v>122</v>
      </c>
      <c r="BK130" s="157">
        <f>ROUND(I130*H130,2)</f>
        <v>1509.95</v>
      </c>
      <c r="BL130" s="18" t="s">
        <v>121</v>
      </c>
      <c r="BM130" s="156" t="s">
        <v>122</v>
      </c>
    </row>
    <row r="131" spans="1:65" s="13" customFormat="1" ht="12">
      <c r="B131" s="158"/>
      <c r="D131" s="159" t="s">
        <v>123</v>
      </c>
      <c r="E131" s="160" t="s">
        <v>1</v>
      </c>
      <c r="F131" s="161" t="s">
        <v>124</v>
      </c>
      <c r="H131" s="162">
        <v>515.4</v>
      </c>
      <c r="L131" s="158"/>
      <c r="M131" s="163"/>
      <c r="N131" s="164"/>
      <c r="O131" s="164"/>
      <c r="P131" s="164"/>
      <c r="Q131" s="164"/>
      <c r="R131" s="164"/>
      <c r="S131" s="164"/>
      <c r="T131" s="165"/>
      <c r="AT131" s="160" t="s">
        <v>123</v>
      </c>
      <c r="AU131" s="160" t="s">
        <v>122</v>
      </c>
      <c r="AV131" s="13" t="s">
        <v>122</v>
      </c>
      <c r="AW131" s="13" t="s">
        <v>27</v>
      </c>
      <c r="AX131" s="13" t="s">
        <v>71</v>
      </c>
      <c r="AY131" s="160" t="s">
        <v>114</v>
      </c>
    </row>
    <row r="132" spans="1:65" s="13" customFormat="1" ht="12">
      <c r="B132" s="158"/>
      <c r="D132" s="159" t="s">
        <v>123</v>
      </c>
      <c r="E132" s="160" t="s">
        <v>1</v>
      </c>
      <c r="F132" s="161" t="s">
        <v>125</v>
      </c>
      <c r="H132" s="162">
        <v>271.58999999999997</v>
      </c>
      <c r="L132" s="158"/>
      <c r="M132" s="163"/>
      <c r="N132" s="164"/>
      <c r="O132" s="164"/>
      <c r="P132" s="164"/>
      <c r="Q132" s="164"/>
      <c r="R132" s="164"/>
      <c r="S132" s="164"/>
      <c r="T132" s="165"/>
      <c r="AT132" s="160" t="s">
        <v>123</v>
      </c>
      <c r="AU132" s="160" t="s">
        <v>122</v>
      </c>
      <c r="AV132" s="13" t="s">
        <v>122</v>
      </c>
      <c r="AW132" s="13" t="s">
        <v>27</v>
      </c>
      <c r="AX132" s="13" t="s">
        <v>71</v>
      </c>
      <c r="AY132" s="160" t="s">
        <v>114</v>
      </c>
    </row>
    <row r="133" spans="1:65" s="13" customFormat="1" ht="12">
      <c r="B133" s="158"/>
      <c r="D133" s="159" t="s">
        <v>123</v>
      </c>
      <c r="E133" s="160" t="s">
        <v>1</v>
      </c>
      <c r="F133" s="161" t="s">
        <v>126</v>
      </c>
      <c r="H133" s="162">
        <v>80.8</v>
      </c>
      <c r="L133" s="158"/>
      <c r="M133" s="163"/>
      <c r="N133" s="164"/>
      <c r="O133" s="164"/>
      <c r="P133" s="164"/>
      <c r="Q133" s="164"/>
      <c r="R133" s="164"/>
      <c r="S133" s="164"/>
      <c r="T133" s="165"/>
      <c r="AT133" s="160" t="s">
        <v>123</v>
      </c>
      <c r="AU133" s="160" t="s">
        <v>122</v>
      </c>
      <c r="AV133" s="13" t="s">
        <v>122</v>
      </c>
      <c r="AW133" s="13" t="s">
        <v>27</v>
      </c>
      <c r="AX133" s="13" t="s">
        <v>71</v>
      </c>
      <c r="AY133" s="160" t="s">
        <v>114</v>
      </c>
    </row>
    <row r="134" spans="1:65" s="14" customFormat="1" ht="12">
      <c r="B134" s="166"/>
      <c r="D134" s="159" t="s">
        <v>123</v>
      </c>
      <c r="E134" s="167" t="s">
        <v>1</v>
      </c>
      <c r="F134" s="168" t="s">
        <v>127</v>
      </c>
      <c r="H134" s="169">
        <v>867.79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123</v>
      </c>
      <c r="AU134" s="167" t="s">
        <v>122</v>
      </c>
      <c r="AV134" s="14" t="s">
        <v>121</v>
      </c>
      <c r="AW134" s="14" t="s">
        <v>27</v>
      </c>
      <c r="AX134" s="14" t="s">
        <v>79</v>
      </c>
      <c r="AY134" s="167" t="s">
        <v>114</v>
      </c>
    </row>
    <row r="135" spans="1:65" s="2" customFormat="1" ht="24.25" customHeight="1">
      <c r="A135" s="30"/>
      <c r="B135" s="144"/>
      <c r="C135" s="145" t="s">
        <v>122</v>
      </c>
      <c r="D135" s="145" t="s">
        <v>117</v>
      </c>
      <c r="E135" s="146" t="s">
        <v>128</v>
      </c>
      <c r="F135" s="147" t="s">
        <v>129</v>
      </c>
      <c r="G135" s="148" t="s">
        <v>120</v>
      </c>
      <c r="H135" s="149">
        <v>445.44799999999998</v>
      </c>
      <c r="I135" s="150">
        <v>2.64</v>
      </c>
      <c r="J135" s="150">
        <f>ROUND(I135*H135,2)</f>
        <v>1175.98</v>
      </c>
      <c r="K135" s="151"/>
      <c r="L135" s="31"/>
      <c r="M135" s="152" t="s">
        <v>1</v>
      </c>
      <c r="N135" s="153" t="s">
        <v>37</v>
      </c>
      <c r="O135" s="154">
        <v>0.13320000000000001</v>
      </c>
      <c r="P135" s="154">
        <f>O135*H135</f>
        <v>59.333673600000004</v>
      </c>
      <c r="Q135" s="154">
        <v>4.6500000000000004E-6</v>
      </c>
      <c r="R135" s="154">
        <f>Q135*H135</f>
        <v>2.0713331999999999E-3</v>
      </c>
      <c r="S135" s="154">
        <v>0</v>
      </c>
      <c r="T135" s="155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6" t="s">
        <v>121</v>
      </c>
      <c r="AT135" s="156" t="s">
        <v>117</v>
      </c>
      <c r="AU135" s="156" t="s">
        <v>122</v>
      </c>
      <c r="AY135" s="18" t="s">
        <v>114</v>
      </c>
      <c r="BE135" s="157">
        <f>IF(N135="základná",J135,0)</f>
        <v>0</v>
      </c>
      <c r="BF135" s="157">
        <f>IF(N135="znížená",J135,0)</f>
        <v>1175.98</v>
      </c>
      <c r="BG135" s="157">
        <f>IF(N135="zákl. prenesená",J135,0)</f>
        <v>0</v>
      </c>
      <c r="BH135" s="157">
        <f>IF(N135="zníž. prenesená",J135,0)</f>
        <v>0</v>
      </c>
      <c r="BI135" s="157">
        <f>IF(N135="nulová",J135,0)</f>
        <v>0</v>
      </c>
      <c r="BJ135" s="18" t="s">
        <v>122</v>
      </c>
      <c r="BK135" s="157">
        <f>ROUND(I135*H135,2)</f>
        <v>1175.98</v>
      </c>
      <c r="BL135" s="18" t="s">
        <v>121</v>
      </c>
      <c r="BM135" s="156" t="s">
        <v>121</v>
      </c>
    </row>
    <row r="136" spans="1:65" s="2" customFormat="1" ht="33" customHeight="1">
      <c r="A136" s="30"/>
      <c r="B136" s="144"/>
      <c r="C136" s="145" t="s">
        <v>130</v>
      </c>
      <c r="D136" s="145" t="s">
        <v>117</v>
      </c>
      <c r="E136" s="146" t="s">
        <v>131</v>
      </c>
      <c r="F136" s="147" t="s">
        <v>132</v>
      </c>
      <c r="G136" s="148" t="s">
        <v>120</v>
      </c>
      <c r="H136" s="149">
        <v>445.44799999999998</v>
      </c>
      <c r="I136" s="150">
        <v>2</v>
      </c>
      <c r="J136" s="150">
        <f>ROUND(I136*H136,2)</f>
        <v>890.9</v>
      </c>
      <c r="K136" s="151"/>
      <c r="L136" s="31"/>
      <c r="M136" s="152" t="s">
        <v>1</v>
      </c>
      <c r="N136" s="153" t="s">
        <v>37</v>
      </c>
      <c r="O136" s="154">
        <v>0.10253</v>
      </c>
      <c r="P136" s="154">
        <f>O136*H136</f>
        <v>45.671783439999999</v>
      </c>
      <c r="Q136" s="154">
        <v>3.0249999999999998E-6</v>
      </c>
      <c r="R136" s="154">
        <f>Q136*H136</f>
        <v>1.3474801999999999E-3</v>
      </c>
      <c r="S136" s="154">
        <v>0</v>
      </c>
      <c r="T136" s="155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6" t="s">
        <v>121</v>
      </c>
      <c r="AT136" s="156" t="s">
        <v>117</v>
      </c>
      <c r="AU136" s="156" t="s">
        <v>122</v>
      </c>
      <c r="AY136" s="18" t="s">
        <v>114</v>
      </c>
      <c r="BE136" s="157">
        <f>IF(N136="základná",J136,0)</f>
        <v>0</v>
      </c>
      <c r="BF136" s="157">
        <f>IF(N136="znížená",J136,0)</f>
        <v>890.9</v>
      </c>
      <c r="BG136" s="157">
        <f>IF(N136="zákl. prenesená",J136,0)</f>
        <v>0</v>
      </c>
      <c r="BH136" s="157">
        <f>IF(N136="zníž. prenesená",J136,0)</f>
        <v>0</v>
      </c>
      <c r="BI136" s="157">
        <f>IF(N136="nulová",J136,0)</f>
        <v>0</v>
      </c>
      <c r="BJ136" s="18" t="s">
        <v>122</v>
      </c>
      <c r="BK136" s="157">
        <f>ROUND(I136*H136,2)</f>
        <v>890.9</v>
      </c>
      <c r="BL136" s="18" t="s">
        <v>121</v>
      </c>
      <c r="BM136" s="156" t="s">
        <v>115</v>
      </c>
    </row>
    <row r="137" spans="1:65" s="12" customFormat="1" ht="22.75" customHeight="1">
      <c r="B137" s="132"/>
      <c r="D137" s="133" t="s">
        <v>70</v>
      </c>
      <c r="E137" s="142" t="s">
        <v>133</v>
      </c>
      <c r="F137" s="142" t="s">
        <v>134</v>
      </c>
      <c r="J137" s="143">
        <f>BK137</f>
        <v>17918.48</v>
      </c>
      <c r="L137" s="132"/>
      <c r="M137" s="136"/>
      <c r="N137" s="137"/>
      <c r="O137" s="137"/>
      <c r="P137" s="138">
        <f>SUM(P138:P214)</f>
        <v>595.80248300000005</v>
      </c>
      <c r="Q137" s="137"/>
      <c r="R137" s="138">
        <f>SUM(R138:R214)</f>
        <v>58.145187951000004</v>
      </c>
      <c r="S137" s="137"/>
      <c r="T137" s="139">
        <f>SUM(T138:T214)</f>
        <v>0</v>
      </c>
      <c r="AR137" s="133" t="s">
        <v>79</v>
      </c>
      <c r="AT137" s="140" t="s">
        <v>70</v>
      </c>
      <c r="AU137" s="140" t="s">
        <v>79</v>
      </c>
      <c r="AY137" s="133" t="s">
        <v>114</v>
      </c>
      <c r="BK137" s="141">
        <f>SUM(BK138:BK214)</f>
        <v>17918.48</v>
      </c>
    </row>
    <row r="138" spans="1:65" s="2" customFormat="1" ht="24.25" customHeight="1">
      <c r="A138" s="30"/>
      <c r="B138" s="144"/>
      <c r="C138" s="145" t="s">
        <v>121</v>
      </c>
      <c r="D138" s="145" t="s">
        <v>117</v>
      </c>
      <c r="E138" s="146" t="s">
        <v>135</v>
      </c>
      <c r="F138" s="147" t="s">
        <v>136</v>
      </c>
      <c r="G138" s="148" t="s">
        <v>120</v>
      </c>
      <c r="H138" s="149">
        <v>365.7</v>
      </c>
      <c r="I138" s="150">
        <v>3.23</v>
      </c>
      <c r="J138" s="150">
        <f>ROUND(I138*H138,2)</f>
        <v>1181.21</v>
      </c>
      <c r="K138" s="151"/>
      <c r="L138" s="31"/>
      <c r="M138" s="152" t="s">
        <v>1</v>
      </c>
      <c r="N138" s="153" t="s">
        <v>37</v>
      </c>
      <c r="O138" s="154">
        <v>9.9210000000000007E-2</v>
      </c>
      <c r="P138" s="154">
        <f>O138*H138</f>
        <v>36.281097000000003</v>
      </c>
      <c r="Q138" s="154">
        <v>4.2198630000000001E-2</v>
      </c>
      <c r="R138" s="154">
        <f>Q138*H138</f>
        <v>15.432038991000001</v>
      </c>
      <c r="S138" s="154">
        <v>0</v>
      </c>
      <c r="T138" s="155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6" t="s">
        <v>121</v>
      </c>
      <c r="AT138" s="156" t="s">
        <v>117</v>
      </c>
      <c r="AU138" s="156" t="s">
        <v>122</v>
      </c>
      <c r="AY138" s="18" t="s">
        <v>114</v>
      </c>
      <c r="BE138" s="157">
        <f>IF(N138="základná",J138,0)</f>
        <v>0</v>
      </c>
      <c r="BF138" s="157">
        <f>IF(N138="znížená",J138,0)</f>
        <v>1181.21</v>
      </c>
      <c r="BG138" s="157">
        <f>IF(N138="zákl. prenesená",J138,0)</f>
        <v>0</v>
      </c>
      <c r="BH138" s="157">
        <f>IF(N138="zníž. prenesená",J138,0)</f>
        <v>0</v>
      </c>
      <c r="BI138" s="157">
        <f>IF(N138="nulová",J138,0)</f>
        <v>0</v>
      </c>
      <c r="BJ138" s="18" t="s">
        <v>122</v>
      </c>
      <c r="BK138" s="157">
        <f>ROUND(I138*H138,2)</f>
        <v>1181.21</v>
      </c>
      <c r="BL138" s="18" t="s">
        <v>121</v>
      </c>
      <c r="BM138" s="156" t="s">
        <v>137</v>
      </c>
    </row>
    <row r="139" spans="1:65" s="2" customFormat="1" ht="24.25" customHeight="1">
      <c r="A139" s="30"/>
      <c r="B139" s="144"/>
      <c r="C139" s="145" t="s">
        <v>138</v>
      </c>
      <c r="D139" s="145" t="s">
        <v>117</v>
      </c>
      <c r="E139" s="146" t="s">
        <v>139</v>
      </c>
      <c r="F139" s="147" t="s">
        <v>140</v>
      </c>
      <c r="G139" s="148" t="s">
        <v>141</v>
      </c>
      <c r="H139" s="149">
        <v>756</v>
      </c>
      <c r="I139" s="150">
        <v>0.62</v>
      </c>
      <c r="J139" s="150">
        <f>ROUND(I139*H139,2)</f>
        <v>468.72</v>
      </c>
      <c r="K139" s="151"/>
      <c r="L139" s="31"/>
      <c r="M139" s="152" t="s">
        <v>1</v>
      </c>
      <c r="N139" s="153" t="s">
        <v>37</v>
      </c>
      <c r="O139" s="154">
        <v>3.3000000000000002E-2</v>
      </c>
      <c r="P139" s="154">
        <f>O139*H139</f>
        <v>24.948</v>
      </c>
      <c r="Q139" s="154">
        <v>2.8680279999999999E-2</v>
      </c>
      <c r="R139" s="154">
        <f>Q139*H139</f>
        <v>21.682291679999999</v>
      </c>
      <c r="S139" s="154">
        <v>0</v>
      </c>
      <c r="T139" s="155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6" t="s">
        <v>121</v>
      </c>
      <c r="AT139" s="156" t="s">
        <v>117</v>
      </c>
      <c r="AU139" s="156" t="s">
        <v>122</v>
      </c>
      <c r="AY139" s="18" t="s">
        <v>114</v>
      </c>
      <c r="BE139" s="157">
        <f>IF(N139="základná",J139,0)</f>
        <v>0</v>
      </c>
      <c r="BF139" s="157">
        <f>IF(N139="znížená",J139,0)</f>
        <v>468.72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8" t="s">
        <v>122</v>
      </c>
      <c r="BK139" s="157">
        <f>ROUND(I139*H139,2)</f>
        <v>468.72</v>
      </c>
      <c r="BL139" s="18" t="s">
        <v>121</v>
      </c>
      <c r="BM139" s="156" t="s">
        <v>142</v>
      </c>
    </row>
    <row r="140" spans="1:65" s="13" customFormat="1" ht="12">
      <c r="B140" s="158"/>
      <c r="D140" s="159" t="s">
        <v>123</v>
      </c>
      <c r="E140" s="160" t="s">
        <v>1</v>
      </c>
      <c r="F140" s="161" t="s">
        <v>143</v>
      </c>
      <c r="H140" s="162">
        <v>756</v>
      </c>
      <c r="L140" s="158"/>
      <c r="M140" s="163"/>
      <c r="N140" s="164"/>
      <c r="O140" s="164"/>
      <c r="P140" s="164"/>
      <c r="Q140" s="164"/>
      <c r="R140" s="164"/>
      <c r="S140" s="164"/>
      <c r="T140" s="165"/>
      <c r="AT140" s="160" t="s">
        <v>123</v>
      </c>
      <c r="AU140" s="160" t="s">
        <v>122</v>
      </c>
      <c r="AV140" s="13" t="s">
        <v>122</v>
      </c>
      <c r="AW140" s="13" t="s">
        <v>27</v>
      </c>
      <c r="AX140" s="13" t="s">
        <v>71</v>
      </c>
      <c r="AY140" s="160" t="s">
        <v>114</v>
      </c>
    </row>
    <row r="141" spans="1:65" s="15" customFormat="1" ht="12">
      <c r="B141" s="173"/>
      <c r="D141" s="159" t="s">
        <v>123</v>
      </c>
      <c r="E141" s="174" t="s">
        <v>1</v>
      </c>
      <c r="F141" s="175" t="s">
        <v>144</v>
      </c>
      <c r="H141" s="176">
        <v>756</v>
      </c>
      <c r="L141" s="173"/>
      <c r="M141" s="177"/>
      <c r="N141" s="178"/>
      <c r="O141" s="178"/>
      <c r="P141" s="178"/>
      <c r="Q141" s="178"/>
      <c r="R141" s="178"/>
      <c r="S141" s="178"/>
      <c r="T141" s="179"/>
      <c r="AT141" s="174" t="s">
        <v>123</v>
      </c>
      <c r="AU141" s="174" t="s">
        <v>122</v>
      </c>
      <c r="AV141" s="15" t="s">
        <v>130</v>
      </c>
      <c r="AW141" s="15" t="s">
        <v>27</v>
      </c>
      <c r="AX141" s="15" t="s">
        <v>71</v>
      </c>
      <c r="AY141" s="174" t="s">
        <v>114</v>
      </c>
    </row>
    <row r="142" spans="1:65" s="14" customFormat="1" ht="12">
      <c r="B142" s="166"/>
      <c r="D142" s="159" t="s">
        <v>123</v>
      </c>
      <c r="E142" s="167" t="s">
        <v>1</v>
      </c>
      <c r="F142" s="168" t="s">
        <v>127</v>
      </c>
      <c r="H142" s="169">
        <v>756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123</v>
      </c>
      <c r="AU142" s="167" t="s">
        <v>122</v>
      </c>
      <c r="AV142" s="14" t="s">
        <v>121</v>
      </c>
      <c r="AW142" s="14" t="s">
        <v>27</v>
      </c>
      <c r="AX142" s="14" t="s">
        <v>79</v>
      </c>
      <c r="AY142" s="167" t="s">
        <v>114</v>
      </c>
    </row>
    <row r="143" spans="1:65" s="2" customFormat="1" ht="37.75" customHeight="1">
      <c r="A143" s="30"/>
      <c r="B143" s="144"/>
      <c r="C143" s="145" t="s">
        <v>115</v>
      </c>
      <c r="D143" s="145" t="s">
        <v>117</v>
      </c>
      <c r="E143" s="146" t="s">
        <v>145</v>
      </c>
      <c r="F143" s="147" t="s">
        <v>146</v>
      </c>
      <c r="G143" s="148" t="s">
        <v>141</v>
      </c>
      <c r="H143" s="149">
        <v>756</v>
      </c>
      <c r="I143" s="150">
        <v>0.77</v>
      </c>
      <c r="J143" s="150">
        <f>ROUND(I143*H143,2)</f>
        <v>582.12</v>
      </c>
      <c r="K143" s="151"/>
      <c r="L143" s="31"/>
      <c r="M143" s="152" t="s">
        <v>1</v>
      </c>
      <c r="N143" s="153" t="s">
        <v>37</v>
      </c>
      <c r="O143" s="154">
        <v>2E-3</v>
      </c>
      <c r="P143" s="154">
        <f>O143*H143</f>
        <v>1.512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6" t="s">
        <v>121</v>
      </c>
      <c r="AT143" s="156" t="s">
        <v>117</v>
      </c>
      <c r="AU143" s="156" t="s">
        <v>122</v>
      </c>
      <c r="AY143" s="18" t="s">
        <v>114</v>
      </c>
      <c r="BE143" s="157">
        <f>IF(N143="základná",J143,0)</f>
        <v>0</v>
      </c>
      <c r="BF143" s="157">
        <f>IF(N143="znížená",J143,0)</f>
        <v>582.12</v>
      </c>
      <c r="BG143" s="157">
        <f>IF(N143="zákl. prenesená",J143,0)</f>
        <v>0</v>
      </c>
      <c r="BH143" s="157">
        <f>IF(N143="zníž. prenesená",J143,0)</f>
        <v>0</v>
      </c>
      <c r="BI143" s="157">
        <f>IF(N143="nulová",J143,0)</f>
        <v>0</v>
      </c>
      <c r="BJ143" s="18" t="s">
        <v>122</v>
      </c>
      <c r="BK143" s="157">
        <f>ROUND(I143*H143,2)</f>
        <v>582.12</v>
      </c>
      <c r="BL143" s="18" t="s">
        <v>121</v>
      </c>
      <c r="BM143" s="156" t="s">
        <v>147</v>
      </c>
    </row>
    <row r="144" spans="1:65" s="2" customFormat="1" ht="36">
      <c r="A144" s="30"/>
      <c r="B144" s="31"/>
      <c r="C144" s="30"/>
      <c r="D144" s="159" t="s">
        <v>148</v>
      </c>
      <c r="E144" s="30"/>
      <c r="F144" s="180" t="s">
        <v>149</v>
      </c>
      <c r="G144" s="30"/>
      <c r="H144" s="30"/>
      <c r="I144" s="30"/>
      <c r="J144" s="30"/>
      <c r="K144" s="30"/>
      <c r="L144" s="31"/>
      <c r="M144" s="181"/>
      <c r="N144" s="182"/>
      <c r="O144" s="59"/>
      <c r="P144" s="59"/>
      <c r="Q144" s="59"/>
      <c r="R144" s="59"/>
      <c r="S144" s="59"/>
      <c r="T144" s="6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8" t="s">
        <v>148</v>
      </c>
      <c r="AU144" s="18" t="s">
        <v>122</v>
      </c>
    </row>
    <row r="145" spans="1:65" s="2" customFormat="1" ht="24.25" customHeight="1">
      <c r="A145" s="30"/>
      <c r="B145" s="144"/>
      <c r="C145" s="145" t="s">
        <v>150</v>
      </c>
      <c r="D145" s="145" t="s">
        <v>117</v>
      </c>
      <c r="E145" s="146" t="s">
        <v>151</v>
      </c>
      <c r="F145" s="147" t="s">
        <v>152</v>
      </c>
      <c r="G145" s="148" t="s">
        <v>141</v>
      </c>
      <c r="H145" s="149">
        <v>756</v>
      </c>
      <c r="I145" s="150">
        <v>0.36</v>
      </c>
      <c r="J145" s="150">
        <f>ROUND(I145*H145,2)</f>
        <v>272.16000000000003</v>
      </c>
      <c r="K145" s="151"/>
      <c r="L145" s="31"/>
      <c r="M145" s="152" t="s">
        <v>1</v>
      </c>
      <c r="N145" s="153" t="s">
        <v>37</v>
      </c>
      <c r="O145" s="154">
        <v>0.02</v>
      </c>
      <c r="P145" s="154">
        <f>O145*H145</f>
        <v>15.120000000000001</v>
      </c>
      <c r="Q145" s="154">
        <v>2.3900000000000001E-2</v>
      </c>
      <c r="R145" s="154">
        <f>Q145*H145</f>
        <v>18.0684</v>
      </c>
      <c r="S145" s="154">
        <v>0</v>
      </c>
      <c r="T145" s="155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6" t="s">
        <v>121</v>
      </c>
      <c r="AT145" s="156" t="s">
        <v>117</v>
      </c>
      <c r="AU145" s="156" t="s">
        <v>122</v>
      </c>
      <c r="AY145" s="18" t="s">
        <v>114</v>
      </c>
      <c r="BE145" s="157">
        <f>IF(N145="základná",J145,0)</f>
        <v>0</v>
      </c>
      <c r="BF145" s="157">
        <f>IF(N145="znížená",J145,0)</f>
        <v>272.16000000000003</v>
      </c>
      <c r="BG145" s="157">
        <f>IF(N145="zákl. prenesená",J145,0)</f>
        <v>0</v>
      </c>
      <c r="BH145" s="157">
        <f>IF(N145="zníž. prenesená",J145,0)</f>
        <v>0</v>
      </c>
      <c r="BI145" s="157">
        <f>IF(N145="nulová",J145,0)</f>
        <v>0</v>
      </c>
      <c r="BJ145" s="18" t="s">
        <v>122</v>
      </c>
      <c r="BK145" s="157">
        <f>ROUND(I145*H145,2)</f>
        <v>272.16000000000003</v>
      </c>
      <c r="BL145" s="18" t="s">
        <v>121</v>
      </c>
      <c r="BM145" s="156" t="s">
        <v>153</v>
      </c>
    </row>
    <row r="146" spans="1:65" s="2" customFormat="1" ht="24.25" customHeight="1">
      <c r="A146" s="30"/>
      <c r="B146" s="144"/>
      <c r="C146" s="145" t="s">
        <v>137</v>
      </c>
      <c r="D146" s="145" t="s">
        <v>117</v>
      </c>
      <c r="E146" s="146" t="s">
        <v>154</v>
      </c>
      <c r="F146" s="147" t="s">
        <v>155</v>
      </c>
      <c r="G146" s="148" t="s">
        <v>120</v>
      </c>
      <c r="H146" s="149">
        <v>108</v>
      </c>
      <c r="I146" s="150">
        <v>1.59</v>
      </c>
      <c r="J146" s="150">
        <f>ROUND(I146*H146,2)</f>
        <v>171.72</v>
      </c>
      <c r="K146" s="151"/>
      <c r="L146" s="31"/>
      <c r="M146" s="152" t="s">
        <v>1</v>
      </c>
      <c r="N146" s="153" t="s">
        <v>37</v>
      </c>
      <c r="O146" s="154">
        <v>8.2000000000000003E-2</v>
      </c>
      <c r="P146" s="154">
        <f>O146*H146</f>
        <v>8.8559999999999999</v>
      </c>
      <c r="Q146" s="154">
        <v>1.6E-7</v>
      </c>
      <c r="R146" s="154">
        <f>Q146*H146</f>
        <v>1.7280000000000001E-5</v>
      </c>
      <c r="S146" s="154">
        <v>0</v>
      </c>
      <c r="T146" s="155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6" t="s">
        <v>121</v>
      </c>
      <c r="AT146" s="156" t="s">
        <v>117</v>
      </c>
      <c r="AU146" s="156" t="s">
        <v>122</v>
      </c>
      <c r="AY146" s="18" t="s">
        <v>114</v>
      </c>
      <c r="BE146" s="157">
        <f>IF(N146="základná",J146,0)</f>
        <v>0</v>
      </c>
      <c r="BF146" s="157">
        <f>IF(N146="znížená",J146,0)</f>
        <v>171.72</v>
      </c>
      <c r="BG146" s="157">
        <f>IF(N146="zákl. prenesená",J146,0)</f>
        <v>0</v>
      </c>
      <c r="BH146" s="157">
        <f>IF(N146="zníž. prenesená",J146,0)</f>
        <v>0</v>
      </c>
      <c r="BI146" s="157">
        <f>IF(N146="nulová",J146,0)</f>
        <v>0</v>
      </c>
      <c r="BJ146" s="18" t="s">
        <v>122</v>
      </c>
      <c r="BK146" s="157">
        <f>ROUND(I146*H146,2)</f>
        <v>171.72</v>
      </c>
      <c r="BL146" s="18" t="s">
        <v>121</v>
      </c>
      <c r="BM146" s="156" t="s">
        <v>156</v>
      </c>
    </row>
    <row r="147" spans="1:65" s="13" customFormat="1" ht="12">
      <c r="B147" s="158"/>
      <c r="D147" s="159" t="s">
        <v>123</v>
      </c>
      <c r="E147" s="160" t="s">
        <v>1</v>
      </c>
      <c r="F147" s="161" t="s">
        <v>157</v>
      </c>
      <c r="H147" s="162">
        <v>108</v>
      </c>
      <c r="L147" s="158"/>
      <c r="M147" s="163"/>
      <c r="N147" s="164"/>
      <c r="O147" s="164"/>
      <c r="P147" s="164"/>
      <c r="Q147" s="164"/>
      <c r="R147" s="164"/>
      <c r="S147" s="164"/>
      <c r="T147" s="165"/>
      <c r="AT147" s="160" t="s">
        <v>123</v>
      </c>
      <c r="AU147" s="160" t="s">
        <v>122</v>
      </c>
      <c r="AV147" s="13" t="s">
        <v>122</v>
      </c>
      <c r="AW147" s="13" t="s">
        <v>27</v>
      </c>
      <c r="AX147" s="13" t="s">
        <v>71</v>
      </c>
      <c r="AY147" s="160" t="s">
        <v>114</v>
      </c>
    </row>
    <row r="148" spans="1:65" s="14" customFormat="1" ht="12">
      <c r="B148" s="166"/>
      <c r="D148" s="159" t="s">
        <v>123</v>
      </c>
      <c r="E148" s="167" t="s">
        <v>1</v>
      </c>
      <c r="F148" s="168" t="s">
        <v>127</v>
      </c>
      <c r="H148" s="169">
        <v>108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123</v>
      </c>
      <c r="AU148" s="167" t="s">
        <v>122</v>
      </c>
      <c r="AV148" s="14" t="s">
        <v>121</v>
      </c>
      <c r="AW148" s="14" t="s">
        <v>27</v>
      </c>
      <c r="AX148" s="14" t="s">
        <v>79</v>
      </c>
      <c r="AY148" s="167" t="s">
        <v>114</v>
      </c>
    </row>
    <row r="149" spans="1:65" s="2" customFormat="1" ht="24.25" customHeight="1">
      <c r="A149" s="30"/>
      <c r="B149" s="144"/>
      <c r="C149" s="145" t="s">
        <v>133</v>
      </c>
      <c r="D149" s="145" t="s">
        <v>117</v>
      </c>
      <c r="E149" s="146" t="s">
        <v>158</v>
      </c>
      <c r="F149" s="147" t="s">
        <v>159</v>
      </c>
      <c r="G149" s="148" t="s">
        <v>120</v>
      </c>
      <c r="H149" s="149">
        <v>108</v>
      </c>
      <c r="I149" s="150">
        <v>1.1399999999999999</v>
      </c>
      <c r="J149" s="150">
        <f>ROUND(I149*H149,2)</f>
        <v>123.12</v>
      </c>
      <c r="K149" s="151"/>
      <c r="L149" s="31"/>
      <c r="M149" s="152" t="s">
        <v>1</v>
      </c>
      <c r="N149" s="153" t="s">
        <v>37</v>
      </c>
      <c r="O149" s="154">
        <v>6.4000000000000001E-2</v>
      </c>
      <c r="P149" s="154">
        <f>O149*H149</f>
        <v>6.9119999999999999</v>
      </c>
      <c r="Q149" s="154">
        <v>2.743E-2</v>
      </c>
      <c r="R149" s="154">
        <f>Q149*H149</f>
        <v>2.96244</v>
      </c>
      <c r="S149" s="154">
        <v>0</v>
      </c>
      <c r="T149" s="155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6" t="s">
        <v>121</v>
      </c>
      <c r="AT149" s="156" t="s">
        <v>117</v>
      </c>
      <c r="AU149" s="156" t="s">
        <v>122</v>
      </c>
      <c r="AY149" s="18" t="s">
        <v>114</v>
      </c>
      <c r="BE149" s="157">
        <f>IF(N149="základná",J149,0)</f>
        <v>0</v>
      </c>
      <c r="BF149" s="157">
        <f>IF(N149="znížená",J149,0)</f>
        <v>123.12</v>
      </c>
      <c r="BG149" s="157">
        <f>IF(N149="zákl. prenesená",J149,0)</f>
        <v>0</v>
      </c>
      <c r="BH149" s="157">
        <f>IF(N149="zníž. prenesená",J149,0)</f>
        <v>0</v>
      </c>
      <c r="BI149" s="157">
        <f>IF(N149="nulová",J149,0)</f>
        <v>0</v>
      </c>
      <c r="BJ149" s="18" t="s">
        <v>122</v>
      </c>
      <c r="BK149" s="157">
        <f>ROUND(I149*H149,2)</f>
        <v>123.12</v>
      </c>
      <c r="BL149" s="18" t="s">
        <v>121</v>
      </c>
      <c r="BM149" s="156" t="s">
        <v>160</v>
      </c>
    </row>
    <row r="150" spans="1:65" s="2" customFormat="1" ht="24.25" customHeight="1">
      <c r="A150" s="30"/>
      <c r="B150" s="144"/>
      <c r="C150" s="145" t="s">
        <v>142</v>
      </c>
      <c r="D150" s="145" t="s">
        <v>117</v>
      </c>
      <c r="E150" s="146" t="s">
        <v>161</v>
      </c>
      <c r="F150" s="147" t="s">
        <v>162</v>
      </c>
      <c r="G150" s="148" t="s">
        <v>120</v>
      </c>
      <c r="H150" s="149">
        <v>445.44799999999998</v>
      </c>
      <c r="I150" s="150">
        <v>0.19</v>
      </c>
      <c r="J150" s="150">
        <f>ROUND(I150*H150,2)</f>
        <v>84.64</v>
      </c>
      <c r="K150" s="151"/>
      <c r="L150" s="31"/>
      <c r="M150" s="152" t="s">
        <v>1</v>
      </c>
      <c r="N150" s="153" t="s">
        <v>37</v>
      </c>
      <c r="O150" s="154">
        <v>1.4E-2</v>
      </c>
      <c r="P150" s="154">
        <f>O150*H150</f>
        <v>6.2362719999999996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6" t="s">
        <v>121</v>
      </c>
      <c r="AT150" s="156" t="s">
        <v>117</v>
      </c>
      <c r="AU150" s="156" t="s">
        <v>122</v>
      </c>
      <c r="AY150" s="18" t="s">
        <v>114</v>
      </c>
      <c r="BE150" s="157">
        <f>IF(N150="základná",J150,0)</f>
        <v>0</v>
      </c>
      <c r="BF150" s="157">
        <f>IF(N150="znížená",J150,0)</f>
        <v>84.64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8" t="s">
        <v>122</v>
      </c>
      <c r="BK150" s="157">
        <f>ROUND(I150*H150,2)</f>
        <v>84.64</v>
      </c>
      <c r="BL150" s="18" t="s">
        <v>121</v>
      </c>
      <c r="BM150" s="156" t="s">
        <v>7</v>
      </c>
    </row>
    <row r="151" spans="1:65" s="2" customFormat="1" ht="37.75" customHeight="1">
      <c r="A151" s="30"/>
      <c r="B151" s="144"/>
      <c r="C151" s="145" t="s">
        <v>163</v>
      </c>
      <c r="D151" s="145" t="s">
        <v>117</v>
      </c>
      <c r="E151" s="146" t="s">
        <v>164</v>
      </c>
      <c r="F151" s="147" t="s">
        <v>165</v>
      </c>
      <c r="G151" s="148" t="s">
        <v>120</v>
      </c>
      <c r="H151" s="149">
        <v>89.447000000000003</v>
      </c>
      <c r="I151" s="150">
        <v>3.04</v>
      </c>
      <c r="J151" s="150">
        <f>ROUND(I151*H151,2)</f>
        <v>271.92</v>
      </c>
      <c r="K151" s="151"/>
      <c r="L151" s="31"/>
      <c r="M151" s="152" t="s">
        <v>1</v>
      </c>
      <c r="N151" s="153" t="s">
        <v>37</v>
      </c>
      <c r="O151" s="154">
        <v>0.16400000000000001</v>
      </c>
      <c r="P151" s="154">
        <f>O151*H151</f>
        <v>14.669308000000001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6" t="s">
        <v>121</v>
      </c>
      <c r="AT151" s="156" t="s">
        <v>117</v>
      </c>
      <c r="AU151" s="156" t="s">
        <v>122</v>
      </c>
      <c r="AY151" s="18" t="s">
        <v>114</v>
      </c>
      <c r="BE151" s="157">
        <f>IF(N151="základná",J151,0)</f>
        <v>0</v>
      </c>
      <c r="BF151" s="157">
        <f>IF(N151="znížená",J151,0)</f>
        <v>271.92</v>
      </c>
      <c r="BG151" s="157">
        <f>IF(N151="zákl. prenesená",J151,0)</f>
        <v>0</v>
      </c>
      <c r="BH151" s="157">
        <f>IF(N151="zníž. prenesená",J151,0)</f>
        <v>0</v>
      </c>
      <c r="BI151" s="157">
        <f>IF(N151="nulová",J151,0)</f>
        <v>0</v>
      </c>
      <c r="BJ151" s="18" t="s">
        <v>122</v>
      </c>
      <c r="BK151" s="157">
        <f>ROUND(I151*H151,2)</f>
        <v>271.92</v>
      </c>
      <c r="BL151" s="18" t="s">
        <v>121</v>
      </c>
      <c r="BM151" s="156" t="s">
        <v>166</v>
      </c>
    </row>
    <row r="152" spans="1:65" s="2" customFormat="1" ht="44.25" customHeight="1">
      <c r="A152" s="30"/>
      <c r="B152" s="144"/>
      <c r="C152" s="145" t="s">
        <v>147</v>
      </c>
      <c r="D152" s="145" t="s">
        <v>117</v>
      </c>
      <c r="E152" s="146" t="s">
        <v>167</v>
      </c>
      <c r="F152" s="147" t="s">
        <v>168</v>
      </c>
      <c r="G152" s="148" t="s">
        <v>141</v>
      </c>
      <c r="H152" s="149">
        <v>0.45800000000000002</v>
      </c>
      <c r="I152" s="150">
        <v>27.01</v>
      </c>
      <c r="J152" s="150">
        <f>ROUND(I152*H152,2)</f>
        <v>12.37</v>
      </c>
      <c r="K152" s="151"/>
      <c r="L152" s="31"/>
      <c r="M152" s="152" t="s">
        <v>1</v>
      </c>
      <c r="N152" s="153" t="s">
        <v>37</v>
      </c>
      <c r="O152" s="154">
        <v>1.4550000000000001</v>
      </c>
      <c r="P152" s="154">
        <f>O152*H152</f>
        <v>0.66639000000000004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6" t="s">
        <v>121</v>
      </c>
      <c r="AT152" s="156" t="s">
        <v>117</v>
      </c>
      <c r="AU152" s="156" t="s">
        <v>122</v>
      </c>
      <c r="AY152" s="18" t="s">
        <v>114</v>
      </c>
      <c r="BE152" s="157">
        <f>IF(N152="základná",J152,0)</f>
        <v>0</v>
      </c>
      <c r="BF152" s="157">
        <f>IF(N152="znížená",J152,0)</f>
        <v>12.37</v>
      </c>
      <c r="BG152" s="157">
        <f>IF(N152="zákl. prenesená",J152,0)</f>
        <v>0</v>
      </c>
      <c r="BH152" s="157">
        <f>IF(N152="zníž. prenesená",J152,0)</f>
        <v>0</v>
      </c>
      <c r="BI152" s="157">
        <f>IF(N152="nulová",J152,0)</f>
        <v>0</v>
      </c>
      <c r="BJ152" s="18" t="s">
        <v>122</v>
      </c>
      <c r="BK152" s="157">
        <f>ROUND(I152*H152,2)</f>
        <v>12.37</v>
      </c>
      <c r="BL152" s="18" t="s">
        <v>121</v>
      </c>
      <c r="BM152" s="156" t="s">
        <v>169</v>
      </c>
    </row>
    <row r="153" spans="1:65" s="16" customFormat="1" ht="12">
      <c r="B153" s="183"/>
      <c r="D153" s="159" t="s">
        <v>123</v>
      </c>
      <c r="E153" s="184" t="s">
        <v>1</v>
      </c>
      <c r="F153" s="185" t="s">
        <v>170</v>
      </c>
      <c r="H153" s="184" t="s">
        <v>1</v>
      </c>
      <c r="L153" s="183"/>
      <c r="M153" s="186"/>
      <c r="N153" s="187"/>
      <c r="O153" s="187"/>
      <c r="P153" s="187"/>
      <c r="Q153" s="187"/>
      <c r="R153" s="187"/>
      <c r="S153" s="187"/>
      <c r="T153" s="188"/>
      <c r="AT153" s="184" t="s">
        <v>123</v>
      </c>
      <c r="AU153" s="184" t="s">
        <v>122</v>
      </c>
      <c r="AV153" s="16" t="s">
        <v>79</v>
      </c>
      <c r="AW153" s="16" t="s">
        <v>27</v>
      </c>
      <c r="AX153" s="16" t="s">
        <v>71</v>
      </c>
      <c r="AY153" s="184" t="s">
        <v>114</v>
      </c>
    </row>
    <row r="154" spans="1:65" s="13" customFormat="1" ht="12">
      <c r="B154" s="158"/>
      <c r="D154" s="159" t="s">
        <v>123</v>
      </c>
      <c r="E154" s="160" t="s">
        <v>1</v>
      </c>
      <c r="F154" s="161" t="s">
        <v>171</v>
      </c>
      <c r="H154" s="162">
        <v>0.45800000000000002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123</v>
      </c>
      <c r="AU154" s="160" t="s">
        <v>122</v>
      </c>
      <c r="AV154" s="13" t="s">
        <v>122</v>
      </c>
      <c r="AW154" s="13" t="s">
        <v>27</v>
      </c>
      <c r="AX154" s="13" t="s">
        <v>71</v>
      </c>
      <c r="AY154" s="160" t="s">
        <v>114</v>
      </c>
    </row>
    <row r="155" spans="1:65" s="14" customFormat="1" ht="12">
      <c r="B155" s="166"/>
      <c r="D155" s="159" t="s">
        <v>123</v>
      </c>
      <c r="E155" s="167" t="s">
        <v>1</v>
      </c>
      <c r="F155" s="168" t="s">
        <v>127</v>
      </c>
      <c r="H155" s="169">
        <v>0.45800000000000002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123</v>
      </c>
      <c r="AU155" s="167" t="s">
        <v>122</v>
      </c>
      <c r="AV155" s="14" t="s">
        <v>121</v>
      </c>
      <c r="AW155" s="14" t="s">
        <v>27</v>
      </c>
      <c r="AX155" s="14" t="s">
        <v>79</v>
      </c>
      <c r="AY155" s="167" t="s">
        <v>114</v>
      </c>
    </row>
    <row r="156" spans="1:65" s="2" customFormat="1" ht="33" customHeight="1">
      <c r="A156" s="30"/>
      <c r="B156" s="144"/>
      <c r="C156" s="145" t="s">
        <v>172</v>
      </c>
      <c r="D156" s="145" t="s">
        <v>117</v>
      </c>
      <c r="E156" s="146" t="s">
        <v>173</v>
      </c>
      <c r="F156" s="147" t="s">
        <v>174</v>
      </c>
      <c r="G156" s="148" t="s">
        <v>120</v>
      </c>
      <c r="H156" s="149">
        <v>445.44799999999998</v>
      </c>
      <c r="I156" s="150">
        <v>2.31</v>
      </c>
      <c r="J156" s="150">
        <f>ROUND(I156*H156,2)</f>
        <v>1028.98</v>
      </c>
      <c r="K156" s="151"/>
      <c r="L156" s="31"/>
      <c r="M156" s="152" t="s">
        <v>1</v>
      </c>
      <c r="N156" s="153" t="s">
        <v>37</v>
      </c>
      <c r="O156" s="154">
        <v>0.16600000000000001</v>
      </c>
      <c r="P156" s="154">
        <f>O156*H156</f>
        <v>73.944367999999997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6" t="s">
        <v>121</v>
      </c>
      <c r="AT156" s="156" t="s">
        <v>117</v>
      </c>
      <c r="AU156" s="156" t="s">
        <v>122</v>
      </c>
      <c r="AY156" s="18" t="s">
        <v>114</v>
      </c>
      <c r="BE156" s="157">
        <f>IF(N156="základná",J156,0)</f>
        <v>0</v>
      </c>
      <c r="BF156" s="157">
        <f>IF(N156="znížená",J156,0)</f>
        <v>1028.98</v>
      </c>
      <c r="BG156" s="157">
        <f>IF(N156="zákl. prenesená",J156,0)</f>
        <v>0</v>
      </c>
      <c r="BH156" s="157">
        <f>IF(N156="zníž. prenesená",J156,0)</f>
        <v>0</v>
      </c>
      <c r="BI156" s="157">
        <f>IF(N156="nulová",J156,0)</f>
        <v>0</v>
      </c>
      <c r="BJ156" s="18" t="s">
        <v>122</v>
      </c>
      <c r="BK156" s="157">
        <f>ROUND(I156*H156,2)</f>
        <v>1028.98</v>
      </c>
      <c r="BL156" s="18" t="s">
        <v>121</v>
      </c>
      <c r="BM156" s="156" t="s">
        <v>175</v>
      </c>
    </row>
    <row r="157" spans="1:65" s="16" customFormat="1" ht="12">
      <c r="B157" s="183"/>
      <c r="D157" s="159" t="s">
        <v>123</v>
      </c>
      <c r="E157" s="184" t="s">
        <v>1</v>
      </c>
      <c r="F157" s="185" t="s">
        <v>176</v>
      </c>
      <c r="H157" s="184" t="s">
        <v>1</v>
      </c>
      <c r="L157" s="183"/>
      <c r="M157" s="186"/>
      <c r="N157" s="187"/>
      <c r="O157" s="187"/>
      <c r="P157" s="187"/>
      <c r="Q157" s="187"/>
      <c r="R157" s="187"/>
      <c r="S157" s="187"/>
      <c r="T157" s="188"/>
      <c r="AT157" s="184" t="s">
        <v>123</v>
      </c>
      <c r="AU157" s="184" t="s">
        <v>122</v>
      </c>
      <c r="AV157" s="16" t="s">
        <v>79</v>
      </c>
      <c r="AW157" s="16" t="s">
        <v>27</v>
      </c>
      <c r="AX157" s="16" t="s">
        <v>71</v>
      </c>
      <c r="AY157" s="184" t="s">
        <v>114</v>
      </c>
    </row>
    <row r="158" spans="1:65" s="13" customFormat="1" ht="12">
      <c r="B158" s="158"/>
      <c r="D158" s="159" t="s">
        <v>123</v>
      </c>
      <c r="E158" s="160" t="s">
        <v>1</v>
      </c>
      <c r="F158" s="161" t="s">
        <v>177</v>
      </c>
      <c r="H158" s="162">
        <v>333</v>
      </c>
      <c r="L158" s="158"/>
      <c r="M158" s="163"/>
      <c r="N158" s="164"/>
      <c r="O158" s="164"/>
      <c r="P158" s="164"/>
      <c r="Q158" s="164"/>
      <c r="R158" s="164"/>
      <c r="S158" s="164"/>
      <c r="T158" s="165"/>
      <c r="AT158" s="160" t="s">
        <v>123</v>
      </c>
      <c r="AU158" s="160" t="s">
        <v>122</v>
      </c>
      <c r="AV158" s="13" t="s">
        <v>122</v>
      </c>
      <c r="AW158" s="13" t="s">
        <v>27</v>
      </c>
      <c r="AX158" s="13" t="s">
        <v>71</v>
      </c>
      <c r="AY158" s="160" t="s">
        <v>114</v>
      </c>
    </row>
    <row r="159" spans="1:65" s="13" customFormat="1" ht="12">
      <c r="B159" s="158"/>
      <c r="D159" s="159" t="s">
        <v>123</v>
      </c>
      <c r="E159" s="160" t="s">
        <v>1</v>
      </c>
      <c r="F159" s="161" t="s">
        <v>178</v>
      </c>
      <c r="H159" s="162">
        <v>5.7</v>
      </c>
      <c r="L159" s="158"/>
      <c r="M159" s="163"/>
      <c r="N159" s="164"/>
      <c r="O159" s="164"/>
      <c r="P159" s="164"/>
      <c r="Q159" s="164"/>
      <c r="R159" s="164"/>
      <c r="S159" s="164"/>
      <c r="T159" s="165"/>
      <c r="AT159" s="160" t="s">
        <v>123</v>
      </c>
      <c r="AU159" s="160" t="s">
        <v>122</v>
      </c>
      <c r="AV159" s="13" t="s">
        <v>122</v>
      </c>
      <c r="AW159" s="13" t="s">
        <v>27</v>
      </c>
      <c r="AX159" s="13" t="s">
        <v>71</v>
      </c>
      <c r="AY159" s="160" t="s">
        <v>114</v>
      </c>
    </row>
    <row r="160" spans="1:65" s="13" customFormat="1" ht="12">
      <c r="B160" s="158"/>
      <c r="D160" s="159" t="s">
        <v>123</v>
      </c>
      <c r="E160" s="160" t="s">
        <v>1</v>
      </c>
      <c r="F160" s="161" t="s">
        <v>179</v>
      </c>
      <c r="H160" s="162">
        <v>5.0999999999999996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123</v>
      </c>
      <c r="AU160" s="160" t="s">
        <v>122</v>
      </c>
      <c r="AV160" s="13" t="s">
        <v>122</v>
      </c>
      <c r="AW160" s="13" t="s">
        <v>27</v>
      </c>
      <c r="AX160" s="13" t="s">
        <v>71</v>
      </c>
      <c r="AY160" s="160" t="s">
        <v>114</v>
      </c>
    </row>
    <row r="161" spans="1:65" s="13" customFormat="1" ht="24">
      <c r="B161" s="158"/>
      <c r="D161" s="159" t="s">
        <v>123</v>
      </c>
      <c r="E161" s="160" t="s">
        <v>1</v>
      </c>
      <c r="F161" s="161" t="s">
        <v>180</v>
      </c>
      <c r="H161" s="162">
        <v>4.6280000000000001</v>
      </c>
      <c r="L161" s="158"/>
      <c r="M161" s="163"/>
      <c r="N161" s="164"/>
      <c r="O161" s="164"/>
      <c r="P161" s="164"/>
      <c r="Q161" s="164"/>
      <c r="R161" s="164"/>
      <c r="S161" s="164"/>
      <c r="T161" s="165"/>
      <c r="AT161" s="160" t="s">
        <v>123</v>
      </c>
      <c r="AU161" s="160" t="s">
        <v>122</v>
      </c>
      <c r="AV161" s="13" t="s">
        <v>122</v>
      </c>
      <c r="AW161" s="13" t="s">
        <v>27</v>
      </c>
      <c r="AX161" s="13" t="s">
        <v>71</v>
      </c>
      <c r="AY161" s="160" t="s">
        <v>114</v>
      </c>
    </row>
    <row r="162" spans="1:65" s="13" customFormat="1" ht="24">
      <c r="B162" s="158"/>
      <c r="D162" s="159" t="s">
        <v>123</v>
      </c>
      <c r="E162" s="160" t="s">
        <v>1</v>
      </c>
      <c r="F162" s="161" t="s">
        <v>181</v>
      </c>
      <c r="H162" s="162">
        <v>2.82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123</v>
      </c>
      <c r="AU162" s="160" t="s">
        <v>122</v>
      </c>
      <c r="AV162" s="13" t="s">
        <v>122</v>
      </c>
      <c r="AW162" s="13" t="s">
        <v>27</v>
      </c>
      <c r="AX162" s="13" t="s">
        <v>71</v>
      </c>
      <c r="AY162" s="160" t="s">
        <v>114</v>
      </c>
    </row>
    <row r="163" spans="1:65" s="16" customFormat="1" ht="12">
      <c r="B163" s="183"/>
      <c r="D163" s="159" t="s">
        <v>123</v>
      </c>
      <c r="E163" s="184" t="s">
        <v>1</v>
      </c>
      <c r="F163" s="185" t="s">
        <v>182</v>
      </c>
      <c r="H163" s="184" t="s">
        <v>1</v>
      </c>
      <c r="L163" s="183"/>
      <c r="M163" s="186"/>
      <c r="N163" s="187"/>
      <c r="O163" s="187"/>
      <c r="P163" s="187"/>
      <c r="Q163" s="187"/>
      <c r="R163" s="187"/>
      <c r="S163" s="187"/>
      <c r="T163" s="188"/>
      <c r="AT163" s="184" t="s">
        <v>123</v>
      </c>
      <c r="AU163" s="184" t="s">
        <v>122</v>
      </c>
      <c r="AV163" s="16" t="s">
        <v>79</v>
      </c>
      <c r="AW163" s="16" t="s">
        <v>27</v>
      </c>
      <c r="AX163" s="16" t="s">
        <v>71</v>
      </c>
      <c r="AY163" s="184" t="s">
        <v>114</v>
      </c>
    </row>
    <row r="164" spans="1:65" s="13" customFormat="1" ht="12">
      <c r="B164" s="158"/>
      <c r="D164" s="159" t="s">
        <v>123</v>
      </c>
      <c r="E164" s="160" t="s">
        <v>1</v>
      </c>
      <c r="F164" s="161" t="s">
        <v>183</v>
      </c>
      <c r="H164" s="162">
        <v>94.2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123</v>
      </c>
      <c r="AU164" s="160" t="s">
        <v>122</v>
      </c>
      <c r="AV164" s="13" t="s">
        <v>122</v>
      </c>
      <c r="AW164" s="13" t="s">
        <v>27</v>
      </c>
      <c r="AX164" s="13" t="s">
        <v>71</v>
      </c>
      <c r="AY164" s="160" t="s">
        <v>114</v>
      </c>
    </row>
    <row r="165" spans="1:65" s="15" customFormat="1" ht="12">
      <c r="B165" s="173"/>
      <c r="D165" s="159" t="s">
        <v>123</v>
      </c>
      <c r="E165" s="174" t="s">
        <v>1</v>
      </c>
      <c r="F165" s="175" t="s">
        <v>144</v>
      </c>
      <c r="H165" s="176">
        <v>445.44799999999998</v>
      </c>
      <c r="L165" s="173"/>
      <c r="M165" s="177"/>
      <c r="N165" s="178"/>
      <c r="O165" s="178"/>
      <c r="P165" s="178"/>
      <c r="Q165" s="178"/>
      <c r="R165" s="178"/>
      <c r="S165" s="178"/>
      <c r="T165" s="179"/>
      <c r="AT165" s="174" t="s">
        <v>123</v>
      </c>
      <c r="AU165" s="174" t="s">
        <v>122</v>
      </c>
      <c r="AV165" s="15" t="s">
        <v>130</v>
      </c>
      <c r="AW165" s="15" t="s">
        <v>27</v>
      </c>
      <c r="AX165" s="15" t="s">
        <v>71</v>
      </c>
      <c r="AY165" s="174" t="s">
        <v>114</v>
      </c>
    </row>
    <row r="166" spans="1:65" s="14" customFormat="1" ht="12">
      <c r="B166" s="166"/>
      <c r="D166" s="159" t="s">
        <v>123</v>
      </c>
      <c r="E166" s="167" t="s">
        <v>1</v>
      </c>
      <c r="F166" s="168" t="s">
        <v>127</v>
      </c>
      <c r="H166" s="169">
        <v>445.44799999999998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123</v>
      </c>
      <c r="AU166" s="167" t="s">
        <v>122</v>
      </c>
      <c r="AV166" s="14" t="s">
        <v>121</v>
      </c>
      <c r="AW166" s="14" t="s">
        <v>27</v>
      </c>
      <c r="AX166" s="14" t="s">
        <v>79</v>
      </c>
      <c r="AY166" s="167" t="s">
        <v>114</v>
      </c>
    </row>
    <row r="167" spans="1:65" s="2" customFormat="1" ht="24.25" customHeight="1">
      <c r="A167" s="30"/>
      <c r="B167" s="144"/>
      <c r="C167" s="145" t="s">
        <v>153</v>
      </c>
      <c r="D167" s="145" t="s">
        <v>117</v>
      </c>
      <c r="E167" s="146" t="s">
        <v>184</v>
      </c>
      <c r="F167" s="147" t="s">
        <v>185</v>
      </c>
      <c r="G167" s="148" t="s">
        <v>186</v>
      </c>
      <c r="H167" s="149">
        <v>12</v>
      </c>
      <c r="I167" s="150">
        <v>0.71</v>
      </c>
      <c r="J167" s="150">
        <f>ROUND(I167*H167,2)</f>
        <v>8.52</v>
      </c>
      <c r="K167" s="151"/>
      <c r="L167" s="31"/>
      <c r="M167" s="152" t="s">
        <v>1</v>
      </c>
      <c r="N167" s="153" t="s">
        <v>37</v>
      </c>
      <c r="O167" s="154">
        <v>4.9000000000000002E-2</v>
      </c>
      <c r="P167" s="154">
        <f>O167*H167</f>
        <v>0.58800000000000008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6" t="s">
        <v>121</v>
      </c>
      <c r="AT167" s="156" t="s">
        <v>117</v>
      </c>
      <c r="AU167" s="156" t="s">
        <v>122</v>
      </c>
      <c r="AY167" s="18" t="s">
        <v>114</v>
      </c>
      <c r="BE167" s="157">
        <f>IF(N167="základná",J167,0)</f>
        <v>0</v>
      </c>
      <c r="BF167" s="157">
        <f>IF(N167="znížená",J167,0)</f>
        <v>8.52</v>
      </c>
      <c r="BG167" s="157">
        <f>IF(N167="zákl. prenesená",J167,0)</f>
        <v>0</v>
      </c>
      <c r="BH167" s="157">
        <f>IF(N167="zníž. prenesená",J167,0)</f>
        <v>0</v>
      </c>
      <c r="BI167" s="157">
        <f>IF(N167="nulová",J167,0)</f>
        <v>0</v>
      </c>
      <c r="BJ167" s="18" t="s">
        <v>122</v>
      </c>
      <c r="BK167" s="157">
        <f>ROUND(I167*H167,2)</f>
        <v>8.52</v>
      </c>
      <c r="BL167" s="18" t="s">
        <v>121</v>
      </c>
      <c r="BM167" s="156" t="s">
        <v>187</v>
      </c>
    </row>
    <row r="168" spans="1:65" s="16" customFormat="1" ht="12">
      <c r="B168" s="183"/>
      <c r="D168" s="159" t="s">
        <v>123</v>
      </c>
      <c r="E168" s="184" t="s">
        <v>1</v>
      </c>
      <c r="F168" s="185" t="s">
        <v>176</v>
      </c>
      <c r="H168" s="184" t="s">
        <v>1</v>
      </c>
      <c r="L168" s="183"/>
      <c r="M168" s="186"/>
      <c r="N168" s="187"/>
      <c r="O168" s="187"/>
      <c r="P168" s="187"/>
      <c r="Q168" s="187"/>
      <c r="R168" s="187"/>
      <c r="S168" s="187"/>
      <c r="T168" s="188"/>
      <c r="AT168" s="184" t="s">
        <v>123</v>
      </c>
      <c r="AU168" s="184" t="s">
        <v>122</v>
      </c>
      <c r="AV168" s="16" t="s">
        <v>79</v>
      </c>
      <c r="AW168" s="16" t="s">
        <v>27</v>
      </c>
      <c r="AX168" s="16" t="s">
        <v>71</v>
      </c>
      <c r="AY168" s="184" t="s">
        <v>114</v>
      </c>
    </row>
    <row r="169" spans="1:65" s="13" customFormat="1" ht="12">
      <c r="B169" s="158"/>
      <c r="D169" s="159" t="s">
        <v>123</v>
      </c>
      <c r="E169" s="160" t="s">
        <v>1</v>
      </c>
      <c r="F169" s="161" t="s">
        <v>188</v>
      </c>
      <c r="H169" s="162">
        <v>5</v>
      </c>
      <c r="L169" s="158"/>
      <c r="M169" s="163"/>
      <c r="N169" s="164"/>
      <c r="O169" s="164"/>
      <c r="P169" s="164"/>
      <c r="Q169" s="164"/>
      <c r="R169" s="164"/>
      <c r="S169" s="164"/>
      <c r="T169" s="165"/>
      <c r="AT169" s="160" t="s">
        <v>123</v>
      </c>
      <c r="AU169" s="160" t="s">
        <v>122</v>
      </c>
      <c r="AV169" s="13" t="s">
        <v>122</v>
      </c>
      <c r="AW169" s="13" t="s">
        <v>27</v>
      </c>
      <c r="AX169" s="13" t="s">
        <v>71</v>
      </c>
      <c r="AY169" s="160" t="s">
        <v>114</v>
      </c>
    </row>
    <row r="170" spans="1:65" s="13" customFormat="1" ht="12">
      <c r="B170" s="158"/>
      <c r="D170" s="159" t="s">
        <v>123</v>
      </c>
      <c r="E170" s="160" t="s">
        <v>1</v>
      </c>
      <c r="F170" s="161" t="s">
        <v>189</v>
      </c>
      <c r="H170" s="162">
        <v>5</v>
      </c>
      <c r="L170" s="158"/>
      <c r="M170" s="163"/>
      <c r="N170" s="164"/>
      <c r="O170" s="164"/>
      <c r="P170" s="164"/>
      <c r="Q170" s="164"/>
      <c r="R170" s="164"/>
      <c r="S170" s="164"/>
      <c r="T170" s="165"/>
      <c r="AT170" s="160" t="s">
        <v>123</v>
      </c>
      <c r="AU170" s="160" t="s">
        <v>122</v>
      </c>
      <c r="AV170" s="13" t="s">
        <v>122</v>
      </c>
      <c r="AW170" s="13" t="s">
        <v>27</v>
      </c>
      <c r="AX170" s="13" t="s">
        <v>71</v>
      </c>
      <c r="AY170" s="160" t="s">
        <v>114</v>
      </c>
    </row>
    <row r="171" spans="1:65" s="13" customFormat="1" ht="12">
      <c r="B171" s="158"/>
      <c r="D171" s="159" t="s">
        <v>123</v>
      </c>
      <c r="E171" s="160" t="s">
        <v>1</v>
      </c>
      <c r="F171" s="161" t="s">
        <v>190</v>
      </c>
      <c r="H171" s="162">
        <v>2</v>
      </c>
      <c r="L171" s="158"/>
      <c r="M171" s="163"/>
      <c r="N171" s="164"/>
      <c r="O171" s="164"/>
      <c r="P171" s="164"/>
      <c r="Q171" s="164"/>
      <c r="R171" s="164"/>
      <c r="S171" s="164"/>
      <c r="T171" s="165"/>
      <c r="AT171" s="160" t="s">
        <v>123</v>
      </c>
      <c r="AU171" s="160" t="s">
        <v>122</v>
      </c>
      <c r="AV171" s="13" t="s">
        <v>122</v>
      </c>
      <c r="AW171" s="13" t="s">
        <v>27</v>
      </c>
      <c r="AX171" s="13" t="s">
        <v>71</v>
      </c>
      <c r="AY171" s="160" t="s">
        <v>114</v>
      </c>
    </row>
    <row r="172" spans="1:65" s="14" customFormat="1" ht="12">
      <c r="B172" s="166"/>
      <c r="D172" s="159" t="s">
        <v>123</v>
      </c>
      <c r="E172" s="167" t="s">
        <v>1</v>
      </c>
      <c r="F172" s="168" t="s">
        <v>127</v>
      </c>
      <c r="H172" s="169">
        <v>12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123</v>
      </c>
      <c r="AU172" s="167" t="s">
        <v>122</v>
      </c>
      <c r="AV172" s="14" t="s">
        <v>121</v>
      </c>
      <c r="AW172" s="14" t="s">
        <v>27</v>
      </c>
      <c r="AX172" s="14" t="s">
        <v>79</v>
      </c>
      <c r="AY172" s="167" t="s">
        <v>114</v>
      </c>
    </row>
    <row r="173" spans="1:65" s="2" customFormat="1" ht="24.25" customHeight="1">
      <c r="A173" s="30"/>
      <c r="B173" s="144"/>
      <c r="C173" s="145" t="s">
        <v>191</v>
      </c>
      <c r="D173" s="145" t="s">
        <v>117</v>
      </c>
      <c r="E173" s="146" t="s">
        <v>192</v>
      </c>
      <c r="F173" s="147" t="s">
        <v>193</v>
      </c>
      <c r="G173" s="148" t="s">
        <v>120</v>
      </c>
      <c r="H173" s="149">
        <v>20.2</v>
      </c>
      <c r="I173" s="150">
        <v>23.24</v>
      </c>
      <c r="J173" s="150">
        <f>ROUND(I173*H173,2)</f>
        <v>469.45</v>
      </c>
      <c r="K173" s="151"/>
      <c r="L173" s="31"/>
      <c r="M173" s="152" t="s">
        <v>1</v>
      </c>
      <c r="N173" s="153" t="s">
        <v>37</v>
      </c>
      <c r="O173" s="154">
        <v>1.6</v>
      </c>
      <c r="P173" s="154">
        <f>O173*H173</f>
        <v>32.32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6" t="s">
        <v>121</v>
      </c>
      <c r="AT173" s="156" t="s">
        <v>117</v>
      </c>
      <c r="AU173" s="156" t="s">
        <v>122</v>
      </c>
      <c r="AY173" s="18" t="s">
        <v>114</v>
      </c>
      <c r="BE173" s="157">
        <f>IF(N173="základná",J173,0)</f>
        <v>0</v>
      </c>
      <c r="BF173" s="157">
        <f>IF(N173="znížená",J173,0)</f>
        <v>469.45</v>
      </c>
      <c r="BG173" s="157">
        <f>IF(N173="zákl. prenesená",J173,0)</f>
        <v>0</v>
      </c>
      <c r="BH173" s="157">
        <f>IF(N173="zníž. prenesená",J173,0)</f>
        <v>0</v>
      </c>
      <c r="BI173" s="157">
        <f>IF(N173="nulová",J173,0)</f>
        <v>0</v>
      </c>
      <c r="BJ173" s="18" t="s">
        <v>122</v>
      </c>
      <c r="BK173" s="157">
        <f>ROUND(I173*H173,2)</f>
        <v>469.45</v>
      </c>
      <c r="BL173" s="18" t="s">
        <v>121</v>
      </c>
      <c r="BM173" s="156" t="s">
        <v>194</v>
      </c>
    </row>
    <row r="174" spans="1:65" s="16" customFormat="1" ht="12">
      <c r="B174" s="183"/>
      <c r="D174" s="159" t="s">
        <v>123</v>
      </c>
      <c r="E174" s="184" t="s">
        <v>1</v>
      </c>
      <c r="F174" s="185" t="s">
        <v>176</v>
      </c>
      <c r="H174" s="184" t="s">
        <v>1</v>
      </c>
      <c r="L174" s="183"/>
      <c r="M174" s="186"/>
      <c r="N174" s="187"/>
      <c r="O174" s="187"/>
      <c r="P174" s="187"/>
      <c r="Q174" s="187"/>
      <c r="R174" s="187"/>
      <c r="S174" s="187"/>
      <c r="T174" s="188"/>
      <c r="AT174" s="184" t="s">
        <v>123</v>
      </c>
      <c r="AU174" s="184" t="s">
        <v>122</v>
      </c>
      <c r="AV174" s="16" t="s">
        <v>79</v>
      </c>
      <c r="AW174" s="16" t="s">
        <v>27</v>
      </c>
      <c r="AX174" s="16" t="s">
        <v>71</v>
      </c>
      <c r="AY174" s="184" t="s">
        <v>114</v>
      </c>
    </row>
    <row r="175" spans="1:65" s="13" customFormat="1" ht="12">
      <c r="B175" s="158"/>
      <c r="D175" s="159" t="s">
        <v>123</v>
      </c>
      <c r="E175" s="160" t="s">
        <v>1</v>
      </c>
      <c r="F175" s="161" t="s">
        <v>195</v>
      </c>
      <c r="H175" s="162">
        <v>7.07</v>
      </c>
      <c r="L175" s="158"/>
      <c r="M175" s="163"/>
      <c r="N175" s="164"/>
      <c r="O175" s="164"/>
      <c r="P175" s="164"/>
      <c r="Q175" s="164"/>
      <c r="R175" s="164"/>
      <c r="S175" s="164"/>
      <c r="T175" s="165"/>
      <c r="AT175" s="160" t="s">
        <v>123</v>
      </c>
      <c r="AU175" s="160" t="s">
        <v>122</v>
      </c>
      <c r="AV175" s="13" t="s">
        <v>122</v>
      </c>
      <c r="AW175" s="13" t="s">
        <v>27</v>
      </c>
      <c r="AX175" s="13" t="s">
        <v>71</v>
      </c>
      <c r="AY175" s="160" t="s">
        <v>114</v>
      </c>
    </row>
    <row r="176" spans="1:65" s="13" customFormat="1" ht="12">
      <c r="B176" s="158"/>
      <c r="D176" s="159" t="s">
        <v>123</v>
      </c>
      <c r="E176" s="160" t="s">
        <v>1</v>
      </c>
      <c r="F176" s="161" t="s">
        <v>196</v>
      </c>
      <c r="H176" s="162">
        <v>9.09</v>
      </c>
      <c r="L176" s="158"/>
      <c r="M176" s="163"/>
      <c r="N176" s="164"/>
      <c r="O176" s="164"/>
      <c r="P176" s="164"/>
      <c r="Q176" s="164"/>
      <c r="R176" s="164"/>
      <c r="S176" s="164"/>
      <c r="T176" s="165"/>
      <c r="AT176" s="160" t="s">
        <v>123</v>
      </c>
      <c r="AU176" s="160" t="s">
        <v>122</v>
      </c>
      <c r="AV176" s="13" t="s">
        <v>122</v>
      </c>
      <c r="AW176" s="13" t="s">
        <v>27</v>
      </c>
      <c r="AX176" s="13" t="s">
        <v>71</v>
      </c>
      <c r="AY176" s="160" t="s">
        <v>114</v>
      </c>
    </row>
    <row r="177" spans="1:65" s="13" customFormat="1" ht="12">
      <c r="B177" s="158"/>
      <c r="D177" s="159" t="s">
        <v>123</v>
      </c>
      <c r="E177" s="160" t="s">
        <v>1</v>
      </c>
      <c r="F177" s="161" t="s">
        <v>197</v>
      </c>
      <c r="H177" s="162">
        <v>4.04</v>
      </c>
      <c r="L177" s="158"/>
      <c r="M177" s="163"/>
      <c r="N177" s="164"/>
      <c r="O177" s="164"/>
      <c r="P177" s="164"/>
      <c r="Q177" s="164"/>
      <c r="R177" s="164"/>
      <c r="S177" s="164"/>
      <c r="T177" s="165"/>
      <c r="AT177" s="160" t="s">
        <v>123</v>
      </c>
      <c r="AU177" s="160" t="s">
        <v>122</v>
      </c>
      <c r="AV177" s="13" t="s">
        <v>122</v>
      </c>
      <c r="AW177" s="13" t="s">
        <v>27</v>
      </c>
      <c r="AX177" s="13" t="s">
        <v>71</v>
      </c>
      <c r="AY177" s="160" t="s">
        <v>114</v>
      </c>
    </row>
    <row r="178" spans="1:65" s="14" customFormat="1" ht="12">
      <c r="B178" s="166"/>
      <c r="D178" s="159" t="s">
        <v>123</v>
      </c>
      <c r="E178" s="167" t="s">
        <v>1</v>
      </c>
      <c r="F178" s="168" t="s">
        <v>127</v>
      </c>
      <c r="H178" s="169">
        <v>20.2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123</v>
      </c>
      <c r="AU178" s="167" t="s">
        <v>122</v>
      </c>
      <c r="AV178" s="14" t="s">
        <v>121</v>
      </c>
      <c r="AW178" s="14" t="s">
        <v>27</v>
      </c>
      <c r="AX178" s="14" t="s">
        <v>79</v>
      </c>
      <c r="AY178" s="167" t="s">
        <v>114</v>
      </c>
    </row>
    <row r="179" spans="1:65" s="2" customFormat="1" ht="24.25" customHeight="1">
      <c r="A179" s="30"/>
      <c r="B179" s="144"/>
      <c r="C179" s="145" t="s">
        <v>156</v>
      </c>
      <c r="D179" s="145" t="s">
        <v>117</v>
      </c>
      <c r="E179" s="146" t="s">
        <v>198</v>
      </c>
      <c r="F179" s="147" t="s">
        <v>199</v>
      </c>
      <c r="G179" s="148" t="s">
        <v>141</v>
      </c>
      <c r="H179" s="149">
        <v>5.6219999999999999</v>
      </c>
      <c r="I179" s="150">
        <v>61.21</v>
      </c>
      <c r="J179" s="150">
        <f>ROUND(I179*H179,2)</f>
        <v>344.12</v>
      </c>
      <c r="K179" s="151"/>
      <c r="L179" s="31"/>
      <c r="M179" s="152" t="s">
        <v>1</v>
      </c>
      <c r="N179" s="153" t="s">
        <v>37</v>
      </c>
      <c r="O179" s="154">
        <v>4.2140000000000004</v>
      </c>
      <c r="P179" s="154">
        <f>O179*H179</f>
        <v>23.691108000000003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6" t="s">
        <v>121</v>
      </c>
      <c r="AT179" s="156" t="s">
        <v>117</v>
      </c>
      <c r="AU179" s="156" t="s">
        <v>122</v>
      </c>
      <c r="AY179" s="18" t="s">
        <v>114</v>
      </c>
      <c r="BE179" s="157">
        <f>IF(N179="základná",J179,0)</f>
        <v>0</v>
      </c>
      <c r="BF179" s="157">
        <f>IF(N179="znížená",J179,0)</f>
        <v>344.12</v>
      </c>
      <c r="BG179" s="157">
        <f>IF(N179="zákl. prenesená",J179,0)</f>
        <v>0</v>
      </c>
      <c r="BH179" s="157">
        <f>IF(N179="zníž. prenesená",J179,0)</f>
        <v>0</v>
      </c>
      <c r="BI179" s="157">
        <f>IF(N179="nulová",J179,0)</f>
        <v>0</v>
      </c>
      <c r="BJ179" s="18" t="s">
        <v>122</v>
      </c>
      <c r="BK179" s="157">
        <f>ROUND(I179*H179,2)</f>
        <v>344.12</v>
      </c>
      <c r="BL179" s="18" t="s">
        <v>121</v>
      </c>
      <c r="BM179" s="156" t="s">
        <v>200</v>
      </c>
    </row>
    <row r="180" spans="1:65" s="16" customFormat="1" ht="12">
      <c r="B180" s="183"/>
      <c r="D180" s="159" t="s">
        <v>123</v>
      </c>
      <c r="E180" s="184" t="s">
        <v>1</v>
      </c>
      <c r="F180" s="185" t="s">
        <v>201</v>
      </c>
      <c r="H180" s="184" t="s">
        <v>1</v>
      </c>
      <c r="L180" s="183"/>
      <c r="M180" s="186"/>
      <c r="N180" s="187"/>
      <c r="O180" s="187"/>
      <c r="P180" s="187"/>
      <c r="Q180" s="187"/>
      <c r="R180" s="187"/>
      <c r="S180" s="187"/>
      <c r="T180" s="188"/>
      <c r="AT180" s="184" t="s">
        <v>123</v>
      </c>
      <c r="AU180" s="184" t="s">
        <v>122</v>
      </c>
      <c r="AV180" s="16" t="s">
        <v>79</v>
      </c>
      <c r="AW180" s="16" t="s">
        <v>27</v>
      </c>
      <c r="AX180" s="16" t="s">
        <v>71</v>
      </c>
      <c r="AY180" s="184" t="s">
        <v>114</v>
      </c>
    </row>
    <row r="181" spans="1:65" s="13" customFormat="1" ht="12">
      <c r="B181" s="158"/>
      <c r="D181" s="159" t="s">
        <v>123</v>
      </c>
      <c r="E181" s="160" t="s">
        <v>1</v>
      </c>
      <c r="F181" s="161" t="s">
        <v>202</v>
      </c>
      <c r="H181" s="162">
        <v>1</v>
      </c>
      <c r="L181" s="158"/>
      <c r="M181" s="163"/>
      <c r="N181" s="164"/>
      <c r="O181" s="164"/>
      <c r="P181" s="164"/>
      <c r="Q181" s="164"/>
      <c r="R181" s="164"/>
      <c r="S181" s="164"/>
      <c r="T181" s="165"/>
      <c r="AT181" s="160" t="s">
        <v>123</v>
      </c>
      <c r="AU181" s="160" t="s">
        <v>122</v>
      </c>
      <c r="AV181" s="13" t="s">
        <v>122</v>
      </c>
      <c r="AW181" s="13" t="s">
        <v>27</v>
      </c>
      <c r="AX181" s="13" t="s">
        <v>71</v>
      </c>
      <c r="AY181" s="160" t="s">
        <v>114</v>
      </c>
    </row>
    <row r="182" spans="1:65" s="16" customFormat="1" ht="12">
      <c r="B182" s="183"/>
      <c r="D182" s="159" t="s">
        <v>123</v>
      </c>
      <c r="E182" s="184" t="s">
        <v>1</v>
      </c>
      <c r="F182" s="185" t="s">
        <v>203</v>
      </c>
      <c r="H182" s="184" t="s">
        <v>1</v>
      </c>
      <c r="L182" s="183"/>
      <c r="M182" s="186"/>
      <c r="N182" s="187"/>
      <c r="O182" s="187"/>
      <c r="P182" s="187"/>
      <c r="Q182" s="187"/>
      <c r="R182" s="187"/>
      <c r="S182" s="187"/>
      <c r="T182" s="188"/>
      <c r="AT182" s="184" t="s">
        <v>123</v>
      </c>
      <c r="AU182" s="184" t="s">
        <v>122</v>
      </c>
      <c r="AV182" s="16" t="s">
        <v>79</v>
      </c>
      <c r="AW182" s="16" t="s">
        <v>27</v>
      </c>
      <c r="AX182" s="16" t="s">
        <v>71</v>
      </c>
      <c r="AY182" s="184" t="s">
        <v>114</v>
      </c>
    </row>
    <row r="183" spans="1:65" s="13" customFormat="1" ht="12">
      <c r="B183" s="158"/>
      <c r="D183" s="159" t="s">
        <v>123</v>
      </c>
      <c r="E183" s="160" t="s">
        <v>1</v>
      </c>
      <c r="F183" s="161" t="s">
        <v>204</v>
      </c>
      <c r="H183" s="162">
        <v>4.6219999999999999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123</v>
      </c>
      <c r="AU183" s="160" t="s">
        <v>122</v>
      </c>
      <c r="AV183" s="13" t="s">
        <v>122</v>
      </c>
      <c r="AW183" s="13" t="s">
        <v>27</v>
      </c>
      <c r="AX183" s="13" t="s">
        <v>71</v>
      </c>
      <c r="AY183" s="160" t="s">
        <v>114</v>
      </c>
    </row>
    <row r="184" spans="1:65" s="14" customFormat="1" ht="12">
      <c r="B184" s="166"/>
      <c r="D184" s="159" t="s">
        <v>123</v>
      </c>
      <c r="E184" s="167" t="s">
        <v>1</v>
      </c>
      <c r="F184" s="168" t="s">
        <v>127</v>
      </c>
      <c r="H184" s="169">
        <v>5.6219999999999999</v>
      </c>
      <c r="L184" s="166"/>
      <c r="M184" s="170"/>
      <c r="N184" s="171"/>
      <c r="O184" s="171"/>
      <c r="P184" s="171"/>
      <c r="Q184" s="171"/>
      <c r="R184" s="171"/>
      <c r="S184" s="171"/>
      <c r="T184" s="172"/>
      <c r="AT184" s="167" t="s">
        <v>123</v>
      </c>
      <c r="AU184" s="167" t="s">
        <v>122</v>
      </c>
      <c r="AV184" s="14" t="s">
        <v>121</v>
      </c>
      <c r="AW184" s="14" t="s">
        <v>27</v>
      </c>
      <c r="AX184" s="14" t="s">
        <v>79</v>
      </c>
      <c r="AY184" s="167" t="s">
        <v>114</v>
      </c>
    </row>
    <row r="185" spans="1:65" s="2" customFormat="1" ht="24.25" customHeight="1">
      <c r="A185" s="30"/>
      <c r="B185" s="144"/>
      <c r="C185" s="145" t="s">
        <v>205</v>
      </c>
      <c r="D185" s="145" t="s">
        <v>117</v>
      </c>
      <c r="E185" s="146" t="s">
        <v>206</v>
      </c>
      <c r="F185" s="147" t="s">
        <v>207</v>
      </c>
      <c r="G185" s="148" t="s">
        <v>208</v>
      </c>
      <c r="H185" s="149">
        <v>1</v>
      </c>
      <c r="I185" s="150">
        <v>547.52</v>
      </c>
      <c r="J185" s="150">
        <f>ROUND(I185*H185,2)</f>
        <v>547.52</v>
      </c>
      <c r="K185" s="151"/>
      <c r="L185" s="31"/>
      <c r="M185" s="152" t="s">
        <v>1</v>
      </c>
      <c r="N185" s="153" t="s">
        <v>37</v>
      </c>
      <c r="O185" s="154">
        <v>0</v>
      </c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6" t="s">
        <v>121</v>
      </c>
      <c r="AT185" s="156" t="s">
        <v>117</v>
      </c>
      <c r="AU185" s="156" t="s">
        <v>122</v>
      </c>
      <c r="AY185" s="18" t="s">
        <v>114</v>
      </c>
      <c r="BE185" s="157">
        <f>IF(N185="základná",J185,0)</f>
        <v>0</v>
      </c>
      <c r="BF185" s="157">
        <f>IF(N185="znížená",J185,0)</f>
        <v>547.52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8" t="s">
        <v>122</v>
      </c>
      <c r="BK185" s="157">
        <f>ROUND(I185*H185,2)</f>
        <v>547.52</v>
      </c>
      <c r="BL185" s="18" t="s">
        <v>121</v>
      </c>
      <c r="BM185" s="156" t="s">
        <v>209</v>
      </c>
    </row>
    <row r="186" spans="1:65" s="13" customFormat="1" ht="12">
      <c r="B186" s="158"/>
      <c r="D186" s="159" t="s">
        <v>123</v>
      </c>
      <c r="E186" s="160" t="s">
        <v>1</v>
      </c>
      <c r="F186" s="161" t="s">
        <v>210</v>
      </c>
      <c r="H186" s="162">
        <v>1</v>
      </c>
      <c r="L186" s="158"/>
      <c r="M186" s="163"/>
      <c r="N186" s="164"/>
      <c r="O186" s="164"/>
      <c r="P186" s="164"/>
      <c r="Q186" s="164"/>
      <c r="R186" s="164"/>
      <c r="S186" s="164"/>
      <c r="T186" s="165"/>
      <c r="AT186" s="160" t="s">
        <v>123</v>
      </c>
      <c r="AU186" s="160" t="s">
        <v>122</v>
      </c>
      <c r="AV186" s="13" t="s">
        <v>122</v>
      </c>
      <c r="AW186" s="13" t="s">
        <v>27</v>
      </c>
      <c r="AX186" s="13" t="s">
        <v>71</v>
      </c>
      <c r="AY186" s="160" t="s">
        <v>114</v>
      </c>
    </row>
    <row r="187" spans="1:65" s="14" customFormat="1" ht="12">
      <c r="B187" s="166"/>
      <c r="D187" s="159" t="s">
        <v>123</v>
      </c>
      <c r="E187" s="167" t="s">
        <v>1</v>
      </c>
      <c r="F187" s="168" t="s">
        <v>127</v>
      </c>
      <c r="H187" s="169">
        <v>1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123</v>
      </c>
      <c r="AU187" s="167" t="s">
        <v>122</v>
      </c>
      <c r="AV187" s="14" t="s">
        <v>121</v>
      </c>
      <c r="AW187" s="14" t="s">
        <v>27</v>
      </c>
      <c r="AX187" s="14" t="s">
        <v>79</v>
      </c>
      <c r="AY187" s="167" t="s">
        <v>114</v>
      </c>
    </row>
    <row r="188" spans="1:65" s="2" customFormat="1" ht="16.5" customHeight="1">
      <c r="A188" s="30"/>
      <c r="B188" s="144"/>
      <c r="C188" s="145" t="s">
        <v>160</v>
      </c>
      <c r="D188" s="145" t="s">
        <v>117</v>
      </c>
      <c r="E188" s="146" t="s">
        <v>211</v>
      </c>
      <c r="F188" s="147" t="s">
        <v>212</v>
      </c>
      <c r="G188" s="148" t="s">
        <v>186</v>
      </c>
      <c r="H188" s="149">
        <v>12</v>
      </c>
      <c r="I188" s="150">
        <v>13.51</v>
      </c>
      <c r="J188" s="150">
        <f>ROUND(I188*H188,2)</f>
        <v>162.12</v>
      </c>
      <c r="K188" s="151"/>
      <c r="L188" s="31"/>
      <c r="M188" s="152" t="s">
        <v>1</v>
      </c>
      <c r="N188" s="153" t="s">
        <v>37</v>
      </c>
      <c r="O188" s="154">
        <v>1.105</v>
      </c>
      <c r="P188" s="154">
        <f>O188*H188</f>
        <v>13.26</v>
      </c>
      <c r="Q188" s="154">
        <v>0</v>
      </c>
      <c r="R188" s="154">
        <f>Q188*H188</f>
        <v>0</v>
      </c>
      <c r="S188" s="154">
        <v>0</v>
      </c>
      <c r="T188" s="155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6" t="s">
        <v>121</v>
      </c>
      <c r="AT188" s="156" t="s">
        <v>117</v>
      </c>
      <c r="AU188" s="156" t="s">
        <v>122</v>
      </c>
      <c r="AY188" s="18" t="s">
        <v>114</v>
      </c>
      <c r="BE188" s="157">
        <f>IF(N188="základná",J188,0)</f>
        <v>0</v>
      </c>
      <c r="BF188" s="157">
        <f>IF(N188="znížená",J188,0)</f>
        <v>162.12</v>
      </c>
      <c r="BG188" s="157">
        <f>IF(N188="zákl. prenesená",J188,0)</f>
        <v>0</v>
      </c>
      <c r="BH188" s="157">
        <f>IF(N188="zníž. prenesená",J188,0)</f>
        <v>0</v>
      </c>
      <c r="BI188" s="157">
        <f>IF(N188="nulová",J188,0)</f>
        <v>0</v>
      </c>
      <c r="BJ188" s="18" t="s">
        <v>122</v>
      </c>
      <c r="BK188" s="157">
        <f>ROUND(I188*H188,2)</f>
        <v>162.12</v>
      </c>
      <c r="BL188" s="18" t="s">
        <v>121</v>
      </c>
      <c r="BM188" s="156" t="s">
        <v>213</v>
      </c>
    </row>
    <row r="189" spans="1:65" s="2" customFormat="1" ht="24.25" customHeight="1">
      <c r="A189" s="30"/>
      <c r="B189" s="144"/>
      <c r="C189" s="145" t="s">
        <v>214</v>
      </c>
      <c r="D189" s="145" t="s">
        <v>117</v>
      </c>
      <c r="E189" s="146" t="s">
        <v>215</v>
      </c>
      <c r="F189" s="147" t="s">
        <v>216</v>
      </c>
      <c r="G189" s="148" t="s">
        <v>120</v>
      </c>
      <c r="H189" s="149">
        <v>90.95</v>
      </c>
      <c r="I189" s="150">
        <v>4.13</v>
      </c>
      <c r="J189" s="150">
        <f>ROUND(I189*H189,2)</f>
        <v>375.62</v>
      </c>
      <c r="K189" s="151"/>
      <c r="L189" s="31"/>
      <c r="M189" s="152" t="s">
        <v>1</v>
      </c>
      <c r="N189" s="153" t="s">
        <v>37</v>
      </c>
      <c r="O189" s="154">
        <v>0.28399999999999997</v>
      </c>
      <c r="P189" s="154">
        <f>O189*H189</f>
        <v>25.829799999999999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6" t="s">
        <v>121</v>
      </c>
      <c r="AT189" s="156" t="s">
        <v>117</v>
      </c>
      <c r="AU189" s="156" t="s">
        <v>122</v>
      </c>
      <c r="AY189" s="18" t="s">
        <v>114</v>
      </c>
      <c r="BE189" s="157">
        <f>IF(N189="základná",J189,0)</f>
        <v>0</v>
      </c>
      <c r="BF189" s="157">
        <f>IF(N189="znížená",J189,0)</f>
        <v>375.62</v>
      </c>
      <c r="BG189" s="157">
        <f>IF(N189="zákl. prenesená",J189,0)</f>
        <v>0</v>
      </c>
      <c r="BH189" s="157">
        <f>IF(N189="zníž. prenesená",J189,0)</f>
        <v>0</v>
      </c>
      <c r="BI189" s="157">
        <f>IF(N189="nulová",J189,0)</f>
        <v>0</v>
      </c>
      <c r="BJ189" s="18" t="s">
        <v>122</v>
      </c>
      <c r="BK189" s="157">
        <f>ROUND(I189*H189,2)</f>
        <v>375.62</v>
      </c>
      <c r="BL189" s="18" t="s">
        <v>121</v>
      </c>
      <c r="BM189" s="156" t="s">
        <v>217</v>
      </c>
    </row>
    <row r="190" spans="1:65" s="16" customFormat="1" ht="12">
      <c r="B190" s="183"/>
      <c r="D190" s="159" t="s">
        <v>123</v>
      </c>
      <c r="E190" s="184" t="s">
        <v>1</v>
      </c>
      <c r="F190" s="185" t="s">
        <v>176</v>
      </c>
      <c r="H190" s="184" t="s">
        <v>1</v>
      </c>
      <c r="L190" s="183"/>
      <c r="M190" s="186"/>
      <c r="N190" s="187"/>
      <c r="O190" s="187"/>
      <c r="P190" s="187"/>
      <c r="Q190" s="187"/>
      <c r="R190" s="187"/>
      <c r="S190" s="187"/>
      <c r="T190" s="188"/>
      <c r="AT190" s="184" t="s">
        <v>123</v>
      </c>
      <c r="AU190" s="184" t="s">
        <v>122</v>
      </c>
      <c r="AV190" s="16" t="s">
        <v>79</v>
      </c>
      <c r="AW190" s="16" t="s">
        <v>27</v>
      </c>
      <c r="AX190" s="16" t="s">
        <v>71</v>
      </c>
      <c r="AY190" s="184" t="s">
        <v>114</v>
      </c>
    </row>
    <row r="191" spans="1:65" s="13" customFormat="1" ht="12">
      <c r="B191" s="158"/>
      <c r="D191" s="159" t="s">
        <v>123</v>
      </c>
      <c r="E191" s="160" t="s">
        <v>1</v>
      </c>
      <c r="F191" s="161" t="s">
        <v>218</v>
      </c>
      <c r="H191" s="162">
        <v>68.45</v>
      </c>
      <c r="L191" s="158"/>
      <c r="M191" s="163"/>
      <c r="N191" s="164"/>
      <c r="O191" s="164"/>
      <c r="P191" s="164"/>
      <c r="Q191" s="164"/>
      <c r="R191" s="164"/>
      <c r="S191" s="164"/>
      <c r="T191" s="165"/>
      <c r="AT191" s="160" t="s">
        <v>123</v>
      </c>
      <c r="AU191" s="160" t="s">
        <v>122</v>
      </c>
      <c r="AV191" s="13" t="s">
        <v>122</v>
      </c>
      <c r="AW191" s="13" t="s">
        <v>27</v>
      </c>
      <c r="AX191" s="13" t="s">
        <v>71</v>
      </c>
      <c r="AY191" s="160" t="s">
        <v>114</v>
      </c>
    </row>
    <row r="192" spans="1:65" s="15" customFormat="1" ht="12">
      <c r="B192" s="173"/>
      <c r="D192" s="159" t="s">
        <v>123</v>
      </c>
      <c r="E192" s="174" t="s">
        <v>1</v>
      </c>
      <c r="F192" s="175" t="s">
        <v>144</v>
      </c>
      <c r="H192" s="176">
        <v>68.45</v>
      </c>
      <c r="L192" s="173"/>
      <c r="M192" s="177"/>
      <c r="N192" s="178"/>
      <c r="O192" s="178"/>
      <c r="P192" s="178"/>
      <c r="Q192" s="178"/>
      <c r="R192" s="178"/>
      <c r="S192" s="178"/>
      <c r="T192" s="179"/>
      <c r="AT192" s="174" t="s">
        <v>123</v>
      </c>
      <c r="AU192" s="174" t="s">
        <v>122</v>
      </c>
      <c r="AV192" s="15" t="s">
        <v>130</v>
      </c>
      <c r="AW192" s="15" t="s">
        <v>27</v>
      </c>
      <c r="AX192" s="15" t="s">
        <v>71</v>
      </c>
      <c r="AY192" s="174" t="s">
        <v>114</v>
      </c>
    </row>
    <row r="193" spans="1:65" s="16" customFormat="1" ht="12">
      <c r="B193" s="183"/>
      <c r="D193" s="159" t="s">
        <v>123</v>
      </c>
      <c r="E193" s="184" t="s">
        <v>1</v>
      </c>
      <c r="F193" s="185" t="s">
        <v>182</v>
      </c>
      <c r="H193" s="184" t="s">
        <v>1</v>
      </c>
      <c r="L193" s="183"/>
      <c r="M193" s="186"/>
      <c r="N193" s="187"/>
      <c r="O193" s="187"/>
      <c r="P193" s="187"/>
      <c r="Q193" s="187"/>
      <c r="R193" s="187"/>
      <c r="S193" s="187"/>
      <c r="T193" s="188"/>
      <c r="AT193" s="184" t="s">
        <v>123</v>
      </c>
      <c r="AU193" s="184" t="s">
        <v>122</v>
      </c>
      <c r="AV193" s="16" t="s">
        <v>79</v>
      </c>
      <c r="AW193" s="16" t="s">
        <v>27</v>
      </c>
      <c r="AX193" s="16" t="s">
        <v>71</v>
      </c>
      <c r="AY193" s="184" t="s">
        <v>114</v>
      </c>
    </row>
    <row r="194" spans="1:65" s="13" customFormat="1" ht="12">
      <c r="B194" s="158"/>
      <c r="D194" s="159" t="s">
        <v>123</v>
      </c>
      <c r="E194" s="160" t="s">
        <v>1</v>
      </c>
      <c r="F194" s="161" t="s">
        <v>219</v>
      </c>
      <c r="H194" s="162">
        <v>22.5</v>
      </c>
      <c r="L194" s="158"/>
      <c r="M194" s="163"/>
      <c r="N194" s="164"/>
      <c r="O194" s="164"/>
      <c r="P194" s="164"/>
      <c r="Q194" s="164"/>
      <c r="R194" s="164"/>
      <c r="S194" s="164"/>
      <c r="T194" s="165"/>
      <c r="AT194" s="160" t="s">
        <v>123</v>
      </c>
      <c r="AU194" s="160" t="s">
        <v>122</v>
      </c>
      <c r="AV194" s="13" t="s">
        <v>122</v>
      </c>
      <c r="AW194" s="13" t="s">
        <v>27</v>
      </c>
      <c r="AX194" s="13" t="s">
        <v>71</v>
      </c>
      <c r="AY194" s="160" t="s">
        <v>114</v>
      </c>
    </row>
    <row r="195" spans="1:65" s="15" customFormat="1" ht="12">
      <c r="B195" s="173"/>
      <c r="D195" s="159" t="s">
        <v>123</v>
      </c>
      <c r="E195" s="174" t="s">
        <v>1</v>
      </c>
      <c r="F195" s="175" t="s">
        <v>144</v>
      </c>
      <c r="H195" s="176">
        <v>22.5</v>
      </c>
      <c r="L195" s="173"/>
      <c r="M195" s="177"/>
      <c r="N195" s="178"/>
      <c r="O195" s="178"/>
      <c r="P195" s="178"/>
      <c r="Q195" s="178"/>
      <c r="R195" s="178"/>
      <c r="S195" s="178"/>
      <c r="T195" s="179"/>
      <c r="AT195" s="174" t="s">
        <v>123</v>
      </c>
      <c r="AU195" s="174" t="s">
        <v>122</v>
      </c>
      <c r="AV195" s="15" t="s">
        <v>130</v>
      </c>
      <c r="AW195" s="15" t="s">
        <v>27</v>
      </c>
      <c r="AX195" s="15" t="s">
        <v>71</v>
      </c>
      <c r="AY195" s="174" t="s">
        <v>114</v>
      </c>
    </row>
    <row r="196" spans="1:65" s="14" customFormat="1" ht="12">
      <c r="B196" s="166"/>
      <c r="D196" s="159" t="s">
        <v>123</v>
      </c>
      <c r="E196" s="167" t="s">
        <v>1</v>
      </c>
      <c r="F196" s="168" t="s">
        <v>127</v>
      </c>
      <c r="H196" s="169">
        <v>90.95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123</v>
      </c>
      <c r="AU196" s="167" t="s">
        <v>122</v>
      </c>
      <c r="AV196" s="14" t="s">
        <v>121</v>
      </c>
      <c r="AW196" s="14" t="s">
        <v>27</v>
      </c>
      <c r="AX196" s="14" t="s">
        <v>79</v>
      </c>
      <c r="AY196" s="167" t="s">
        <v>114</v>
      </c>
    </row>
    <row r="197" spans="1:65" s="2" customFormat="1" ht="37.75" customHeight="1">
      <c r="A197" s="30"/>
      <c r="B197" s="144"/>
      <c r="C197" s="145" t="s">
        <v>7</v>
      </c>
      <c r="D197" s="145" t="s">
        <v>117</v>
      </c>
      <c r="E197" s="146" t="s">
        <v>220</v>
      </c>
      <c r="F197" s="147" t="s">
        <v>221</v>
      </c>
      <c r="G197" s="148" t="s">
        <v>141</v>
      </c>
      <c r="H197" s="149">
        <v>17.713999999999999</v>
      </c>
      <c r="I197" s="150">
        <v>9.8800000000000008</v>
      </c>
      <c r="J197" s="150">
        <f>ROUND(I197*H197,2)</f>
        <v>175.01</v>
      </c>
      <c r="K197" s="151"/>
      <c r="L197" s="31"/>
      <c r="M197" s="152" t="s">
        <v>1</v>
      </c>
      <c r="N197" s="153" t="s">
        <v>37</v>
      </c>
      <c r="O197" s="154">
        <v>0.42199999999999999</v>
      </c>
      <c r="P197" s="154">
        <f>O197*H197</f>
        <v>7.4753079999999992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6" t="s">
        <v>121</v>
      </c>
      <c r="AT197" s="156" t="s">
        <v>117</v>
      </c>
      <c r="AU197" s="156" t="s">
        <v>122</v>
      </c>
      <c r="AY197" s="18" t="s">
        <v>114</v>
      </c>
      <c r="BE197" s="157">
        <f>IF(N197="základná",J197,0)</f>
        <v>0</v>
      </c>
      <c r="BF197" s="157">
        <f>IF(N197="znížená",J197,0)</f>
        <v>175.01</v>
      </c>
      <c r="BG197" s="157">
        <f>IF(N197="zákl. prenesená",J197,0)</f>
        <v>0</v>
      </c>
      <c r="BH197" s="157">
        <f>IF(N197="zníž. prenesená",J197,0)</f>
        <v>0</v>
      </c>
      <c r="BI197" s="157">
        <f>IF(N197="nulová",J197,0)</f>
        <v>0</v>
      </c>
      <c r="BJ197" s="18" t="s">
        <v>122</v>
      </c>
      <c r="BK197" s="157">
        <f>ROUND(I197*H197,2)</f>
        <v>175.01</v>
      </c>
      <c r="BL197" s="18" t="s">
        <v>121</v>
      </c>
      <c r="BM197" s="156" t="s">
        <v>222</v>
      </c>
    </row>
    <row r="198" spans="1:65" s="16" customFormat="1" ht="12">
      <c r="B198" s="183"/>
      <c r="D198" s="159" t="s">
        <v>123</v>
      </c>
      <c r="E198" s="184" t="s">
        <v>1</v>
      </c>
      <c r="F198" s="185" t="s">
        <v>176</v>
      </c>
      <c r="H198" s="184" t="s">
        <v>1</v>
      </c>
      <c r="L198" s="183"/>
      <c r="M198" s="186"/>
      <c r="N198" s="187"/>
      <c r="O198" s="187"/>
      <c r="P198" s="187"/>
      <c r="Q198" s="187"/>
      <c r="R198" s="187"/>
      <c r="S198" s="187"/>
      <c r="T198" s="188"/>
      <c r="AT198" s="184" t="s">
        <v>123</v>
      </c>
      <c r="AU198" s="184" t="s">
        <v>122</v>
      </c>
      <c r="AV198" s="16" t="s">
        <v>79</v>
      </c>
      <c r="AW198" s="16" t="s">
        <v>27</v>
      </c>
      <c r="AX198" s="16" t="s">
        <v>71</v>
      </c>
      <c r="AY198" s="184" t="s">
        <v>114</v>
      </c>
    </row>
    <row r="199" spans="1:65" s="13" customFormat="1" ht="12">
      <c r="B199" s="158"/>
      <c r="D199" s="159" t="s">
        <v>123</v>
      </c>
      <c r="E199" s="160" t="s">
        <v>1</v>
      </c>
      <c r="F199" s="161" t="s">
        <v>223</v>
      </c>
      <c r="H199" s="162">
        <v>17.713999999999999</v>
      </c>
      <c r="L199" s="158"/>
      <c r="M199" s="163"/>
      <c r="N199" s="164"/>
      <c r="O199" s="164"/>
      <c r="P199" s="164"/>
      <c r="Q199" s="164"/>
      <c r="R199" s="164"/>
      <c r="S199" s="164"/>
      <c r="T199" s="165"/>
      <c r="AT199" s="160" t="s">
        <v>123</v>
      </c>
      <c r="AU199" s="160" t="s">
        <v>122</v>
      </c>
      <c r="AV199" s="13" t="s">
        <v>122</v>
      </c>
      <c r="AW199" s="13" t="s">
        <v>27</v>
      </c>
      <c r="AX199" s="13" t="s">
        <v>71</v>
      </c>
      <c r="AY199" s="160" t="s">
        <v>114</v>
      </c>
    </row>
    <row r="200" spans="1:65" s="14" customFormat="1" ht="12">
      <c r="B200" s="166"/>
      <c r="D200" s="159" t="s">
        <v>123</v>
      </c>
      <c r="E200" s="167" t="s">
        <v>1</v>
      </c>
      <c r="F200" s="168" t="s">
        <v>127</v>
      </c>
      <c r="H200" s="169">
        <v>17.713999999999999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123</v>
      </c>
      <c r="AU200" s="167" t="s">
        <v>122</v>
      </c>
      <c r="AV200" s="14" t="s">
        <v>121</v>
      </c>
      <c r="AW200" s="14" t="s">
        <v>27</v>
      </c>
      <c r="AX200" s="14" t="s">
        <v>79</v>
      </c>
      <c r="AY200" s="167" t="s">
        <v>114</v>
      </c>
    </row>
    <row r="201" spans="1:65" s="2" customFormat="1" ht="24.25" customHeight="1">
      <c r="A201" s="30"/>
      <c r="B201" s="144"/>
      <c r="C201" s="145" t="s">
        <v>224</v>
      </c>
      <c r="D201" s="145" t="s">
        <v>117</v>
      </c>
      <c r="E201" s="146" t="s">
        <v>225</v>
      </c>
      <c r="F201" s="147" t="s">
        <v>226</v>
      </c>
      <c r="G201" s="148" t="s">
        <v>227</v>
      </c>
      <c r="H201" s="149">
        <v>61.786000000000001</v>
      </c>
      <c r="I201" s="150">
        <v>10.78</v>
      </c>
      <c r="J201" s="150">
        <f>ROUND(I201*H201,2)</f>
        <v>666.05</v>
      </c>
      <c r="K201" s="151"/>
      <c r="L201" s="31"/>
      <c r="M201" s="152" t="s">
        <v>1</v>
      </c>
      <c r="N201" s="153" t="s">
        <v>37</v>
      </c>
      <c r="O201" s="154">
        <v>0.88200000000000001</v>
      </c>
      <c r="P201" s="154">
        <f>O201*H201</f>
        <v>54.495252000000001</v>
      </c>
      <c r="Q201" s="154">
        <v>0</v>
      </c>
      <c r="R201" s="154">
        <f>Q201*H201</f>
        <v>0</v>
      </c>
      <c r="S201" s="154">
        <v>0</v>
      </c>
      <c r="T201" s="155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6" t="s">
        <v>121</v>
      </c>
      <c r="AT201" s="156" t="s">
        <v>117</v>
      </c>
      <c r="AU201" s="156" t="s">
        <v>122</v>
      </c>
      <c r="AY201" s="18" t="s">
        <v>114</v>
      </c>
      <c r="BE201" s="157">
        <f>IF(N201="základná",J201,0)</f>
        <v>0</v>
      </c>
      <c r="BF201" s="157">
        <f>IF(N201="znížená",J201,0)</f>
        <v>666.05</v>
      </c>
      <c r="BG201" s="157">
        <f>IF(N201="zákl. prenesená",J201,0)</f>
        <v>0</v>
      </c>
      <c r="BH201" s="157">
        <f>IF(N201="zníž. prenesená",J201,0)</f>
        <v>0</v>
      </c>
      <c r="BI201" s="157">
        <f>IF(N201="nulová",J201,0)</f>
        <v>0</v>
      </c>
      <c r="BJ201" s="18" t="s">
        <v>122</v>
      </c>
      <c r="BK201" s="157">
        <f>ROUND(I201*H201,2)</f>
        <v>666.05</v>
      </c>
      <c r="BL201" s="18" t="s">
        <v>121</v>
      </c>
      <c r="BM201" s="156" t="s">
        <v>228</v>
      </c>
    </row>
    <row r="202" spans="1:65" s="2" customFormat="1" ht="21.75" customHeight="1">
      <c r="A202" s="30"/>
      <c r="B202" s="144"/>
      <c r="C202" s="145" t="s">
        <v>166</v>
      </c>
      <c r="D202" s="145" t="s">
        <v>117</v>
      </c>
      <c r="E202" s="146" t="s">
        <v>229</v>
      </c>
      <c r="F202" s="147" t="s">
        <v>230</v>
      </c>
      <c r="G202" s="148" t="s">
        <v>227</v>
      </c>
      <c r="H202" s="149">
        <v>61.786000000000001</v>
      </c>
      <c r="I202" s="150">
        <v>24.1</v>
      </c>
      <c r="J202" s="150">
        <f>ROUND(I202*H202,2)</f>
        <v>1489.04</v>
      </c>
      <c r="K202" s="151"/>
      <c r="L202" s="31"/>
      <c r="M202" s="152" t="s">
        <v>1</v>
      </c>
      <c r="N202" s="153" t="s">
        <v>37</v>
      </c>
      <c r="O202" s="154">
        <v>1.972</v>
      </c>
      <c r="P202" s="154">
        <f>O202*H202</f>
        <v>121.841992</v>
      </c>
      <c r="Q202" s="154">
        <v>0</v>
      </c>
      <c r="R202" s="154">
        <f>Q202*H202</f>
        <v>0</v>
      </c>
      <c r="S202" s="154">
        <v>0</v>
      </c>
      <c r="T202" s="155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6" t="s">
        <v>121</v>
      </c>
      <c r="AT202" s="156" t="s">
        <v>117</v>
      </c>
      <c r="AU202" s="156" t="s">
        <v>122</v>
      </c>
      <c r="AY202" s="18" t="s">
        <v>114</v>
      </c>
      <c r="BE202" s="157">
        <f>IF(N202="základná",J202,0)</f>
        <v>0</v>
      </c>
      <c r="BF202" s="157">
        <f>IF(N202="znížená",J202,0)</f>
        <v>1489.04</v>
      </c>
      <c r="BG202" s="157">
        <f>IF(N202="zákl. prenesená",J202,0)</f>
        <v>0</v>
      </c>
      <c r="BH202" s="157">
        <f>IF(N202="zníž. prenesená",J202,0)</f>
        <v>0</v>
      </c>
      <c r="BI202" s="157">
        <f>IF(N202="nulová",J202,0)</f>
        <v>0</v>
      </c>
      <c r="BJ202" s="18" t="s">
        <v>122</v>
      </c>
      <c r="BK202" s="157">
        <f>ROUND(I202*H202,2)</f>
        <v>1489.04</v>
      </c>
      <c r="BL202" s="18" t="s">
        <v>121</v>
      </c>
      <c r="BM202" s="156" t="s">
        <v>231</v>
      </c>
    </row>
    <row r="203" spans="1:65" s="2" customFormat="1" ht="21.75" customHeight="1">
      <c r="A203" s="30"/>
      <c r="B203" s="144"/>
      <c r="C203" s="145" t="s">
        <v>232</v>
      </c>
      <c r="D203" s="145" t="s">
        <v>117</v>
      </c>
      <c r="E203" s="146" t="s">
        <v>233</v>
      </c>
      <c r="F203" s="147" t="s">
        <v>234</v>
      </c>
      <c r="G203" s="148" t="s">
        <v>227</v>
      </c>
      <c r="H203" s="149">
        <v>61.786000000000001</v>
      </c>
      <c r="I203" s="150">
        <v>14.53</v>
      </c>
      <c r="J203" s="150">
        <f>ROUND(I203*H203,2)</f>
        <v>897.75</v>
      </c>
      <c r="K203" s="151"/>
      <c r="L203" s="31"/>
      <c r="M203" s="152" t="s">
        <v>1</v>
      </c>
      <c r="N203" s="153" t="s">
        <v>37</v>
      </c>
      <c r="O203" s="154">
        <v>0.59799999999999998</v>
      </c>
      <c r="P203" s="154">
        <f>O203*H203</f>
        <v>36.948028000000001</v>
      </c>
      <c r="Q203" s="154">
        <v>0</v>
      </c>
      <c r="R203" s="154">
        <f>Q203*H203</f>
        <v>0</v>
      </c>
      <c r="S203" s="154">
        <v>0</v>
      </c>
      <c r="T203" s="155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6" t="s">
        <v>121</v>
      </c>
      <c r="AT203" s="156" t="s">
        <v>117</v>
      </c>
      <c r="AU203" s="156" t="s">
        <v>122</v>
      </c>
      <c r="AY203" s="18" t="s">
        <v>114</v>
      </c>
      <c r="BE203" s="157">
        <f>IF(N203="základná",J203,0)</f>
        <v>0</v>
      </c>
      <c r="BF203" s="157">
        <f>IF(N203="znížená",J203,0)</f>
        <v>897.75</v>
      </c>
      <c r="BG203" s="157">
        <f>IF(N203="zákl. prenesená",J203,0)</f>
        <v>0</v>
      </c>
      <c r="BH203" s="157">
        <f>IF(N203="zníž. prenesená",J203,0)</f>
        <v>0</v>
      </c>
      <c r="BI203" s="157">
        <f>IF(N203="nulová",J203,0)</f>
        <v>0</v>
      </c>
      <c r="BJ203" s="18" t="s">
        <v>122</v>
      </c>
      <c r="BK203" s="157">
        <f>ROUND(I203*H203,2)</f>
        <v>897.75</v>
      </c>
      <c r="BL203" s="18" t="s">
        <v>121</v>
      </c>
      <c r="BM203" s="156" t="s">
        <v>235</v>
      </c>
    </row>
    <row r="204" spans="1:65" s="2" customFormat="1" ht="24.25" customHeight="1">
      <c r="A204" s="30"/>
      <c r="B204" s="144"/>
      <c r="C204" s="145" t="s">
        <v>169</v>
      </c>
      <c r="D204" s="145" t="s">
        <v>117</v>
      </c>
      <c r="E204" s="146" t="s">
        <v>236</v>
      </c>
      <c r="F204" s="147" t="s">
        <v>237</v>
      </c>
      <c r="G204" s="148" t="s">
        <v>227</v>
      </c>
      <c r="H204" s="149">
        <v>617.86</v>
      </c>
      <c r="I204" s="150">
        <v>0.47</v>
      </c>
      <c r="J204" s="150">
        <f>ROUND(I204*H204,2)</f>
        <v>290.39</v>
      </c>
      <c r="K204" s="151"/>
      <c r="L204" s="31"/>
      <c r="M204" s="152" t="s">
        <v>1</v>
      </c>
      <c r="N204" s="153" t="s">
        <v>37</v>
      </c>
      <c r="O204" s="154">
        <v>7.0000000000000001E-3</v>
      </c>
      <c r="P204" s="154">
        <f>O204*H204</f>
        <v>4.3250200000000003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6" t="s">
        <v>121</v>
      </c>
      <c r="AT204" s="156" t="s">
        <v>117</v>
      </c>
      <c r="AU204" s="156" t="s">
        <v>122</v>
      </c>
      <c r="AY204" s="18" t="s">
        <v>114</v>
      </c>
      <c r="BE204" s="157">
        <f>IF(N204="základná",J204,0)</f>
        <v>0</v>
      </c>
      <c r="BF204" s="157">
        <f>IF(N204="znížená",J204,0)</f>
        <v>290.39</v>
      </c>
      <c r="BG204" s="157">
        <f>IF(N204="zákl. prenesená",J204,0)</f>
        <v>0</v>
      </c>
      <c r="BH204" s="157">
        <f>IF(N204="zníž. prenesená",J204,0)</f>
        <v>0</v>
      </c>
      <c r="BI204" s="157">
        <f>IF(N204="nulová",J204,0)</f>
        <v>0</v>
      </c>
      <c r="BJ204" s="18" t="s">
        <v>122</v>
      </c>
      <c r="BK204" s="157">
        <f>ROUND(I204*H204,2)</f>
        <v>290.39</v>
      </c>
      <c r="BL204" s="18" t="s">
        <v>121</v>
      </c>
      <c r="BM204" s="156" t="s">
        <v>238</v>
      </c>
    </row>
    <row r="205" spans="1:65" s="2" customFormat="1" ht="36">
      <c r="A205" s="30"/>
      <c r="B205" s="31"/>
      <c r="C205" s="30"/>
      <c r="D205" s="159" t="s">
        <v>148</v>
      </c>
      <c r="E205" s="30"/>
      <c r="F205" s="180" t="s">
        <v>239</v>
      </c>
      <c r="G205" s="30"/>
      <c r="H205" s="30"/>
      <c r="I205" s="30"/>
      <c r="J205" s="30"/>
      <c r="K205" s="30"/>
      <c r="L205" s="31"/>
      <c r="M205" s="181"/>
      <c r="N205" s="182"/>
      <c r="O205" s="59"/>
      <c r="P205" s="59"/>
      <c r="Q205" s="59"/>
      <c r="R205" s="59"/>
      <c r="S205" s="59"/>
      <c r="T205" s="6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8" t="s">
        <v>148</v>
      </c>
      <c r="AU205" s="18" t="s">
        <v>122</v>
      </c>
    </row>
    <row r="206" spans="1:65" s="13" customFormat="1" ht="12">
      <c r="B206" s="158"/>
      <c r="D206" s="159" t="s">
        <v>123</v>
      </c>
      <c r="E206" s="160" t="s">
        <v>1</v>
      </c>
      <c r="F206" s="161" t="s">
        <v>240</v>
      </c>
      <c r="H206" s="162">
        <v>617.86</v>
      </c>
      <c r="L206" s="158"/>
      <c r="M206" s="163"/>
      <c r="N206" s="164"/>
      <c r="O206" s="164"/>
      <c r="P206" s="164"/>
      <c r="Q206" s="164"/>
      <c r="R206" s="164"/>
      <c r="S206" s="164"/>
      <c r="T206" s="165"/>
      <c r="AT206" s="160" t="s">
        <v>123</v>
      </c>
      <c r="AU206" s="160" t="s">
        <v>122</v>
      </c>
      <c r="AV206" s="13" t="s">
        <v>122</v>
      </c>
      <c r="AW206" s="13" t="s">
        <v>27</v>
      </c>
      <c r="AX206" s="13" t="s">
        <v>71</v>
      </c>
      <c r="AY206" s="160" t="s">
        <v>114</v>
      </c>
    </row>
    <row r="207" spans="1:65" s="14" customFormat="1" ht="12">
      <c r="B207" s="166"/>
      <c r="D207" s="159" t="s">
        <v>123</v>
      </c>
      <c r="E207" s="167" t="s">
        <v>1</v>
      </c>
      <c r="F207" s="168" t="s">
        <v>127</v>
      </c>
      <c r="H207" s="169">
        <v>617.86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123</v>
      </c>
      <c r="AU207" s="167" t="s">
        <v>122</v>
      </c>
      <c r="AV207" s="14" t="s">
        <v>121</v>
      </c>
      <c r="AW207" s="14" t="s">
        <v>27</v>
      </c>
      <c r="AX207" s="14" t="s">
        <v>79</v>
      </c>
      <c r="AY207" s="167" t="s">
        <v>114</v>
      </c>
    </row>
    <row r="208" spans="1:65" s="2" customFormat="1" ht="24.25" customHeight="1">
      <c r="A208" s="30"/>
      <c r="B208" s="144"/>
      <c r="C208" s="145" t="s">
        <v>241</v>
      </c>
      <c r="D208" s="145" t="s">
        <v>117</v>
      </c>
      <c r="E208" s="146" t="s">
        <v>242</v>
      </c>
      <c r="F208" s="147" t="s">
        <v>243</v>
      </c>
      <c r="G208" s="148" t="s">
        <v>227</v>
      </c>
      <c r="H208" s="149">
        <v>61.786000000000001</v>
      </c>
      <c r="I208" s="150">
        <v>10.88</v>
      </c>
      <c r="J208" s="150">
        <f>ROUND(I208*H208,2)</f>
        <v>672.23</v>
      </c>
      <c r="K208" s="151"/>
      <c r="L208" s="31"/>
      <c r="M208" s="152" t="s">
        <v>1</v>
      </c>
      <c r="N208" s="153" t="s">
        <v>37</v>
      </c>
      <c r="O208" s="154">
        <v>0.89</v>
      </c>
      <c r="P208" s="154">
        <f>O208*H208</f>
        <v>54.989540000000005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6" t="s">
        <v>121</v>
      </c>
      <c r="AT208" s="156" t="s">
        <v>117</v>
      </c>
      <c r="AU208" s="156" t="s">
        <v>122</v>
      </c>
      <c r="AY208" s="18" t="s">
        <v>114</v>
      </c>
      <c r="BE208" s="157">
        <f>IF(N208="základná",J208,0)</f>
        <v>0</v>
      </c>
      <c r="BF208" s="157">
        <f>IF(N208="znížená",J208,0)</f>
        <v>672.23</v>
      </c>
      <c r="BG208" s="157">
        <f>IF(N208="zákl. prenesená",J208,0)</f>
        <v>0</v>
      </c>
      <c r="BH208" s="157">
        <f>IF(N208="zníž. prenesená",J208,0)</f>
        <v>0</v>
      </c>
      <c r="BI208" s="157">
        <f>IF(N208="nulová",J208,0)</f>
        <v>0</v>
      </c>
      <c r="BJ208" s="18" t="s">
        <v>122</v>
      </c>
      <c r="BK208" s="157">
        <f>ROUND(I208*H208,2)</f>
        <v>672.23</v>
      </c>
      <c r="BL208" s="18" t="s">
        <v>121</v>
      </c>
      <c r="BM208" s="156" t="s">
        <v>244</v>
      </c>
    </row>
    <row r="209" spans="1:65" s="2" customFormat="1" ht="24.25" customHeight="1">
      <c r="A209" s="30"/>
      <c r="B209" s="144"/>
      <c r="C209" s="145" t="s">
        <v>175</v>
      </c>
      <c r="D209" s="145" t="s">
        <v>117</v>
      </c>
      <c r="E209" s="146" t="s">
        <v>245</v>
      </c>
      <c r="F209" s="147" t="s">
        <v>246</v>
      </c>
      <c r="G209" s="148" t="s">
        <v>227</v>
      </c>
      <c r="H209" s="149">
        <v>308.93</v>
      </c>
      <c r="I209" s="150">
        <v>1.22</v>
      </c>
      <c r="J209" s="150">
        <f>ROUND(I209*H209,2)</f>
        <v>376.89</v>
      </c>
      <c r="K209" s="151"/>
      <c r="L209" s="31"/>
      <c r="M209" s="152" t="s">
        <v>1</v>
      </c>
      <c r="N209" s="153" t="s">
        <v>37</v>
      </c>
      <c r="O209" s="154">
        <v>0.1</v>
      </c>
      <c r="P209" s="154">
        <f>O209*H209</f>
        <v>30.893000000000001</v>
      </c>
      <c r="Q209" s="154">
        <v>0</v>
      </c>
      <c r="R209" s="154">
        <f>Q209*H209</f>
        <v>0</v>
      </c>
      <c r="S209" s="154">
        <v>0</v>
      </c>
      <c r="T209" s="155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6" t="s">
        <v>121</v>
      </c>
      <c r="AT209" s="156" t="s">
        <v>117</v>
      </c>
      <c r="AU209" s="156" t="s">
        <v>122</v>
      </c>
      <c r="AY209" s="18" t="s">
        <v>114</v>
      </c>
      <c r="BE209" s="157">
        <f>IF(N209="základná",J209,0)</f>
        <v>0</v>
      </c>
      <c r="BF209" s="157">
        <f>IF(N209="znížená",J209,0)</f>
        <v>376.89</v>
      </c>
      <c r="BG209" s="157">
        <f>IF(N209="zákl. prenesená",J209,0)</f>
        <v>0</v>
      </c>
      <c r="BH209" s="157">
        <f>IF(N209="zníž. prenesená",J209,0)</f>
        <v>0</v>
      </c>
      <c r="BI209" s="157">
        <f>IF(N209="nulová",J209,0)</f>
        <v>0</v>
      </c>
      <c r="BJ209" s="18" t="s">
        <v>122</v>
      </c>
      <c r="BK209" s="157">
        <f>ROUND(I209*H209,2)</f>
        <v>376.89</v>
      </c>
      <c r="BL209" s="18" t="s">
        <v>121</v>
      </c>
      <c r="BM209" s="156" t="s">
        <v>247</v>
      </c>
    </row>
    <row r="210" spans="1:65" s="2" customFormat="1" ht="36">
      <c r="A210" s="30"/>
      <c r="B210" s="31"/>
      <c r="C210" s="30"/>
      <c r="D210" s="159" t="s">
        <v>148</v>
      </c>
      <c r="E210" s="30"/>
      <c r="F210" s="180" t="s">
        <v>248</v>
      </c>
      <c r="G210" s="30"/>
      <c r="H210" s="30"/>
      <c r="I210" s="30"/>
      <c r="J210" s="30"/>
      <c r="K210" s="30"/>
      <c r="L210" s="31"/>
      <c r="M210" s="181"/>
      <c r="N210" s="182"/>
      <c r="O210" s="59"/>
      <c r="P210" s="59"/>
      <c r="Q210" s="59"/>
      <c r="R210" s="59"/>
      <c r="S210" s="59"/>
      <c r="T210" s="6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8" t="s">
        <v>148</v>
      </c>
      <c r="AU210" s="18" t="s">
        <v>122</v>
      </c>
    </row>
    <row r="211" spans="1:65" s="13" customFormat="1" ht="12">
      <c r="B211" s="158"/>
      <c r="D211" s="159" t="s">
        <v>123</v>
      </c>
      <c r="E211" s="160" t="s">
        <v>1</v>
      </c>
      <c r="F211" s="161" t="s">
        <v>249</v>
      </c>
      <c r="H211" s="162">
        <v>308.93</v>
      </c>
      <c r="L211" s="158"/>
      <c r="M211" s="163"/>
      <c r="N211" s="164"/>
      <c r="O211" s="164"/>
      <c r="P211" s="164"/>
      <c r="Q211" s="164"/>
      <c r="R211" s="164"/>
      <c r="S211" s="164"/>
      <c r="T211" s="165"/>
      <c r="AT211" s="160" t="s">
        <v>123</v>
      </c>
      <c r="AU211" s="160" t="s">
        <v>122</v>
      </c>
      <c r="AV211" s="13" t="s">
        <v>122</v>
      </c>
      <c r="AW211" s="13" t="s">
        <v>27</v>
      </c>
      <c r="AX211" s="13" t="s">
        <v>71</v>
      </c>
      <c r="AY211" s="160" t="s">
        <v>114</v>
      </c>
    </row>
    <row r="212" spans="1:65" s="14" customFormat="1" ht="12">
      <c r="B212" s="166"/>
      <c r="D212" s="159" t="s">
        <v>123</v>
      </c>
      <c r="E212" s="167" t="s">
        <v>1</v>
      </c>
      <c r="F212" s="168" t="s">
        <v>127</v>
      </c>
      <c r="H212" s="169">
        <v>308.93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123</v>
      </c>
      <c r="AU212" s="167" t="s">
        <v>122</v>
      </c>
      <c r="AV212" s="14" t="s">
        <v>121</v>
      </c>
      <c r="AW212" s="14" t="s">
        <v>27</v>
      </c>
      <c r="AX212" s="14" t="s">
        <v>79</v>
      </c>
      <c r="AY212" s="167" t="s">
        <v>114</v>
      </c>
    </row>
    <row r="213" spans="1:65" s="2" customFormat="1" ht="24.25" customHeight="1">
      <c r="A213" s="30"/>
      <c r="B213" s="144"/>
      <c r="C213" s="145" t="s">
        <v>250</v>
      </c>
      <c r="D213" s="145" t="s">
        <v>117</v>
      </c>
      <c r="E213" s="146" t="s">
        <v>251</v>
      </c>
      <c r="F213" s="147" t="s">
        <v>252</v>
      </c>
      <c r="G213" s="148" t="s">
        <v>227</v>
      </c>
      <c r="H213" s="149">
        <v>61.786000000000001</v>
      </c>
      <c r="I213" s="150">
        <v>85</v>
      </c>
      <c r="J213" s="150">
        <f>ROUND(I213*H213,2)</f>
        <v>5251.81</v>
      </c>
      <c r="K213" s="151"/>
      <c r="L213" s="31"/>
      <c r="M213" s="152" t="s">
        <v>1</v>
      </c>
      <c r="N213" s="153" t="s">
        <v>37</v>
      </c>
      <c r="O213" s="154">
        <v>0</v>
      </c>
      <c r="P213" s="154">
        <f>O213*H213</f>
        <v>0</v>
      </c>
      <c r="Q213" s="154">
        <v>0</v>
      </c>
      <c r="R213" s="154">
        <f>Q213*H213</f>
        <v>0</v>
      </c>
      <c r="S213" s="154">
        <v>0</v>
      </c>
      <c r="T213" s="155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6" t="s">
        <v>121</v>
      </c>
      <c r="AT213" s="156" t="s">
        <v>117</v>
      </c>
      <c r="AU213" s="156" t="s">
        <v>122</v>
      </c>
      <c r="AY213" s="18" t="s">
        <v>114</v>
      </c>
      <c r="BE213" s="157">
        <f>IF(N213="základná",J213,0)</f>
        <v>0</v>
      </c>
      <c r="BF213" s="157">
        <f>IF(N213="znížená",J213,0)</f>
        <v>5251.81</v>
      </c>
      <c r="BG213" s="157">
        <f>IF(N213="zákl. prenesená",J213,0)</f>
        <v>0</v>
      </c>
      <c r="BH213" s="157">
        <f>IF(N213="zníž. prenesená",J213,0)</f>
        <v>0</v>
      </c>
      <c r="BI213" s="157">
        <f>IF(N213="nulová",J213,0)</f>
        <v>0</v>
      </c>
      <c r="BJ213" s="18" t="s">
        <v>122</v>
      </c>
      <c r="BK213" s="157">
        <f>ROUND(I213*H213,2)</f>
        <v>5251.81</v>
      </c>
      <c r="BL213" s="18" t="s">
        <v>121</v>
      </c>
      <c r="BM213" s="156" t="s">
        <v>253</v>
      </c>
    </row>
    <row r="214" spans="1:65" s="2" customFormat="1" ht="16.5" customHeight="1">
      <c r="A214" s="30"/>
      <c r="B214" s="144"/>
      <c r="C214" s="145" t="s">
        <v>187</v>
      </c>
      <c r="D214" s="145" t="s">
        <v>117</v>
      </c>
      <c r="E214" s="146" t="s">
        <v>254</v>
      </c>
      <c r="F214" s="147" t="s">
        <v>255</v>
      </c>
      <c r="G214" s="148" t="s">
        <v>186</v>
      </c>
      <c r="H214" s="149">
        <v>7</v>
      </c>
      <c r="I214" s="150">
        <v>285</v>
      </c>
      <c r="J214" s="150">
        <f>ROUND(I214*H214,2)</f>
        <v>1995</v>
      </c>
      <c r="K214" s="151"/>
      <c r="L214" s="31"/>
      <c r="M214" s="152" t="s">
        <v>1</v>
      </c>
      <c r="N214" s="153" t="s">
        <v>37</v>
      </c>
      <c r="O214" s="154">
        <v>0</v>
      </c>
      <c r="P214" s="154">
        <f>O214*H214</f>
        <v>0</v>
      </c>
      <c r="Q214" s="154">
        <v>0</v>
      </c>
      <c r="R214" s="154">
        <f>Q214*H214</f>
        <v>0</v>
      </c>
      <c r="S214" s="154">
        <v>0</v>
      </c>
      <c r="T214" s="155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6" t="s">
        <v>121</v>
      </c>
      <c r="AT214" s="156" t="s">
        <v>117</v>
      </c>
      <c r="AU214" s="156" t="s">
        <v>122</v>
      </c>
      <c r="AY214" s="18" t="s">
        <v>114</v>
      </c>
      <c r="BE214" s="157">
        <f>IF(N214="základná",J214,0)</f>
        <v>0</v>
      </c>
      <c r="BF214" s="157">
        <f>IF(N214="znížená",J214,0)</f>
        <v>1995</v>
      </c>
      <c r="BG214" s="157">
        <f>IF(N214="zákl. prenesená",J214,0)</f>
        <v>0</v>
      </c>
      <c r="BH214" s="157">
        <f>IF(N214="zníž. prenesená",J214,0)</f>
        <v>0</v>
      </c>
      <c r="BI214" s="157">
        <f>IF(N214="nulová",J214,0)</f>
        <v>0</v>
      </c>
      <c r="BJ214" s="18" t="s">
        <v>122</v>
      </c>
      <c r="BK214" s="157">
        <f>ROUND(I214*H214,2)</f>
        <v>1995</v>
      </c>
      <c r="BL214" s="18" t="s">
        <v>121</v>
      </c>
      <c r="BM214" s="156" t="s">
        <v>256</v>
      </c>
    </row>
    <row r="215" spans="1:65" s="12" customFormat="1" ht="22.75" customHeight="1">
      <c r="B215" s="132"/>
      <c r="D215" s="133" t="s">
        <v>70</v>
      </c>
      <c r="E215" s="142" t="s">
        <v>257</v>
      </c>
      <c r="F215" s="142" t="s">
        <v>258</v>
      </c>
      <c r="J215" s="143">
        <f>BK215</f>
        <v>1637.57</v>
      </c>
      <c r="L215" s="132"/>
      <c r="M215" s="136"/>
      <c r="N215" s="137"/>
      <c r="O215" s="137"/>
      <c r="P215" s="138">
        <f>P216</f>
        <v>106.985331</v>
      </c>
      <c r="Q215" s="137"/>
      <c r="R215" s="138">
        <f>R216</f>
        <v>0</v>
      </c>
      <c r="S215" s="137"/>
      <c r="T215" s="139">
        <f>T216</f>
        <v>0</v>
      </c>
      <c r="AR215" s="133" t="s">
        <v>79</v>
      </c>
      <c r="AT215" s="140" t="s">
        <v>70</v>
      </c>
      <c r="AU215" s="140" t="s">
        <v>79</v>
      </c>
      <c r="AY215" s="133" t="s">
        <v>114</v>
      </c>
      <c r="BK215" s="141">
        <f>BK216</f>
        <v>1637.57</v>
      </c>
    </row>
    <row r="216" spans="1:65" s="2" customFormat="1" ht="24.25" customHeight="1">
      <c r="A216" s="30"/>
      <c r="B216" s="144"/>
      <c r="C216" s="145" t="s">
        <v>259</v>
      </c>
      <c r="D216" s="145" t="s">
        <v>117</v>
      </c>
      <c r="E216" s="146" t="s">
        <v>260</v>
      </c>
      <c r="F216" s="147" t="s">
        <v>261</v>
      </c>
      <c r="G216" s="148" t="s">
        <v>227</v>
      </c>
      <c r="H216" s="149">
        <v>43.436999999999998</v>
      </c>
      <c r="I216" s="150">
        <v>37.700000000000003</v>
      </c>
      <c r="J216" s="150">
        <f>ROUND(I216*H216,2)</f>
        <v>1637.57</v>
      </c>
      <c r="K216" s="151"/>
      <c r="L216" s="31"/>
      <c r="M216" s="152" t="s">
        <v>1</v>
      </c>
      <c r="N216" s="153" t="s">
        <v>37</v>
      </c>
      <c r="O216" s="154">
        <v>2.4630000000000001</v>
      </c>
      <c r="P216" s="154">
        <f>O216*H216</f>
        <v>106.985331</v>
      </c>
      <c r="Q216" s="154">
        <v>0</v>
      </c>
      <c r="R216" s="154">
        <f>Q216*H216</f>
        <v>0</v>
      </c>
      <c r="S216" s="154">
        <v>0</v>
      </c>
      <c r="T216" s="155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56" t="s">
        <v>121</v>
      </c>
      <c r="AT216" s="156" t="s">
        <v>117</v>
      </c>
      <c r="AU216" s="156" t="s">
        <v>122</v>
      </c>
      <c r="AY216" s="18" t="s">
        <v>114</v>
      </c>
      <c r="BE216" s="157">
        <f>IF(N216="základná",J216,0)</f>
        <v>0</v>
      </c>
      <c r="BF216" s="157">
        <f>IF(N216="znížená",J216,0)</f>
        <v>1637.57</v>
      </c>
      <c r="BG216" s="157">
        <f>IF(N216="zákl. prenesená",J216,0)</f>
        <v>0</v>
      </c>
      <c r="BH216" s="157">
        <f>IF(N216="zníž. prenesená",J216,0)</f>
        <v>0</v>
      </c>
      <c r="BI216" s="157">
        <f>IF(N216="nulová",J216,0)</f>
        <v>0</v>
      </c>
      <c r="BJ216" s="18" t="s">
        <v>122</v>
      </c>
      <c r="BK216" s="157">
        <f>ROUND(I216*H216,2)</f>
        <v>1637.57</v>
      </c>
      <c r="BL216" s="18" t="s">
        <v>121</v>
      </c>
      <c r="BM216" s="156" t="s">
        <v>262</v>
      </c>
    </row>
    <row r="217" spans="1:65" s="12" customFormat="1" ht="26" customHeight="1">
      <c r="B217" s="132"/>
      <c r="D217" s="133" t="s">
        <v>70</v>
      </c>
      <c r="E217" s="134" t="s">
        <v>263</v>
      </c>
      <c r="F217" s="134" t="s">
        <v>264</v>
      </c>
      <c r="J217" s="135">
        <f>BK217</f>
        <v>4638.32</v>
      </c>
      <c r="L217" s="132"/>
      <c r="M217" s="136"/>
      <c r="N217" s="137"/>
      <c r="O217" s="137"/>
      <c r="P217" s="138">
        <f>P218+P235+P237+P258+P266</f>
        <v>280.77807000000001</v>
      </c>
      <c r="Q217" s="137"/>
      <c r="R217" s="138">
        <f>R218+R235+R237+R258+R266</f>
        <v>5.7393288000000004E-3</v>
      </c>
      <c r="S217" s="137"/>
      <c r="T217" s="139">
        <f>T218+T235+T237+T258+T266</f>
        <v>0</v>
      </c>
      <c r="AR217" s="133" t="s">
        <v>122</v>
      </c>
      <c r="AT217" s="140" t="s">
        <v>70</v>
      </c>
      <c r="AU217" s="140" t="s">
        <v>71</v>
      </c>
      <c r="AY217" s="133" t="s">
        <v>114</v>
      </c>
      <c r="BK217" s="141">
        <f>BK218+BK235+BK237+BK258+BK266</f>
        <v>4638.32</v>
      </c>
    </row>
    <row r="218" spans="1:65" s="12" customFormat="1" ht="22.75" customHeight="1">
      <c r="B218" s="132"/>
      <c r="D218" s="133" t="s">
        <v>70</v>
      </c>
      <c r="E218" s="142" t="s">
        <v>265</v>
      </c>
      <c r="F218" s="142" t="s">
        <v>266</v>
      </c>
      <c r="J218" s="143">
        <f>BK218</f>
        <v>140.12</v>
      </c>
      <c r="L218" s="132"/>
      <c r="M218" s="136"/>
      <c r="N218" s="137"/>
      <c r="O218" s="137"/>
      <c r="P218" s="138">
        <f>SUM(P219:P234)</f>
        <v>8.8060000000000009</v>
      </c>
      <c r="Q218" s="137"/>
      <c r="R218" s="138">
        <f>SUM(R219:R234)</f>
        <v>0</v>
      </c>
      <c r="S218" s="137"/>
      <c r="T218" s="139">
        <f>SUM(T219:T234)</f>
        <v>0</v>
      </c>
      <c r="AR218" s="133" t="s">
        <v>122</v>
      </c>
      <c r="AT218" s="140" t="s">
        <v>70</v>
      </c>
      <c r="AU218" s="140" t="s">
        <v>79</v>
      </c>
      <c r="AY218" s="133" t="s">
        <v>114</v>
      </c>
      <c r="BK218" s="141">
        <f>SUM(BK219:BK234)</f>
        <v>140.12</v>
      </c>
    </row>
    <row r="219" spans="1:65" s="2" customFormat="1" ht="24.25" customHeight="1">
      <c r="A219" s="30"/>
      <c r="B219" s="144"/>
      <c r="C219" s="145" t="s">
        <v>194</v>
      </c>
      <c r="D219" s="145" t="s">
        <v>117</v>
      </c>
      <c r="E219" s="146" t="s">
        <v>267</v>
      </c>
      <c r="F219" s="147" t="s">
        <v>268</v>
      </c>
      <c r="G219" s="148" t="s">
        <v>269</v>
      </c>
      <c r="H219" s="149">
        <v>1</v>
      </c>
      <c r="I219" s="150">
        <v>8.24</v>
      </c>
      <c r="J219" s="150">
        <f>ROUND(I219*H219,2)</f>
        <v>8.24</v>
      </c>
      <c r="K219" s="151"/>
      <c r="L219" s="31"/>
      <c r="M219" s="152" t="s">
        <v>1</v>
      </c>
      <c r="N219" s="153" t="s">
        <v>37</v>
      </c>
      <c r="O219" s="154">
        <v>0.51800000000000002</v>
      </c>
      <c r="P219" s="154">
        <f>O219*H219</f>
        <v>0.51800000000000002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6" t="s">
        <v>156</v>
      </c>
      <c r="AT219" s="156" t="s">
        <v>117</v>
      </c>
      <c r="AU219" s="156" t="s">
        <v>122</v>
      </c>
      <c r="AY219" s="18" t="s">
        <v>114</v>
      </c>
      <c r="BE219" s="157">
        <f>IF(N219="základná",J219,0)</f>
        <v>0</v>
      </c>
      <c r="BF219" s="157">
        <f>IF(N219="znížená",J219,0)</f>
        <v>8.24</v>
      </c>
      <c r="BG219" s="157">
        <f>IF(N219="zákl. prenesená",J219,0)</f>
        <v>0</v>
      </c>
      <c r="BH219" s="157">
        <f>IF(N219="zníž. prenesená",J219,0)</f>
        <v>0</v>
      </c>
      <c r="BI219" s="157">
        <f>IF(N219="nulová",J219,0)</f>
        <v>0</v>
      </c>
      <c r="BJ219" s="18" t="s">
        <v>122</v>
      </c>
      <c r="BK219" s="157">
        <f>ROUND(I219*H219,2)</f>
        <v>8.24</v>
      </c>
      <c r="BL219" s="18" t="s">
        <v>156</v>
      </c>
      <c r="BM219" s="156" t="s">
        <v>270</v>
      </c>
    </row>
    <row r="220" spans="1:65" s="16" customFormat="1" ht="12">
      <c r="B220" s="183"/>
      <c r="D220" s="159" t="s">
        <v>123</v>
      </c>
      <c r="E220" s="184" t="s">
        <v>1</v>
      </c>
      <c r="F220" s="185" t="s">
        <v>201</v>
      </c>
      <c r="H220" s="184" t="s">
        <v>1</v>
      </c>
      <c r="L220" s="183"/>
      <c r="M220" s="186"/>
      <c r="N220" s="187"/>
      <c r="O220" s="187"/>
      <c r="P220" s="187"/>
      <c r="Q220" s="187"/>
      <c r="R220" s="187"/>
      <c r="S220" s="187"/>
      <c r="T220" s="188"/>
      <c r="AT220" s="184" t="s">
        <v>123</v>
      </c>
      <c r="AU220" s="184" t="s">
        <v>122</v>
      </c>
      <c r="AV220" s="16" t="s">
        <v>79</v>
      </c>
      <c r="AW220" s="16" t="s">
        <v>27</v>
      </c>
      <c r="AX220" s="16" t="s">
        <v>71</v>
      </c>
      <c r="AY220" s="184" t="s">
        <v>114</v>
      </c>
    </row>
    <row r="221" spans="1:65" s="13" customFormat="1" ht="12">
      <c r="B221" s="158"/>
      <c r="D221" s="159" t="s">
        <v>123</v>
      </c>
      <c r="E221" s="160" t="s">
        <v>1</v>
      </c>
      <c r="F221" s="161" t="s">
        <v>271</v>
      </c>
      <c r="H221" s="162">
        <v>1</v>
      </c>
      <c r="L221" s="158"/>
      <c r="M221" s="163"/>
      <c r="N221" s="164"/>
      <c r="O221" s="164"/>
      <c r="P221" s="164"/>
      <c r="Q221" s="164"/>
      <c r="R221" s="164"/>
      <c r="S221" s="164"/>
      <c r="T221" s="165"/>
      <c r="AT221" s="160" t="s">
        <v>123</v>
      </c>
      <c r="AU221" s="160" t="s">
        <v>122</v>
      </c>
      <c r="AV221" s="13" t="s">
        <v>122</v>
      </c>
      <c r="AW221" s="13" t="s">
        <v>27</v>
      </c>
      <c r="AX221" s="13" t="s">
        <v>71</v>
      </c>
      <c r="AY221" s="160" t="s">
        <v>114</v>
      </c>
    </row>
    <row r="222" spans="1:65" s="14" customFormat="1" ht="12">
      <c r="B222" s="166"/>
      <c r="D222" s="159" t="s">
        <v>123</v>
      </c>
      <c r="E222" s="167" t="s">
        <v>1</v>
      </c>
      <c r="F222" s="168" t="s">
        <v>127</v>
      </c>
      <c r="H222" s="169">
        <v>1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123</v>
      </c>
      <c r="AU222" s="167" t="s">
        <v>122</v>
      </c>
      <c r="AV222" s="14" t="s">
        <v>121</v>
      </c>
      <c r="AW222" s="14" t="s">
        <v>27</v>
      </c>
      <c r="AX222" s="14" t="s">
        <v>79</v>
      </c>
      <c r="AY222" s="167" t="s">
        <v>114</v>
      </c>
    </row>
    <row r="223" spans="1:65" s="2" customFormat="1" ht="24.25" customHeight="1">
      <c r="A223" s="30"/>
      <c r="B223" s="144"/>
      <c r="C223" s="145" t="s">
        <v>272</v>
      </c>
      <c r="D223" s="145" t="s">
        <v>117</v>
      </c>
      <c r="E223" s="146" t="s">
        <v>273</v>
      </c>
      <c r="F223" s="147" t="s">
        <v>274</v>
      </c>
      <c r="G223" s="148" t="s">
        <v>269</v>
      </c>
      <c r="H223" s="149">
        <v>14</v>
      </c>
      <c r="I223" s="150">
        <v>5.44</v>
      </c>
      <c r="J223" s="150">
        <f>ROUND(I223*H223,2)</f>
        <v>76.16</v>
      </c>
      <c r="K223" s="151"/>
      <c r="L223" s="31"/>
      <c r="M223" s="152" t="s">
        <v>1</v>
      </c>
      <c r="N223" s="153" t="s">
        <v>37</v>
      </c>
      <c r="O223" s="154">
        <v>0.34200000000000003</v>
      </c>
      <c r="P223" s="154">
        <f>O223*H223</f>
        <v>4.7880000000000003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6" t="s">
        <v>156</v>
      </c>
      <c r="AT223" s="156" t="s">
        <v>117</v>
      </c>
      <c r="AU223" s="156" t="s">
        <v>122</v>
      </c>
      <c r="AY223" s="18" t="s">
        <v>114</v>
      </c>
      <c r="BE223" s="157">
        <f>IF(N223="základná",J223,0)</f>
        <v>0</v>
      </c>
      <c r="BF223" s="157">
        <f>IF(N223="znížená",J223,0)</f>
        <v>76.16</v>
      </c>
      <c r="BG223" s="157">
        <f>IF(N223="zákl. prenesená",J223,0)</f>
        <v>0</v>
      </c>
      <c r="BH223" s="157">
        <f>IF(N223="zníž. prenesená",J223,0)</f>
        <v>0</v>
      </c>
      <c r="BI223" s="157">
        <f>IF(N223="nulová",J223,0)</f>
        <v>0</v>
      </c>
      <c r="BJ223" s="18" t="s">
        <v>122</v>
      </c>
      <c r="BK223" s="157">
        <f>ROUND(I223*H223,2)</f>
        <v>76.16</v>
      </c>
      <c r="BL223" s="18" t="s">
        <v>156</v>
      </c>
      <c r="BM223" s="156" t="s">
        <v>275</v>
      </c>
    </row>
    <row r="224" spans="1:65" s="16" customFormat="1" ht="12">
      <c r="B224" s="183"/>
      <c r="D224" s="159" t="s">
        <v>123</v>
      </c>
      <c r="E224" s="184" t="s">
        <v>1</v>
      </c>
      <c r="F224" s="185" t="s">
        <v>201</v>
      </c>
      <c r="H224" s="184" t="s">
        <v>1</v>
      </c>
      <c r="L224" s="183"/>
      <c r="M224" s="186"/>
      <c r="N224" s="187"/>
      <c r="O224" s="187"/>
      <c r="P224" s="187"/>
      <c r="Q224" s="187"/>
      <c r="R224" s="187"/>
      <c r="S224" s="187"/>
      <c r="T224" s="188"/>
      <c r="AT224" s="184" t="s">
        <v>123</v>
      </c>
      <c r="AU224" s="184" t="s">
        <v>122</v>
      </c>
      <c r="AV224" s="16" t="s">
        <v>79</v>
      </c>
      <c r="AW224" s="16" t="s">
        <v>27</v>
      </c>
      <c r="AX224" s="16" t="s">
        <v>71</v>
      </c>
      <c r="AY224" s="184" t="s">
        <v>114</v>
      </c>
    </row>
    <row r="225" spans="1:65" s="13" customFormat="1" ht="12">
      <c r="B225" s="158"/>
      <c r="D225" s="159" t="s">
        <v>123</v>
      </c>
      <c r="E225" s="160" t="s">
        <v>1</v>
      </c>
      <c r="F225" s="161" t="s">
        <v>276</v>
      </c>
      <c r="H225" s="162">
        <v>4</v>
      </c>
      <c r="L225" s="158"/>
      <c r="M225" s="163"/>
      <c r="N225" s="164"/>
      <c r="O225" s="164"/>
      <c r="P225" s="164"/>
      <c r="Q225" s="164"/>
      <c r="R225" s="164"/>
      <c r="S225" s="164"/>
      <c r="T225" s="165"/>
      <c r="AT225" s="160" t="s">
        <v>123</v>
      </c>
      <c r="AU225" s="160" t="s">
        <v>122</v>
      </c>
      <c r="AV225" s="13" t="s">
        <v>122</v>
      </c>
      <c r="AW225" s="13" t="s">
        <v>27</v>
      </c>
      <c r="AX225" s="13" t="s">
        <v>71</v>
      </c>
      <c r="AY225" s="160" t="s">
        <v>114</v>
      </c>
    </row>
    <row r="226" spans="1:65" s="16" customFormat="1" ht="12">
      <c r="B226" s="183"/>
      <c r="D226" s="159" t="s">
        <v>123</v>
      </c>
      <c r="E226" s="184" t="s">
        <v>1</v>
      </c>
      <c r="F226" s="185" t="s">
        <v>203</v>
      </c>
      <c r="H226" s="184" t="s">
        <v>1</v>
      </c>
      <c r="L226" s="183"/>
      <c r="M226" s="186"/>
      <c r="N226" s="187"/>
      <c r="O226" s="187"/>
      <c r="P226" s="187"/>
      <c r="Q226" s="187"/>
      <c r="R226" s="187"/>
      <c r="S226" s="187"/>
      <c r="T226" s="188"/>
      <c r="AT226" s="184" t="s">
        <v>123</v>
      </c>
      <c r="AU226" s="184" t="s">
        <v>122</v>
      </c>
      <c r="AV226" s="16" t="s">
        <v>79</v>
      </c>
      <c r="AW226" s="16" t="s">
        <v>27</v>
      </c>
      <c r="AX226" s="16" t="s">
        <v>71</v>
      </c>
      <c r="AY226" s="184" t="s">
        <v>114</v>
      </c>
    </row>
    <row r="227" spans="1:65" s="13" customFormat="1" ht="12">
      <c r="B227" s="158"/>
      <c r="D227" s="159" t="s">
        <v>123</v>
      </c>
      <c r="E227" s="160" t="s">
        <v>1</v>
      </c>
      <c r="F227" s="161" t="s">
        <v>277</v>
      </c>
      <c r="H227" s="162">
        <v>10</v>
      </c>
      <c r="L227" s="158"/>
      <c r="M227" s="163"/>
      <c r="N227" s="164"/>
      <c r="O227" s="164"/>
      <c r="P227" s="164"/>
      <c r="Q227" s="164"/>
      <c r="R227" s="164"/>
      <c r="S227" s="164"/>
      <c r="T227" s="165"/>
      <c r="AT227" s="160" t="s">
        <v>123</v>
      </c>
      <c r="AU227" s="160" t="s">
        <v>122</v>
      </c>
      <c r="AV227" s="13" t="s">
        <v>122</v>
      </c>
      <c r="AW227" s="13" t="s">
        <v>27</v>
      </c>
      <c r="AX227" s="13" t="s">
        <v>71</v>
      </c>
      <c r="AY227" s="160" t="s">
        <v>114</v>
      </c>
    </row>
    <row r="228" spans="1:65" s="14" customFormat="1" ht="12">
      <c r="B228" s="166"/>
      <c r="D228" s="159" t="s">
        <v>123</v>
      </c>
      <c r="E228" s="167" t="s">
        <v>1</v>
      </c>
      <c r="F228" s="168" t="s">
        <v>127</v>
      </c>
      <c r="H228" s="169">
        <v>14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123</v>
      </c>
      <c r="AU228" s="167" t="s">
        <v>122</v>
      </c>
      <c r="AV228" s="14" t="s">
        <v>121</v>
      </c>
      <c r="AW228" s="14" t="s">
        <v>27</v>
      </c>
      <c r="AX228" s="14" t="s">
        <v>79</v>
      </c>
      <c r="AY228" s="167" t="s">
        <v>114</v>
      </c>
    </row>
    <row r="229" spans="1:65" s="2" customFormat="1" ht="24.25" customHeight="1">
      <c r="A229" s="30"/>
      <c r="B229" s="144"/>
      <c r="C229" s="145" t="s">
        <v>200</v>
      </c>
      <c r="D229" s="145" t="s">
        <v>117</v>
      </c>
      <c r="E229" s="146" t="s">
        <v>278</v>
      </c>
      <c r="F229" s="147" t="s">
        <v>279</v>
      </c>
      <c r="G229" s="148" t="s">
        <v>269</v>
      </c>
      <c r="H229" s="149">
        <v>14</v>
      </c>
      <c r="I229" s="150">
        <v>3.98</v>
      </c>
      <c r="J229" s="150">
        <f>ROUND(I229*H229,2)</f>
        <v>55.72</v>
      </c>
      <c r="K229" s="151"/>
      <c r="L229" s="31"/>
      <c r="M229" s="152" t="s">
        <v>1</v>
      </c>
      <c r="N229" s="153" t="s">
        <v>37</v>
      </c>
      <c r="O229" s="154">
        <v>0.25</v>
      </c>
      <c r="P229" s="154">
        <f>O229*H229</f>
        <v>3.5</v>
      </c>
      <c r="Q229" s="154">
        <v>0</v>
      </c>
      <c r="R229" s="154">
        <f>Q229*H229</f>
        <v>0</v>
      </c>
      <c r="S229" s="154">
        <v>0</v>
      </c>
      <c r="T229" s="155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6" t="s">
        <v>156</v>
      </c>
      <c r="AT229" s="156" t="s">
        <v>117</v>
      </c>
      <c r="AU229" s="156" t="s">
        <v>122</v>
      </c>
      <c r="AY229" s="18" t="s">
        <v>114</v>
      </c>
      <c r="BE229" s="157">
        <f>IF(N229="základná",J229,0)</f>
        <v>0</v>
      </c>
      <c r="BF229" s="157">
        <f>IF(N229="znížená",J229,0)</f>
        <v>55.72</v>
      </c>
      <c r="BG229" s="157">
        <f>IF(N229="zákl. prenesená",J229,0)</f>
        <v>0</v>
      </c>
      <c r="BH229" s="157">
        <f>IF(N229="zníž. prenesená",J229,0)</f>
        <v>0</v>
      </c>
      <c r="BI229" s="157">
        <f>IF(N229="nulová",J229,0)</f>
        <v>0</v>
      </c>
      <c r="BJ229" s="18" t="s">
        <v>122</v>
      </c>
      <c r="BK229" s="157">
        <f>ROUND(I229*H229,2)</f>
        <v>55.72</v>
      </c>
      <c r="BL229" s="18" t="s">
        <v>156</v>
      </c>
      <c r="BM229" s="156" t="s">
        <v>280</v>
      </c>
    </row>
    <row r="230" spans="1:65" s="16" customFormat="1" ht="12">
      <c r="B230" s="183"/>
      <c r="D230" s="159" t="s">
        <v>123</v>
      </c>
      <c r="E230" s="184" t="s">
        <v>1</v>
      </c>
      <c r="F230" s="185" t="s">
        <v>201</v>
      </c>
      <c r="H230" s="184" t="s">
        <v>1</v>
      </c>
      <c r="L230" s="183"/>
      <c r="M230" s="186"/>
      <c r="N230" s="187"/>
      <c r="O230" s="187"/>
      <c r="P230" s="187"/>
      <c r="Q230" s="187"/>
      <c r="R230" s="187"/>
      <c r="S230" s="187"/>
      <c r="T230" s="188"/>
      <c r="AT230" s="184" t="s">
        <v>123</v>
      </c>
      <c r="AU230" s="184" t="s">
        <v>122</v>
      </c>
      <c r="AV230" s="16" t="s">
        <v>79</v>
      </c>
      <c r="AW230" s="16" t="s">
        <v>27</v>
      </c>
      <c r="AX230" s="16" t="s">
        <v>71</v>
      </c>
      <c r="AY230" s="184" t="s">
        <v>114</v>
      </c>
    </row>
    <row r="231" spans="1:65" s="13" customFormat="1" ht="12">
      <c r="B231" s="158"/>
      <c r="D231" s="159" t="s">
        <v>123</v>
      </c>
      <c r="E231" s="160" t="s">
        <v>1</v>
      </c>
      <c r="F231" s="161" t="s">
        <v>276</v>
      </c>
      <c r="H231" s="162">
        <v>4</v>
      </c>
      <c r="L231" s="158"/>
      <c r="M231" s="163"/>
      <c r="N231" s="164"/>
      <c r="O231" s="164"/>
      <c r="P231" s="164"/>
      <c r="Q231" s="164"/>
      <c r="R231" s="164"/>
      <c r="S231" s="164"/>
      <c r="T231" s="165"/>
      <c r="AT231" s="160" t="s">
        <v>123</v>
      </c>
      <c r="AU231" s="160" t="s">
        <v>122</v>
      </c>
      <c r="AV231" s="13" t="s">
        <v>122</v>
      </c>
      <c r="AW231" s="13" t="s">
        <v>27</v>
      </c>
      <c r="AX231" s="13" t="s">
        <v>71</v>
      </c>
      <c r="AY231" s="160" t="s">
        <v>114</v>
      </c>
    </row>
    <row r="232" spans="1:65" s="16" customFormat="1" ht="12">
      <c r="B232" s="183"/>
      <c r="D232" s="159" t="s">
        <v>123</v>
      </c>
      <c r="E232" s="184" t="s">
        <v>1</v>
      </c>
      <c r="F232" s="185" t="s">
        <v>203</v>
      </c>
      <c r="H232" s="184" t="s">
        <v>1</v>
      </c>
      <c r="L232" s="183"/>
      <c r="M232" s="186"/>
      <c r="N232" s="187"/>
      <c r="O232" s="187"/>
      <c r="P232" s="187"/>
      <c r="Q232" s="187"/>
      <c r="R232" s="187"/>
      <c r="S232" s="187"/>
      <c r="T232" s="188"/>
      <c r="AT232" s="184" t="s">
        <v>123</v>
      </c>
      <c r="AU232" s="184" t="s">
        <v>122</v>
      </c>
      <c r="AV232" s="16" t="s">
        <v>79</v>
      </c>
      <c r="AW232" s="16" t="s">
        <v>27</v>
      </c>
      <c r="AX232" s="16" t="s">
        <v>71</v>
      </c>
      <c r="AY232" s="184" t="s">
        <v>114</v>
      </c>
    </row>
    <row r="233" spans="1:65" s="13" customFormat="1" ht="12">
      <c r="B233" s="158"/>
      <c r="D233" s="159" t="s">
        <v>123</v>
      </c>
      <c r="E233" s="160" t="s">
        <v>1</v>
      </c>
      <c r="F233" s="161" t="s">
        <v>277</v>
      </c>
      <c r="H233" s="162">
        <v>10</v>
      </c>
      <c r="L233" s="158"/>
      <c r="M233" s="163"/>
      <c r="N233" s="164"/>
      <c r="O233" s="164"/>
      <c r="P233" s="164"/>
      <c r="Q233" s="164"/>
      <c r="R233" s="164"/>
      <c r="S233" s="164"/>
      <c r="T233" s="165"/>
      <c r="AT233" s="160" t="s">
        <v>123</v>
      </c>
      <c r="AU233" s="160" t="s">
        <v>122</v>
      </c>
      <c r="AV233" s="13" t="s">
        <v>122</v>
      </c>
      <c r="AW233" s="13" t="s">
        <v>27</v>
      </c>
      <c r="AX233" s="13" t="s">
        <v>71</v>
      </c>
      <c r="AY233" s="160" t="s">
        <v>114</v>
      </c>
    </row>
    <row r="234" spans="1:65" s="14" customFormat="1" ht="12">
      <c r="B234" s="166"/>
      <c r="D234" s="159" t="s">
        <v>123</v>
      </c>
      <c r="E234" s="167" t="s">
        <v>1</v>
      </c>
      <c r="F234" s="168" t="s">
        <v>127</v>
      </c>
      <c r="H234" s="169">
        <v>14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123</v>
      </c>
      <c r="AU234" s="167" t="s">
        <v>122</v>
      </c>
      <c r="AV234" s="14" t="s">
        <v>121</v>
      </c>
      <c r="AW234" s="14" t="s">
        <v>27</v>
      </c>
      <c r="AX234" s="14" t="s">
        <v>79</v>
      </c>
      <c r="AY234" s="167" t="s">
        <v>114</v>
      </c>
    </row>
    <row r="235" spans="1:65" s="12" customFormat="1" ht="22.75" customHeight="1">
      <c r="B235" s="132"/>
      <c r="D235" s="133" t="s">
        <v>70</v>
      </c>
      <c r="E235" s="142" t="s">
        <v>281</v>
      </c>
      <c r="F235" s="142" t="s">
        <v>282</v>
      </c>
      <c r="J235" s="143">
        <f>BK235</f>
        <v>521.53</v>
      </c>
      <c r="L235" s="132"/>
      <c r="M235" s="136"/>
      <c r="N235" s="137"/>
      <c r="O235" s="137"/>
      <c r="P235" s="138">
        <f>P236</f>
        <v>32.811669999999999</v>
      </c>
      <c r="Q235" s="137"/>
      <c r="R235" s="138">
        <f>R236</f>
        <v>0</v>
      </c>
      <c r="S235" s="137"/>
      <c r="T235" s="139">
        <f>T236</f>
        <v>0</v>
      </c>
      <c r="AR235" s="133" t="s">
        <v>122</v>
      </c>
      <c r="AT235" s="140" t="s">
        <v>70</v>
      </c>
      <c r="AU235" s="140" t="s">
        <v>79</v>
      </c>
      <c r="AY235" s="133" t="s">
        <v>114</v>
      </c>
      <c r="BK235" s="141">
        <f>BK236</f>
        <v>521.53</v>
      </c>
    </row>
    <row r="236" spans="1:65" s="2" customFormat="1" ht="33" customHeight="1">
      <c r="A236" s="30"/>
      <c r="B236" s="144"/>
      <c r="C236" s="145" t="s">
        <v>283</v>
      </c>
      <c r="D236" s="145" t="s">
        <v>117</v>
      </c>
      <c r="E236" s="146" t="s">
        <v>284</v>
      </c>
      <c r="F236" s="147" t="s">
        <v>285</v>
      </c>
      <c r="G236" s="148" t="s">
        <v>120</v>
      </c>
      <c r="H236" s="149">
        <v>172.69300000000001</v>
      </c>
      <c r="I236" s="150">
        <v>3.02</v>
      </c>
      <c r="J236" s="150">
        <f>ROUND(I236*H236,2)</f>
        <v>521.53</v>
      </c>
      <c r="K236" s="151"/>
      <c r="L236" s="31"/>
      <c r="M236" s="152" t="s">
        <v>1</v>
      </c>
      <c r="N236" s="153" t="s">
        <v>37</v>
      </c>
      <c r="O236" s="154">
        <v>0.19</v>
      </c>
      <c r="P236" s="154">
        <f>O236*H236</f>
        <v>32.811669999999999</v>
      </c>
      <c r="Q236" s="154">
        <v>0</v>
      </c>
      <c r="R236" s="154">
        <f>Q236*H236</f>
        <v>0</v>
      </c>
      <c r="S236" s="154">
        <v>0</v>
      </c>
      <c r="T236" s="155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6" t="s">
        <v>156</v>
      </c>
      <c r="AT236" s="156" t="s">
        <v>117</v>
      </c>
      <c r="AU236" s="156" t="s">
        <v>122</v>
      </c>
      <c r="AY236" s="18" t="s">
        <v>114</v>
      </c>
      <c r="BE236" s="157">
        <f>IF(N236="základná",J236,0)</f>
        <v>0</v>
      </c>
      <c r="BF236" s="157">
        <f>IF(N236="znížená",J236,0)</f>
        <v>521.53</v>
      </c>
      <c r="BG236" s="157">
        <f>IF(N236="zákl. prenesená",J236,0)</f>
        <v>0</v>
      </c>
      <c r="BH236" s="157">
        <f>IF(N236="zníž. prenesená",J236,0)</f>
        <v>0</v>
      </c>
      <c r="BI236" s="157">
        <f>IF(N236="nulová",J236,0)</f>
        <v>0</v>
      </c>
      <c r="BJ236" s="18" t="s">
        <v>122</v>
      </c>
      <c r="BK236" s="157">
        <f>ROUND(I236*H236,2)</f>
        <v>521.53</v>
      </c>
      <c r="BL236" s="18" t="s">
        <v>156</v>
      </c>
      <c r="BM236" s="156" t="s">
        <v>286</v>
      </c>
    </row>
    <row r="237" spans="1:65" s="12" customFormat="1" ht="22.75" customHeight="1">
      <c r="B237" s="132"/>
      <c r="D237" s="133" t="s">
        <v>70</v>
      </c>
      <c r="E237" s="142" t="s">
        <v>287</v>
      </c>
      <c r="F237" s="142" t="s">
        <v>288</v>
      </c>
      <c r="J237" s="143">
        <f>BK237</f>
        <v>2017.82</v>
      </c>
      <c r="L237" s="132"/>
      <c r="M237" s="136"/>
      <c r="N237" s="137"/>
      <c r="O237" s="137"/>
      <c r="P237" s="138">
        <f>SUM(P238:P257)</f>
        <v>127.03620000000001</v>
      </c>
      <c r="Q237" s="137"/>
      <c r="R237" s="138">
        <f>SUM(R238:R257)</f>
        <v>0</v>
      </c>
      <c r="S237" s="137"/>
      <c r="T237" s="139">
        <f>SUM(T238:T257)</f>
        <v>0</v>
      </c>
      <c r="AR237" s="133" t="s">
        <v>122</v>
      </c>
      <c r="AT237" s="140" t="s">
        <v>70</v>
      </c>
      <c r="AU237" s="140" t="s">
        <v>79</v>
      </c>
      <c r="AY237" s="133" t="s">
        <v>114</v>
      </c>
      <c r="BK237" s="141">
        <f>SUM(BK238:BK257)</f>
        <v>2017.82</v>
      </c>
    </row>
    <row r="238" spans="1:65" s="2" customFormat="1" ht="16.5" customHeight="1">
      <c r="A238" s="30"/>
      <c r="B238" s="144"/>
      <c r="C238" s="145" t="s">
        <v>209</v>
      </c>
      <c r="D238" s="145" t="s">
        <v>117</v>
      </c>
      <c r="E238" s="146" t="s">
        <v>289</v>
      </c>
      <c r="F238" s="147" t="s">
        <v>290</v>
      </c>
      <c r="G238" s="148" t="s">
        <v>120</v>
      </c>
      <c r="H238" s="149">
        <v>202.7</v>
      </c>
      <c r="I238" s="150">
        <v>8.0500000000000007</v>
      </c>
      <c r="J238" s="150">
        <f>ROUND(I238*H238,2)</f>
        <v>1631.74</v>
      </c>
      <c r="K238" s="151"/>
      <c r="L238" s="31"/>
      <c r="M238" s="152" t="s">
        <v>1</v>
      </c>
      <c r="N238" s="153" t="s">
        <v>37</v>
      </c>
      <c r="O238" s="154">
        <v>0.50600000000000001</v>
      </c>
      <c r="P238" s="154">
        <f>O238*H238</f>
        <v>102.56619999999999</v>
      </c>
      <c r="Q238" s="154">
        <v>0</v>
      </c>
      <c r="R238" s="154">
        <f>Q238*H238</f>
        <v>0</v>
      </c>
      <c r="S238" s="154">
        <v>0</v>
      </c>
      <c r="T238" s="155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6" t="s">
        <v>156</v>
      </c>
      <c r="AT238" s="156" t="s">
        <v>117</v>
      </c>
      <c r="AU238" s="156" t="s">
        <v>122</v>
      </c>
      <c r="AY238" s="18" t="s">
        <v>114</v>
      </c>
      <c r="BE238" s="157">
        <f>IF(N238="základná",J238,0)</f>
        <v>0</v>
      </c>
      <c r="BF238" s="157">
        <f>IF(N238="znížená",J238,0)</f>
        <v>1631.74</v>
      </c>
      <c r="BG238" s="157">
        <f>IF(N238="zákl. prenesená",J238,0)</f>
        <v>0</v>
      </c>
      <c r="BH238" s="157">
        <f>IF(N238="zníž. prenesená",J238,0)</f>
        <v>0</v>
      </c>
      <c r="BI238" s="157">
        <f>IF(N238="nulová",J238,0)</f>
        <v>0</v>
      </c>
      <c r="BJ238" s="18" t="s">
        <v>122</v>
      </c>
      <c r="BK238" s="157">
        <f>ROUND(I238*H238,2)</f>
        <v>1631.74</v>
      </c>
      <c r="BL238" s="18" t="s">
        <v>156</v>
      </c>
      <c r="BM238" s="156" t="s">
        <v>291</v>
      </c>
    </row>
    <row r="239" spans="1:65" s="16" customFormat="1" ht="12">
      <c r="B239" s="183"/>
      <c r="D239" s="159" t="s">
        <v>123</v>
      </c>
      <c r="E239" s="184" t="s">
        <v>1</v>
      </c>
      <c r="F239" s="185" t="s">
        <v>176</v>
      </c>
      <c r="H239" s="184" t="s">
        <v>1</v>
      </c>
      <c r="L239" s="183"/>
      <c r="M239" s="186"/>
      <c r="N239" s="187"/>
      <c r="O239" s="187"/>
      <c r="P239" s="187"/>
      <c r="Q239" s="187"/>
      <c r="R239" s="187"/>
      <c r="S239" s="187"/>
      <c r="T239" s="188"/>
      <c r="AT239" s="184" t="s">
        <v>123</v>
      </c>
      <c r="AU239" s="184" t="s">
        <v>122</v>
      </c>
      <c r="AV239" s="16" t="s">
        <v>79</v>
      </c>
      <c r="AW239" s="16" t="s">
        <v>27</v>
      </c>
      <c r="AX239" s="16" t="s">
        <v>71</v>
      </c>
      <c r="AY239" s="184" t="s">
        <v>114</v>
      </c>
    </row>
    <row r="240" spans="1:65" s="13" customFormat="1" ht="12">
      <c r="B240" s="158"/>
      <c r="D240" s="159" t="s">
        <v>123</v>
      </c>
      <c r="E240" s="160" t="s">
        <v>1</v>
      </c>
      <c r="F240" s="161" t="s">
        <v>292</v>
      </c>
      <c r="H240" s="162">
        <v>202.7</v>
      </c>
      <c r="L240" s="158"/>
      <c r="M240" s="163"/>
      <c r="N240" s="164"/>
      <c r="O240" s="164"/>
      <c r="P240" s="164"/>
      <c r="Q240" s="164"/>
      <c r="R240" s="164"/>
      <c r="S240" s="164"/>
      <c r="T240" s="165"/>
      <c r="AT240" s="160" t="s">
        <v>123</v>
      </c>
      <c r="AU240" s="160" t="s">
        <v>122</v>
      </c>
      <c r="AV240" s="13" t="s">
        <v>122</v>
      </c>
      <c r="AW240" s="13" t="s">
        <v>27</v>
      </c>
      <c r="AX240" s="13" t="s">
        <v>71</v>
      </c>
      <c r="AY240" s="160" t="s">
        <v>114</v>
      </c>
    </row>
    <row r="241" spans="1:65" s="15" customFormat="1" ht="12">
      <c r="B241" s="173"/>
      <c r="D241" s="159" t="s">
        <v>123</v>
      </c>
      <c r="E241" s="174" t="s">
        <v>1</v>
      </c>
      <c r="F241" s="175" t="s">
        <v>144</v>
      </c>
      <c r="H241" s="176">
        <v>202.7</v>
      </c>
      <c r="L241" s="173"/>
      <c r="M241" s="177"/>
      <c r="N241" s="178"/>
      <c r="O241" s="178"/>
      <c r="P241" s="178"/>
      <c r="Q241" s="178"/>
      <c r="R241" s="178"/>
      <c r="S241" s="178"/>
      <c r="T241" s="179"/>
      <c r="AT241" s="174" t="s">
        <v>123</v>
      </c>
      <c r="AU241" s="174" t="s">
        <v>122</v>
      </c>
      <c r="AV241" s="15" t="s">
        <v>130</v>
      </c>
      <c r="AW241" s="15" t="s">
        <v>27</v>
      </c>
      <c r="AX241" s="15" t="s">
        <v>71</v>
      </c>
      <c r="AY241" s="174" t="s">
        <v>114</v>
      </c>
    </row>
    <row r="242" spans="1:65" s="14" customFormat="1" ht="12">
      <c r="B242" s="166"/>
      <c r="D242" s="159" t="s">
        <v>123</v>
      </c>
      <c r="E242" s="167" t="s">
        <v>1</v>
      </c>
      <c r="F242" s="168" t="s">
        <v>127</v>
      </c>
      <c r="H242" s="169">
        <v>202.7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123</v>
      </c>
      <c r="AU242" s="167" t="s">
        <v>122</v>
      </c>
      <c r="AV242" s="14" t="s">
        <v>121</v>
      </c>
      <c r="AW242" s="14" t="s">
        <v>27</v>
      </c>
      <c r="AX242" s="14" t="s">
        <v>79</v>
      </c>
      <c r="AY242" s="167" t="s">
        <v>114</v>
      </c>
    </row>
    <row r="243" spans="1:65" s="2" customFormat="1" ht="16.5" customHeight="1">
      <c r="A243" s="30"/>
      <c r="B243" s="144"/>
      <c r="C243" s="145" t="s">
        <v>293</v>
      </c>
      <c r="D243" s="145" t="s">
        <v>117</v>
      </c>
      <c r="E243" s="146" t="s">
        <v>294</v>
      </c>
      <c r="F243" s="147" t="s">
        <v>295</v>
      </c>
      <c r="G243" s="148" t="s">
        <v>186</v>
      </c>
      <c r="H243" s="149">
        <v>1</v>
      </c>
      <c r="I243" s="150">
        <v>48.69</v>
      </c>
      <c r="J243" s="150">
        <f>ROUND(I243*H243,2)</f>
        <v>48.69</v>
      </c>
      <c r="K243" s="151"/>
      <c r="L243" s="31"/>
      <c r="M243" s="152" t="s">
        <v>1</v>
      </c>
      <c r="N243" s="153" t="s">
        <v>37</v>
      </c>
      <c r="O243" s="154">
        <v>2.87</v>
      </c>
      <c r="P243" s="154">
        <f>O243*H243</f>
        <v>2.87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6" t="s">
        <v>156</v>
      </c>
      <c r="AT243" s="156" t="s">
        <v>117</v>
      </c>
      <c r="AU243" s="156" t="s">
        <v>122</v>
      </c>
      <c r="AY243" s="18" t="s">
        <v>114</v>
      </c>
      <c r="BE243" s="157">
        <f>IF(N243="základná",J243,0)</f>
        <v>0</v>
      </c>
      <c r="BF243" s="157">
        <f>IF(N243="znížená",J243,0)</f>
        <v>48.69</v>
      </c>
      <c r="BG243" s="157">
        <f>IF(N243="zákl. prenesená",J243,0)</f>
        <v>0</v>
      </c>
      <c r="BH243" s="157">
        <f>IF(N243="zníž. prenesená",J243,0)</f>
        <v>0</v>
      </c>
      <c r="BI243" s="157">
        <f>IF(N243="nulová",J243,0)</f>
        <v>0</v>
      </c>
      <c r="BJ243" s="18" t="s">
        <v>122</v>
      </c>
      <c r="BK243" s="157">
        <f>ROUND(I243*H243,2)</f>
        <v>48.69</v>
      </c>
      <c r="BL243" s="18" t="s">
        <v>156</v>
      </c>
      <c r="BM243" s="156" t="s">
        <v>296</v>
      </c>
    </row>
    <row r="244" spans="1:65" s="13" customFormat="1" ht="12">
      <c r="B244" s="158"/>
      <c r="D244" s="159" t="s">
        <v>123</v>
      </c>
      <c r="E244" s="160" t="s">
        <v>1</v>
      </c>
      <c r="F244" s="161" t="s">
        <v>297</v>
      </c>
      <c r="H244" s="162">
        <v>1</v>
      </c>
      <c r="L244" s="158"/>
      <c r="M244" s="163"/>
      <c r="N244" s="164"/>
      <c r="O244" s="164"/>
      <c r="P244" s="164"/>
      <c r="Q244" s="164"/>
      <c r="R244" s="164"/>
      <c r="S244" s="164"/>
      <c r="T244" s="165"/>
      <c r="AT244" s="160" t="s">
        <v>123</v>
      </c>
      <c r="AU244" s="160" t="s">
        <v>122</v>
      </c>
      <c r="AV244" s="13" t="s">
        <v>122</v>
      </c>
      <c r="AW244" s="13" t="s">
        <v>27</v>
      </c>
      <c r="AX244" s="13" t="s">
        <v>71</v>
      </c>
      <c r="AY244" s="160" t="s">
        <v>114</v>
      </c>
    </row>
    <row r="245" spans="1:65" s="14" customFormat="1" ht="12">
      <c r="B245" s="166"/>
      <c r="D245" s="159" t="s">
        <v>123</v>
      </c>
      <c r="E245" s="167" t="s">
        <v>1</v>
      </c>
      <c r="F245" s="168" t="s">
        <v>127</v>
      </c>
      <c r="H245" s="169">
        <v>1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123</v>
      </c>
      <c r="AU245" s="167" t="s">
        <v>122</v>
      </c>
      <c r="AV245" s="14" t="s">
        <v>121</v>
      </c>
      <c r="AW245" s="14" t="s">
        <v>27</v>
      </c>
      <c r="AX245" s="14" t="s">
        <v>79</v>
      </c>
      <c r="AY245" s="167" t="s">
        <v>114</v>
      </c>
    </row>
    <row r="246" spans="1:65" s="2" customFormat="1" ht="24.25" customHeight="1">
      <c r="A246" s="30"/>
      <c r="B246" s="144"/>
      <c r="C246" s="145" t="s">
        <v>213</v>
      </c>
      <c r="D246" s="145" t="s">
        <v>117</v>
      </c>
      <c r="E246" s="146" t="s">
        <v>298</v>
      </c>
      <c r="F246" s="147" t="s">
        <v>299</v>
      </c>
      <c r="G246" s="148" t="s">
        <v>186</v>
      </c>
      <c r="H246" s="149">
        <v>1</v>
      </c>
      <c r="I246" s="150">
        <v>65.599999999999994</v>
      </c>
      <c r="J246" s="150">
        <f>ROUND(I246*H246,2)</f>
        <v>65.599999999999994</v>
      </c>
      <c r="K246" s="151"/>
      <c r="L246" s="31"/>
      <c r="M246" s="152" t="s">
        <v>1</v>
      </c>
      <c r="N246" s="153" t="s">
        <v>37</v>
      </c>
      <c r="O246" s="154">
        <v>4.2</v>
      </c>
      <c r="P246" s="154">
        <f>O246*H246</f>
        <v>4.2</v>
      </c>
      <c r="Q246" s="154">
        <v>0</v>
      </c>
      <c r="R246" s="154">
        <f>Q246*H246</f>
        <v>0</v>
      </c>
      <c r="S246" s="154">
        <v>0</v>
      </c>
      <c r="T246" s="155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6" t="s">
        <v>156</v>
      </c>
      <c r="AT246" s="156" t="s">
        <v>117</v>
      </c>
      <c r="AU246" s="156" t="s">
        <v>122</v>
      </c>
      <c r="AY246" s="18" t="s">
        <v>114</v>
      </c>
      <c r="BE246" s="157">
        <f>IF(N246="základná",J246,0)</f>
        <v>0</v>
      </c>
      <c r="BF246" s="157">
        <f>IF(N246="znížená",J246,0)</f>
        <v>65.599999999999994</v>
      </c>
      <c r="BG246" s="157">
        <f>IF(N246="zákl. prenesená",J246,0)</f>
        <v>0</v>
      </c>
      <c r="BH246" s="157">
        <f>IF(N246="zníž. prenesená",J246,0)</f>
        <v>0</v>
      </c>
      <c r="BI246" s="157">
        <f>IF(N246="nulová",J246,0)</f>
        <v>0</v>
      </c>
      <c r="BJ246" s="18" t="s">
        <v>122</v>
      </c>
      <c r="BK246" s="157">
        <f>ROUND(I246*H246,2)</f>
        <v>65.599999999999994</v>
      </c>
      <c r="BL246" s="18" t="s">
        <v>156</v>
      </c>
      <c r="BM246" s="156" t="s">
        <v>300</v>
      </c>
    </row>
    <row r="247" spans="1:65" s="16" customFormat="1" ht="12">
      <c r="B247" s="183"/>
      <c r="D247" s="159" t="s">
        <v>123</v>
      </c>
      <c r="E247" s="184" t="s">
        <v>1</v>
      </c>
      <c r="F247" s="185" t="s">
        <v>176</v>
      </c>
      <c r="H247" s="184" t="s">
        <v>1</v>
      </c>
      <c r="L247" s="183"/>
      <c r="M247" s="186"/>
      <c r="N247" s="187"/>
      <c r="O247" s="187"/>
      <c r="P247" s="187"/>
      <c r="Q247" s="187"/>
      <c r="R247" s="187"/>
      <c r="S247" s="187"/>
      <c r="T247" s="188"/>
      <c r="AT247" s="184" t="s">
        <v>123</v>
      </c>
      <c r="AU247" s="184" t="s">
        <v>122</v>
      </c>
      <c r="AV247" s="16" t="s">
        <v>79</v>
      </c>
      <c r="AW247" s="16" t="s">
        <v>27</v>
      </c>
      <c r="AX247" s="16" t="s">
        <v>71</v>
      </c>
      <c r="AY247" s="184" t="s">
        <v>114</v>
      </c>
    </row>
    <row r="248" spans="1:65" s="13" customFormat="1" ht="12">
      <c r="B248" s="158"/>
      <c r="D248" s="159" t="s">
        <v>123</v>
      </c>
      <c r="E248" s="160" t="s">
        <v>1</v>
      </c>
      <c r="F248" s="161" t="s">
        <v>301</v>
      </c>
      <c r="H248" s="162">
        <v>1</v>
      </c>
      <c r="L248" s="158"/>
      <c r="M248" s="163"/>
      <c r="N248" s="164"/>
      <c r="O248" s="164"/>
      <c r="P248" s="164"/>
      <c r="Q248" s="164"/>
      <c r="R248" s="164"/>
      <c r="S248" s="164"/>
      <c r="T248" s="165"/>
      <c r="AT248" s="160" t="s">
        <v>123</v>
      </c>
      <c r="AU248" s="160" t="s">
        <v>122</v>
      </c>
      <c r="AV248" s="13" t="s">
        <v>122</v>
      </c>
      <c r="AW248" s="13" t="s">
        <v>27</v>
      </c>
      <c r="AX248" s="13" t="s">
        <v>71</v>
      </c>
      <c r="AY248" s="160" t="s">
        <v>114</v>
      </c>
    </row>
    <row r="249" spans="1:65" s="14" customFormat="1" ht="12">
      <c r="B249" s="166"/>
      <c r="D249" s="159" t="s">
        <v>123</v>
      </c>
      <c r="E249" s="167" t="s">
        <v>1</v>
      </c>
      <c r="F249" s="168" t="s">
        <v>127</v>
      </c>
      <c r="H249" s="169">
        <v>1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123</v>
      </c>
      <c r="AU249" s="167" t="s">
        <v>122</v>
      </c>
      <c r="AV249" s="14" t="s">
        <v>121</v>
      </c>
      <c r="AW249" s="14" t="s">
        <v>27</v>
      </c>
      <c r="AX249" s="14" t="s">
        <v>79</v>
      </c>
      <c r="AY249" s="167" t="s">
        <v>114</v>
      </c>
    </row>
    <row r="250" spans="1:65" s="2" customFormat="1" ht="24.25" customHeight="1">
      <c r="A250" s="30"/>
      <c r="B250" s="144"/>
      <c r="C250" s="145" t="s">
        <v>302</v>
      </c>
      <c r="D250" s="145" t="s">
        <v>117</v>
      </c>
      <c r="E250" s="146" t="s">
        <v>303</v>
      </c>
      <c r="F250" s="147" t="s">
        <v>304</v>
      </c>
      <c r="G250" s="148" t="s">
        <v>186</v>
      </c>
      <c r="H250" s="149">
        <v>1</v>
      </c>
      <c r="I250" s="150">
        <v>84.35</v>
      </c>
      <c r="J250" s="150">
        <f>ROUND(I250*H250,2)</f>
        <v>84.35</v>
      </c>
      <c r="K250" s="151"/>
      <c r="L250" s="31"/>
      <c r="M250" s="152" t="s">
        <v>1</v>
      </c>
      <c r="N250" s="153" t="s">
        <v>37</v>
      </c>
      <c r="O250" s="154">
        <v>5.4</v>
      </c>
      <c r="P250" s="154">
        <f>O250*H250</f>
        <v>5.4</v>
      </c>
      <c r="Q250" s="154">
        <v>0</v>
      </c>
      <c r="R250" s="154">
        <f>Q250*H250</f>
        <v>0</v>
      </c>
      <c r="S250" s="154">
        <v>0</v>
      </c>
      <c r="T250" s="155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6" t="s">
        <v>156</v>
      </c>
      <c r="AT250" s="156" t="s">
        <v>117</v>
      </c>
      <c r="AU250" s="156" t="s">
        <v>122</v>
      </c>
      <c r="AY250" s="18" t="s">
        <v>114</v>
      </c>
      <c r="BE250" s="157">
        <f>IF(N250="základná",J250,0)</f>
        <v>0</v>
      </c>
      <c r="BF250" s="157">
        <f>IF(N250="znížená",J250,0)</f>
        <v>84.35</v>
      </c>
      <c r="BG250" s="157">
        <f>IF(N250="zákl. prenesená",J250,0)</f>
        <v>0</v>
      </c>
      <c r="BH250" s="157">
        <f>IF(N250="zníž. prenesená",J250,0)</f>
        <v>0</v>
      </c>
      <c r="BI250" s="157">
        <f>IF(N250="nulová",J250,0)</f>
        <v>0</v>
      </c>
      <c r="BJ250" s="18" t="s">
        <v>122</v>
      </c>
      <c r="BK250" s="157">
        <f>ROUND(I250*H250,2)</f>
        <v>84.35</v>
      </c>
      <c r="BL250" s="18" t="s">
        <v>156</v>
      </c>
      <c r="BM250" s="156" t="s">
        <v>305</v>
      </c>
    </row>
    <row r="251" spans="1:65" s="16" customFormat="1" ht="12">
      <c r="B251" s="183"/>
      <c r="D251" s="159" t="s">
        <v>123</v>
      </c>
      <c r="E251" s="184" t="s">
        <v>1</v>
      </c>
      <c r="F251" s="185" t="s">
        <v>176</v>
      </c>
      <c r="H251" s="184" t="s">
        <v>1</v>
      </c>
      <c r="L251" s="183"/>
      <c r="M251" s="186"/>
      <c r="N251" s="187"/>
      <c r="O251" s="187"/>
      <c r="P251" s="187"/>
      <c r="Q251" s="187"/>
      <c r="R251" s="187"/>
      <c r="S251" s="187"/>
      <c r="T251" s="188"/>
      <c r="AT251" s="184" t="s">
        <v>123</v>
      </c>
      <c r="AU251" s="184" t="s">
        <v>122</v>
      </c>
      <c r="AV251" s="16" t="s">
        <v>79</v>
      </c>
      <c r="AW251" s="16" t="s">
        <v>27</v>
      </c>
      <c r="AX251" s="16" t="s">
        <v>71</v>
      </c>
      <c r="AY251" s="184" t="s">
        <v>114</v>
      </c>
    </row>
    <row r="252" spans="1:65" s="13" customFormat="1" ht="12">
      <c r="B252" s="158"/>
      <c r="D252" s="159" t="s">
        <v>123</v>
      </c>
      <c r="E252" s="160" t="s">
        <v>1</v>
      </c>
      <c r="F252" s="161" t="s">
        <v>301</v>
      </c>
      <c r="H252" s="162">
        <v>1</v>
      </c>
      <c r="L252" s="158"/>
      <c r="M252" s="163"/>
      <c r="N252" s="164"/>
      <c r="O252" s="164"/>
      <c r="P252" s="164"/>
      <c r="Q252" s="164"/>
      <c r="R252" s="164"/>
      <c r="S252" s="164"/>
      <c r="T252" s="165"/>
      <c r="AT252" s="160" t="s">
        <v>123</v>
      </c>
      <c r="AU252" s="160" t="s">
        <v>122</v>
      </c>
      <c r="AV252" s="13" t="s">
        <v>122</v>
      </c>
      <c r="AW252" s="13" t="s">
        <v>27</v>
      </c>
      <c r="AX252" s="13" t="s">
        <v>71</v>
      </c>
      <c r="AY252" s="160" t="s">
        <v>114</v>
      </c>
    </row>
    <row r="253" spans="1:65" s="14" customFormat="1" ht="12">
      <c r="B253" s="166"/>
      <c r="D253" s="159" t="s">
        <v>123</v>
      </c>
      <c r="E253" s="167" t="s">
        <v>1</v>
      </c>
      <c r="F253" s="168" t="s">
        <v>127</v>
      </c>
      <c r="H253" s="169">
        <v>1</v>
      </c>
      <c r="L253" s="166"/>
      <c r="M253" s="170"/>
      <c r="N253" s="171"/>
      <c r="O253" s="171"/>
      <c r="P253" s="171"/>
      <c r="Q253" s="171"/>
      <c r="R253" s="171"/>
      <c r="S253" s="171"/>
      <c r="T253" s="172"/>
      <c r="AT253" s="167" t="s">
        <v>123</v>
      </c>
      <c r="AU253" s="167" t="s">
        <v>122</v>
      </c>
      <c r="AV253" s="14" t="s">
        <v>121</v>
      </c>
      <c r="AW253" s="14" t="s">
        <v>27</v>
      </c>
      <c r="AX253" s="14" t="s">
        <v>79</v>
      </c>
      <c r="AY253" s="167" t="s">
        <v>114</v>
      </c>
    </row>
    <row r="254" spans="1:65" s="2" customFormat="1" ht="24.25" customHeight="1">
      <c r="A254" s="30"/>
      <c r="B254" s="144"/>
      <c r="C254" s="145" t="s">
        <v>217</v>
      </c>
      <c r="D254" s="145" t="s">
        <v>117</v>
      </c>
      <c r="E254" s="146" t="s">
        <v>306</v>
      </c>
      <c r="F254" s="147" t="s">
        <v>307</v>
      </c>
      <c r="G254" s="148" t="s">
        <v>186</v>
      </c>
      <c r="H254" s="149">
        <v>2</v>
      </c>
      <c r="I254" s="150">
        <v>93.72</v>
      </c>
      <c r="J254" s="150">
        <f>ROUND(I254*H254,2)</f>
        <v>187.44</v>
      </c>
      <c r="K254" s="151"/>
      <c r="L254" s="31"/>
      <c r="M254" s="152" t="s">
        <v>1</v>
      </c>
      <c r="N254" s="153" t="s">
        <v>37</v>
      </c>
      <c r="O254" s="154">
        <v>6</v>
      </c>
      <c r="P254" s="154">
        <f>O254*H254</f>
        <v>12</v>
      </c>
      <c r="Q254" s="154">
        <v>0</v>
      </c>
      <c r="R254" s="154">
        <f>Q254*H254</f>
        <v>0</v>
      </c>
      <c r="S254" s="154">
        <v>0</v>
      </c>
      <c r="T254" s="155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6" t="s">
        <v>156</v>
      </c>
      <c r="AT254" s="156" t="s">
        <v>117</v>
      </c>
      <c r="AU254" s="156" t="s">
        <v>122</v>
      </c>
      <c r="AY254" s="18" t="s">
        <v>114</v>
      </c>
      <c r="BE254" s="157">
        <f>IF(N254="základná",J254,0)</f>
        <v>0</v>
      </c>
      <c r="BF254" s="157">
        <f>IF(N254="znížená",J254,0)</f>
        <v>187.44</v>
      </c>
      <c r="BG254" s="157">
        <f>IF(N254="zákl. prenesená",J254,0)</f>
        <v>0</v>
      </c>
      <c r="BH254" s="157">
        <f>IF(N254="zníž. prenesená",J254,0)</f>
        <v>0</v>
      </c>
      <c r="BI254" s="157">
        <f>IF(N254="nulová",J254,0)</f>
        <v>0</v>
      </c>
      <c r="BJ254" s="18" t="s">
        <v>122</v>
      </c>
      <c r="BK254" s="157">
        <f>ROUND(I254*H254,2)</f>
        <v>187.44</v>
      </c>
      <c r="BL254" s="18" t="s">
        <v>156</v>
      </c>
      <c r="BM254" s="156" t="s">
        <v>308</v>
      </c>
    </row>
    <row r="255" spans="1:65" s="16" customFormat="1" ht="12">
      <c r="B255" s="183"/>
      <c r="D255" s="159" t="s">
        <v>123</v>
      </c>
      <c r="E255" s="184" t="s">
        <v>1</v>
      </c>
      <c r="F255" s="185" t="s">
        <v>176</v>
      </c>
      <c r="H255" s="184" t="s">
        <v>1</v>
      </c>
      <c r="L255" s="183"/>
      <c r="M255" s="186"/>
      <c r="N255" s="187"/>
      <c r="O255" s="187"/>
      <c r="P255" s="187"/>
      <c r="Q255" s="187"/>
      <c r="R255" s="187"/>
      <c r="S255" s="187"/>
      <c r="T255" s="188"/>
      <c r="AT255" s="184" t="s">
        <v>123</v>
      </c>
      <c r="AU255" s="184" t="s">
        <v>122</v>
      </c>
      <c r="AV255" s="16" t="s">
        <v>79</v>
      </c>
      <c r="AW255" s="16" t="s">
        <v>27</v>
      </c>
      <c r="AX255" s="16" t="s">
        <v>71</v>
      </c>
      <c r="AY255" s="184" t="s">
        <v>114</v>
      </c>
    </row>
    <row r="256" spans="1:65" s="13" customFormat="1" ht="12">
      <c r="B256" s="158"/>
      <c r="D256" s="159" t="s">
        <v>123</v>
      </c>
      <c r="E256" s="160" t="s">
        <v>1</v>
      </c>
      <c r="F256" s="161" t="s">
        <v>309</v>
      </c>
      <c r="H256" s="162">
        <v>2</v>
      </c>
      <c r="L256" s="158"/>
      <c r="M256" s="163"/>
      <c r="N256" s="164"/>
      <c r="O256" s="164"/>
      <c r="P256" s="164"/>
      <c r="Q256" s="164"/>
      <c r="R256" s="164"/>
      <c r="S256" s="164"/>
      <c r="T256" s="165"/>
      <c r="AT256" s="160" t="s">
        <v>123</v>
      </c>
      <c r="AU256" s="160" t="s">
        <v>122</v>
      </c>
      <c r="AV256" s="13" t="s">
        <v>122</v>
      </c>
      <c r="AW256" s="13" t="s">
        <v>27</v>
      </c>
      <c r="AX256" s="13" t="s">
        <v>71</v>
      </c>
      <c r="AY256" s="160" t="s">
        <v>114</v>
      </c>
    </row>
    <row r="257" spans="1:65" s="14" customFormat="1" ht="12">
      <c r="B257" s="166"/>
      <c r="D257" s="159" t="s">
        <v>123</v>
      </c>
      <c r="E257" s="167" t="s">
        <v>1</v>
      </c>
      <c r="F257" s="168" t="s">
        <v>127</v>
      </c>
      <c r="H257" s="169">
        <v>2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123</v>
      </c>
      <c r="AU257" s="167" t="s">
        <v>122</v>
      </c>
      <c r="AV257" s="14" t="s">
        <v>121</v>
      </c>
      <c r="AW257" s="14" t="s">
        <v>27</v>
      </c>
      <c r="AX257" s="14" t="s">
        <v>79</v>
      </c>
      <c r="AY257" s="167" t="s">
        <v>114</v>
      </c>
    </row>
    <row r="258" spans="1:65" s="12" customFormat="1" ht="22.75" customHeight="1">
      <c r="B258" s="132"/>
      <c r="D258" s="133" t="s">
        <v>70</v>
      </c>
      <c r="E258" s="142" t="s">
        <v>310</v>
      </c>
      <c r="F258" s="142" t="s">
        <v>311</v>
      </c>
      <c r="J258" s="143">
        <f>BK258</f>
        <v>522.88</v>
      </c>
      <c r="L258" s="132"/>
      <c r="M258" s="136"/>
      <c r="N258" s="137"/>
      <c r="O258" s="137"/>
      <c r="P258" s="138">
        <f>SUM(P259:P265)</f>
        <v>27.996824000000004</v>
      </c>
      <c r="Q258" s="137"/>
      <c r="R258" s="138">
        <f>SUM(R259:R265)</f>
        <v>6.9168624000000008E-4</v>
      </c>
      <c r="S258" s="137"/>
      <c r="T258" s="139">
        <f>SUM(T259:T265)</f>
        <v>0</v>
      </c>
      <c r="AR258" s="133" t="s">
        <v>122</v>
      </c>
      <c r="AT258" s="140" t="s">
        <v>70</v>
      </c>
      <c r="AU258" s="140" t="s">
        <v>79</v>
      </c>
      <c r="AY258" s="133" t="s">
        <v>114</v>
      </c>
      <c r="BK258" s="141">
        <f>SUM(BK259:BK265)</f>
        <v>522.88</v>
      </c>
    </row>
    <row r="259" spans="1:65" s="2" customFormat="1" ht="24.25" customHeight="1">
      <c r="A259" s="30"/>
      <c r="B259" s="144"/>
      <c r="C259" s="145" t="s">
        <v>312</v>
      </c>
      <c r="D259" s="145" t="s">
        <v>117</v>
      </c>
      <c r="E259" s="146" t="s">
        <v>313</v>
      </c>
      <c r="F259" s="147" t="s">
        <v>314</v>
      </c>
      <c r="G259" s="148" t="s">
        <v>120</v>
      </c>
      <c r="H259" s="149">
        <v>411.71800000000002</v>
      </c>
      <c r="I259" s="150">
        <v>1.27</v>
      </c>
      <c r="J259" s="150">
        <f>ROUND(I259*H259,2)</f>
        <v>522.88</v>
      </c>
      <c r="K259" s="151"/>
      <c r="L259" s="31"/>
      <c r="M259" s="152" t="s">
        <v>1</v>
      </c>
      <c r="N259" s="153" t="s">
        <v>37</v>
      </c>
      <c r="O259" s="154">
        <v>6.8000000000000005E-2</v>
      </c>
      <c r="P259" s="154">
        <f>O259*H259</f>
        <v>27.996824000000004</v>
      </c>
      <c r="Q259" s="154">
        <v>1.68E-6</v>
      </c>
      <c r="R259" s="154">
        <f>Q259*H259</f>
        <v>6.9168624000000008E-4</v>
      </c>
      <c r="S259" s="154">
        <v>0</v>
      </c>
      <c r="T259" s="155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6" t="s">
        <v>156</v>
      </c>
      <c r="AT259" s="156" t="s">
        <v>117</v>
      </c>
      <c r="AU259" s="156" t="s">
        <v>122</v>
      </c>
      <c r="AY259" s="18" t="s">
        <v>114</v>
      </c>
      <c r="BE259" s="157">
        <f>IF(N259="základná",J259,0)</f>
        <v>0</v>
      </c>
      <c r="BF259" s="157">
        <f>IF(N259="znížená",J259,0)</f>
        <v>522.88</v>
      </c>
      <c r="BG259" s="157">
        <f>IF(N259="zákl. prenesená",J259,0)</f>
        <v>0</v>
      </c>
      <c r="BH259" s="157">
        <f>IF(N259="zníž. prenesená",J259,0)</f>
        <v>0</v>
      </c>
      <c r="BI259" s="157">
        <f>IF(N259="nulová",J259,0)</f>
        <v>0</v>
      </c>
      <c r="BJ259" s="18" t="s">
        <v>122</v>
      </c>
      <c r="BK259" s="157">
        <f>ROUND(I259*H259,2)</f>
        <v>522.88</v>
      </c>
      <c r="BL259" s="18" t="s">
        <v>156</v>
      </c>
      <c r="BM259" s="156" t="s">
        <v>315</v>
      </c>
    </row>
    <row r="260" spans="1:65" s="13" customFormat="1" ht="12">
      <c r="B260" s="158"/>
      <c r="D260" s="159" t="s">
        <v>123</v>
      </c>
      <c r="E260" s="160" t="s">
        <v>1</v>
      </c>
      <c r="F260" s="161" t="s">
        <v>316</v>
      </c>
      <c r="H260" s="162">
        <v>174.24</v>
      </c>
      <c r="L260" s="158"/>
      <c r="M260" s="163"/>
      <c r="N260" s="164"/>
      <c r="O260" s="164"/>
      <c r="P260" s="164"/>
      <c r="Q260" s="164"/>
      <c r="R260" s="164"/>
      <c r="S260" s="164"/>
      <c r="T260" s="165"/>
      <c r="AT260" s="160" t="s">
        <v>123</v>
      </c>
      <c r="AU260" s="160" t="s">
        <v>122</v>
      </c>
      <c r="AV260" s="13" t="s">
        <v>122</v>
      </c>
      <c r="AW260" s="13" t="s">
        <v>27</v>
      </c>
      <c r="AX260" s="13" t="s">
        <v>71</v>
      </c>
      <c r="AY260" s="160" t="s">
        <v>114</v>
      </c>
    </row>
    <row r="261" spans="1:65" s="13" customFormat="1" ht="12">
      <c r="B261" s="158"/>
      <c r="D261" s="159" t="s">
        <v>123</v>
      </c>
      <c r="E261" s="160" t="s">
        <v>1</v>
      </c>
      <c r="F261" s="161" t="s">
        <v>317</v>
      </c>
      <c r="H261" s="162">
        <v>109.47799999999999</v>
      </c>
      <c r="L261" s="158"/>
      <c r="M261" s="163"/>
      <c r="N261" s="164"/>
      <c r="O261" s="164"/>
      <c r="P261" s="164"/>
      <c r="Q261" s="164"/>
      <c r="R261" s="164"/>
      <c r="S261" s="164"/>
      <c r="T261" s="165"/>
      <c r="AT261" s="160" t="s">
        <v>123</v>
      </c>
      <c r="AU261" s="160" t="s">
        <v>122</v>
      </c>
      <c r="AV261" s="13" t="s">
        <v>122</v>
      </c>
      <c r="AW261" s="13" t="s">
        <v>27</v>
      </c>
      <c r="AX261" s="13" t="s">
        <v>71</v>
      </c>
      <c r="AY261" s="160" t="s">
        <v>114</v>
      </c>
    </row>
    <row r="262" spans="1:65" s="15" customFormat="1" ht="12">
      <c r="B262" s="173"/>
      <c r="D262" s="159" t="s">
        <v>123</v>
      </c>
      <c r="E262" s="174" t="s">
        <v>1</v>
      </c>
      <c r="F262" s="175" t="s">
        <v>144</v>
      </c>
      <c r="H262" s="176">
        <v>283.71800000000002</v>
      </c>
      <c r="L262" s="173"/>
      <c r="M262" s="177"/>
      <c r="N262" s="178"/>
      <c r="O262" s="178"/>
      <c r="P262" s="178"/>
      <c r="Q262" s="178"/>
      <c r="R262" s="178"/>
      <c r="S262" s="178"/>
      <c r="T262" s="179"/>
      <c r="AT262" s="174" t="s">
        <v>123</v>
      </c>
      <c r="AU262" s="174" t="s">
        <v>122</v>
      </c>
      <c r="AV262" s="15" t="s">
        <v>130</v>
      </c>
      <c r="AW262" s="15" t="s">
        <v>27</v>
      </c>
      <c r="AX262" s="15" t="s">
        <v>71</v>
      </c>
      <c r="AY262" s="174" t="s">
        <v>114</v>
      </c>
    </row>
    <row r="263" spans="1:65" s="13" customFormat="1" ht="12">
      <c r="B263" s="158"/>
      <c r="D263" s="159" t="s">
        <v>123</v>
      </c>
      <c r="E263" s="160" t="s">
        <v>1</v>
      </c>
      <c r="F263" s="161" t="s">
        <v>318</v>
      </c>
      <c r="H263" s="162">
        <v>128</v>
      </c>
      <c r="L263" s="158"/>
      <c r="M263" s="163"/>
      <c r="N263" s="164"/>
      <c r="O263" s="164"/>
      <c r="P263" s="164"/>
      <c r="Q263" s="164"/>
      <c r="R263" s="164"/>
      <c r="S263" s="164"/>
      <c r="T263" s="165"/>
      <c r="AT263" s="160" t="s">
        <v>123</v>
      </c>
      <c r="AU263" s="160" t="s">
        <v>122</v>
      </c>
      <c r="AV263" s="13" t="s">
        <v>122</v>
      </c>
      <c r="AW263" s="13" t="s">
        <v>27</v>
      </c>
      <c r="AX263" s="13" t="s">
        <v>71</v>
      </c>
      <c r="AY263" s="160" t="s">
        <v>114</v>
      </c>
    </row>
    <row r="264" spans="1:65" s="15" customFormat="1" ht="12">
      <c r="B264" s="173"/>
      <c r="D264" s="159" t="s">
        <v>123</v>
      </c>
      <c r="E264" s="174" t="s">
        <v>1</v>
      </c>
      <c r="F264" s="175" t="s">
        <v>144</v>
      </c>
      <c r="H264" s="176">
        <v>128</v>
      </c>
      <c r="L264" s="173"/>
      <c r="M264" s="177"/>
      <c r="N264" s="178"/>
      <c r="O264" s="178"/>
      <c r="P264" s="178"/>
      <c r="Q264" s="178"/>
      <c r="R264" s="178"/>
      <c r="S264" s="178"/>
      <c r="T264" s="179"/>
      <c r="AT264" s="174" t="s">
        <v>123</v>
      </c>
      <c r="AU264" s="174" t="s">
        <v>122</v>
      </c>
      <c r="AV264" s="15" t="s">
        <v>130</v>
      </c>
      <c r="AW264" s="15" t="s">
        <v>27</v>
      </c>
      <c r="AX264" s="15" t="s">
        <v>71</v>
      </c>
      <c r="AY264" s="174" t="s">
        <v>114</v>
      </c>
    </row>
    <row r="265" spans="1:65" s="14" customFormat="1" ht="12">
      <c r="B265" s="166"/>
      <c r="D265" s="159" t="s">
        <v>123</v>
      </c>
      <c r="E265" s="167" t="s">
        <v>1</v>
      </c>
      <c r="F265" s="168" t="s">
        <v>127</v>
      </c>
      <c r="H265" s="169">
        <v>411.71800000000002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123</v>
      </c>
      <c r="AU265" s="167" t="s">
        <v>122</v>
      </c>
      <c r="AV265" s="14" t="s">
        <v>121</v>
      </c>
      <c r="AW265" s="14" t="s">
        <v>27</v>
      </c>
      <c r="AX265" s="14" t="s">
        <v>79</v>
      </c>
      <c r="AY265" s="167" t="s">
        <v>114</v>
      </c>
    </row>
    <row r="266" spans="1:65" s="12" customFormat="1" ht="22.75" customHeight="1">
      <c r="B266" s="132"/>
      <c r="D266" s="133" t="s">
        <v>70</v>
      </c>
      <c r="E266" s="142" t="s">
        <v>319</v>
      </c>
      <c r="F266" s="142" t="s">
        <v>320</v>
      </c>
      <c r="J266" s="143">
        <f>BK266</f>
        <v>1435.97</v>
      </c>
      <c r="L266" s="132"/>
      <c r="M266" s="136"/>
      <c r="N266" s="137"/>
      <c r="O266" s="137"/>
      <c r="P266" s="138">
        <f>SUM(P267:P299)</f>
        <v>84.127375999999998</v>
      </c>
      <c r="Q266" s="137"/>
      <c r="R266" s="138">
        <f>SUM(R267:R299)</f>
        <v>5.0476425600000001E-3</v>
      </c>
      <c r="S266" s="137"/>
      <c r="T266" s="139">
        <f>SUM(T267:T299)</f>
        <v>0</v>
      </c>
      <c r="AR266" s="133" t="s">
        <v>122</v>
      </c>
      <c r="AT266" s="140" t="s">
        <v>70</v>
      </c>
      <c r="AU266" s="140" t="s">
        <v>79</v>
      </c>
      <c r="AY266" s="133" t="s">
        <v>114</v>
      </c>
      <c r="BK266" s="141">
        <f>SUM(BK267:BK299)</f>
        <v>1435.97</v>
      </c>
    </row>
    <row r="267" spans="1:65" s="2" customFormat="1" ht="24.25" customHeight="1">
      <c r="A267" s="30"/>
      <c r="B267" s="144"/>
      <c r="C267" s="145" t="s">
        <v>222</v>
      </c>
      <c r="D267" s="145" t="s">
        <v>117</v>
      </c>
      <c r="E267" s="146" t="s">
        <v>321</v>
      </c>
      <c r="F267" s="147" t="s">
        <v>322</v>
      </c>
      <c r="G267" s="148" t="s">
        <v>120</v>
      </c>
      <c r="H267" s="149">
        <v>1450.472</v>
      </c>
      <c r="I267" s="150">
        <v>0.99</v>
      </c>
      <c r="J267" s="150">
        <f>ROUND(I267*H267,2)</f>
        <v>1435.97</v>
      </c>
      <c r="K267" s="151"/>
      <c r="L267" s="31"/>
      <c r="M267" s="152" t="s">
        <v>1</v>
      </c>
      <c r="N267" s="153" t="s">
        <v>37</v>
      </c>
      <c r="O267" s="154">
        <v>5.8000000000000003E-2</v>
      </c>
      <c r="P267" s="154">
        <f>O267*H267</f>
        <v>84.127375999999998</v>
      </c>
      <c r="Q267" s="154">
        <v>3.4800000000000001E-6</v>
      </c>
      <c r="R267" s="154">
        <f>Q267*H267</f>
        <v>5.0476425600000001E-3</v>
      </c>
      <c r="S267" s="154">
        <v>0</v>
      </c>
      <c r="T267" s="155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6" t="s">
        <v>156</v>
      </c>
      <c r="AT267" s="156" t="s">
        <v>117</v>
      </c>
      <c r="AU267" s="156" t="s">
        <v>122</v>
      </c>
      <c r="AY267" s="18" t="s">
        <v>114</v>
      </c>
      <c r="BE267" s="157">
        <f>IF(N267="základná",J267,0)</f>
        <v>0</v>
      </c>
      <c r="BF267" s="157">
        <f>IF(N267="znížená",J267,0)</f>
        <v>1435.97</v>
      </c>
      <c r="BG267" s="157">
        <f>IF(N267="zákl. prenesená",J267,0)</f>
        <v>0</v>
      </c>
      <c r="BH267" s="157">
        <f>IF(N267="zníž. prenesená",J267,0)</f>
        <v>0</v>
      </c>
      <c r="BI267" s="157">
        <f>IF(N267="nulová",J267,0)</f>
        <v>0</v>
      </c>
      <c r="BJ267" s="18" t="s">
        <v>122</v>
      </c>
      <c r="BK267" s="157">
        <f>ROUND(I267*H267,2)</f>
        <v>1435.97</v>
      </c>
      <c r="BL267" s="18" t="s">
        <v>156</v>
      </c>
      <c r="BM267" s="156" t="s">
        <v>323</v>
      </c>
    </row>
    <row r="268" spans="1:65" s="16" customFormat="1" ht="12">
      <c r="B268" s="183"/>
      <c r="D268" s="159" t="s">
        <v>123</v>
      </c>
      <c r="E268" s="184" t="s">
        <v>1</v>
      </c>
      <c r="F268" s="185" t="s">
        <v>324</v>
      </c>
      <c r="H268" s="184" t="s">
        <v>1</v>
      </c>
      <c r="L268" s="183"/>
      <c r="M268" s="186"/>
      <c r="N268" s="187"/>
      <c r="O268" s="187"/>
      <c r="P268" s="187"/>
      <c r="Q268" s="187"/>
      <c r="R268" s="187"/>
      <c r="S268" s="187"/>
      <c r="T268" s="188"/>
      <c r="AT268" s="184" t="s">
        <v>123</v>
      </c>
      <c r="AU268" s="184" t="s">
        <v>122</v>
      </c>
      <c r="AV268" s="16" t="s">
        <v>79</v>
      </c>
      <c r="AW268" s="16" t="s">
        <v>27</v>
      </c>
      <c r="AX268" s="16" t="s">
        <v>71</v>
      </c>
      <c r="AY268" s="184" t="s">
        <v>114</v>
      </c>
    </row>
    <row r="269" spans="1:65" s="13" customFormat="1" ht="24">
      <c r="B269" s="158"/>
      <c r="D269" s="159" t="s">
        <v>123</v>
      </c>
      <c r="E269" s="160" t="s">
        <v>1</v>
      </c>
      <c r="F269" s="161" t="s">
        <v>325</v>
      </c>
      <c r="H269" s="162">
        <v>160.042</v>
      </c>
      <c r="L269" s="158"/>
      <c r="M269" s="163"/>
      <c r="N269" s="164"/>
      <c r="O269" s="164"/>
      <c r="P269" s="164"/>
      <c r="Q269" s="164"/>
      <c r="R269" s="164"/>
      <c r="S269" s="164"/>
      <c r="T269" s="165"/>
      <c r="AT269" s="160" t="s">
        <v>123</v>
      </c>
      <c r="AU269" s="160" t="s">
        <v>122</v>
      </c>
      <c r="AV269" s="13" t="s">
        <v>122</v>
      </c>
      <c r="AW269" s="13" t="s">
        <v>27</v>
      </c>
      <c r="AX269" s="13" t="s">
        <v>71</v>
      </c>
      <c r="AY269" s="160" t="s">
        <v>114</v>
      </c>
    </row>
    <row r="270" spans="1:65" s="13" customFormat="1" ht="24">
      <c r="B270" s="158"/>
      <c r="D270" s="159" t="s">
        <v>123</v>
      </c>
      <c r="E270" s="160" t="s">
        <v>1</v>
      </c>
      <c r="F270" s="161" t="s">
        <v>326</v>
      </c>
      <c r="H270" s="162">
        <v>276.20499999999998</v>
      </c>
      <c r="L270" s="158"/>
      <c r="M270" s="163"/>
      <c r="N270" s="164"/>
      <c r="O270" s="164"/>
      <c r="P270" s="164"/>
      <c r="Q270" s="164"/>
      <c r="R270" s="164"/>
      <c r="S270" s="164"/>
      <c r="T270" s="165"/>
      <c r="AT270" s="160" t="s">
        <v>123</v>
      </c>
      <c r="AU270" s="160" t="s">
        <v>122</v>
      </c>
      <c r="AV270" s="13" t="s">
        <v>122</v>
      </c>
      <c r="AW270" s="13" t="s">
        <v>27</v>
      </c>
      <c r="AX270" s="13" t="s">
        <v>71</v>
      </c>
      <c r="AY270" s="160" t="s">
        <v>114</v>
      </c>
    </row>
    <row r="271" spans="1:65" s="13" customFormat="1" ht="12">
      <c r="B271" s="158"/>
      <c r="D271" s="159" t="s">
        <v>123</v>
      </c>
      <c r="E271" s="160" t="s">
        <v>1</v>
      </c>
      <c r="F271" s="161" t="s">
        <v>327</v>
      </c>
      <c r="H271" s="162">
        <v>25.364000000000001</v>
      </c>
      <c r="L271" s="158"/>
      <c r="M271" s="163"/>
      <c r="N271" s="164"/>
      <c r="O271" s="164"/>
      <c r="P271" s="164"/>
      <c r="Q271" s="164"/>
      <c r="R271" s="164"/>
      <c r="S271" s="164"/>
      <c r="T271" s="165"/>
      <c r="AT271" s="160" t="s">
        <v>123</v>
      </c>
      <c r="AU271" s="160" t="s">
        <v>122</v>
      </c>
      <c r="AV271" s="13" t="s">
        <v>122</v>
      </c>
      <c r="AW271" s="13" t="s">
        <v>27</v>
      </c>
      <c r="AX271" s="13" t="s">
        <v>71</v>
      </c>
      <c r="AY271" s="160" t="s">
        <v>114</v>
      </c>
    </row>
    <row r="272" spans="1:65" s="13" customFormat="1" ht="12">
      <c r="B272" s="158"/>
      <c r="D272" s="159" t="s">
        <v>123</v>
      </c>
      <c r="E272" s="160" t="s">
        <v>1</v>
      </c>
      <c r="F272" s="161" t="s">
        <v>328</v>
      </c>
      <c r="H272" s="162">
        <v>15.002000000000001</v>
      </c>
      <c r="L272" s="158"/>
      <c r="M272" s="163"/>
      <c r="N272" s="164"/>
      <c r="O272" s="164"/>
      <c r="P272" s="164"/>
      <c r="Q272" s="164"/>
      <c r="R272" s="164"/>
      <c r="S272" s="164"/>
      <c r="T272" s="165"/>
      <c r="AT272" s="160" t="s">
        <v>123</v>
      </c>
      <c r="AU272" s="160" t="s">
        <v>122</v>
      </c>
      <c r="AV272" s="13" t="s">
        <v>122</v>
      </c>
      <c r="AW272" s="13" t="s">
        <v>27</v>
      </c>
      <c r="AX272" s="13" t="s">
        <v>71</v>
      </c>
      <c r="AY272" s="160" t="s">
        <v>114</v>
      </c>
    </row>
    <row r="273" spans="2:51" s="13" customFormat="1" ht="12">
      <c r="B273" s="158"/>
      <c r="D273" s="159" t="s">
        <v>123</v>
      </c>
      <c r="E273" s="160" t="s">
        <v>1</v>
      </c>
      <c r="F273" s="161" t="s">
        <v>329</v>
      </c>
      <c r="H273" s="162">
        <v>35.591999999999999</v>
      </c>
      <c r="L273" s="158"/>
      <c r="M273" s="163"/>
      <c r="N273" s="164"/>
      <c r="O273" s="164"/>
      <c r="P273" s="164"/>
      <c r="Q273" s="164"/>
      <c r="R273" s="164"/>
      <c r="S273" s="164"/>
      <c r="T273" s="165"/>
      <c r="AT273" s="160" t="s">
        <v>123</v>
      </c>
      <c r="AU273" s="160" t="s">
        <v>122</v>
      </c>
      <c r="AV273" s="13" t="s">
        <v>122</v>
      </c>
      <c r="AW273" s="13" t="s">
        <v>27</v>
      </c>
      <c r="AX273" s="13" t="s">
        <v>71</v>
      </c>
      <c r="AY273" s="160" t="s">
        <v>114</v>
      </c>
    </row>
    <row r="274" spans="2:51" s="13" customFormat="1" ht="12">
      <c r="B274" s="158"/>
      <c r="D274" s="159" t="s">
        <v>123</v>
      </c>
      <c r="E274" s="160" t="s">
        <v>1</v>
      </c>
      <c r="F274" s="161" t="s">
        <v>330</v>
      </c>
      <c r="H274" s="162">
        <v>39.942</v>
      </c>
      <c r="L274" s="158"/>
      <c r="M274" s="163"/>
      <c r="N274" s="164"/>
      <c r="O274" s="164"/>
      <c r="P274" s="164"/>
      <c r="Q274" s="164"/>
      <c r="R274" s="164"/>
      <c r="S274" s="164"/>
      <c r="T274" s="165"/>
      <c r="AT274" s="160" t="s">
        <v>123</v>
      </c>
      <c r="AU274" s="160" t="s">
        <v>122</v>
      </c>
      <c r="AV274" s="13" t="s">
        <v>122</v>
      </c>
      <c r="AW274" s="13" t="s">
        <v>27</v>
      </c>
      <c r="AX274" s="13" t="s">
        <v>71</v>
      </c>
      <c r="AY274" s="160" t="s">
        <v>114</v>
      </c>
    </row>
    <row r="275" spans="2:51" s="13" customFormat="1" ht="12">
      <c r="B275" s="158"/>
      <c r="D275" s="159" t="s">
        <v>123</v>
      </c>
      <c r="E275" s="160" t="s">
        <v>1</v>
      </c>
      <c r="F275" s="161" t="s">
        <v>331</v>
      </c>
      <c r="H275" s="162">
        <v>20.652999999999999</v>
      </c>
      <c r="L275" s="158"/>
      <c r="M275" s="163"/>
      <c r="N275" s="164"/>
      <c r="O275" s="164"/>
      <c r="P275" s="164"/>
      <c r="Q275" s="164"/>
      <c r="R275" s="164"/>
      <c r="S275" s="164"/>
      <c r="T275" s="165"/>
      <c r="AT275" s="160" t="s">
        <v>123</v>
      </c>
      <c r="AU275" s="160" t="s">
        <v>122</v>
      </c>
      <c r="AV275" s="13" t="s">
        <v>122</v>
      </c>
      <c r="AW275" s="13" t="s">
        <v>27</v>
      </c>
      <c r="AX275" s="13" t="s">
        <v>71</v>
      </c>
      <c r="AY275" s="160" t="s">
        <v>114</v>
      </c>
    </row>
    <row r="276" spans="2:51" s="13" customFormat="1" ht="12">
      <c r="B276" s="158"/>
      <c r="D276" s="159" t="s">
        <v>123</v>
      </c>
      <c r="E276" s="160" t="s">
        <v>1</v>
      </c>
      <c r="F276" s="161" t="s">
        <v>332</v>
      </c>
      <c r="H276" s="162">
        <v>40.585000000000001</v>
      </c>
      <c r="L276" s="158"/>
      <c r="M276" s="163"/>
      <c r="N276" s="164"/>
      <c r="O276" s="164"/>
      <c r="P276" s="164"/>
      <c r="Q276" s="164"/>
      <c r="R276" s="164"/>
      <c r="S276" s="164"/>
      <c r="T276" s="165"/>
      <c r="AT276" s="160" t="s">
        <v>123</v>
      </c>
      <c r="AU276" s="160" t="s">
        <v>122</v>
      </c>
      <c r="AV276" s="13" t="s">
        <v>122</v>
      </c>
      <c r="AW276" s="13" t="s">
        <v>27</v>
      </c>
      <c r="AX276" s="13" t="s">
        <v>71</v>
      </c>
      <c r="AY276" s="160" t="s">
        <v>114</v>
      </c>
    </row>
    <row r="277" spans="2:51" s="13" customFormat="1" ht="12">
      <c r="B277" s="158"/>
      <c r="D277" s="159" t="s">
        <v>123</v>
      </c>
      <c r="E277" s="160" t="s">
        <v>1</v>
      </c>
      <c r="F277" s="161" t="s">
        <v>333</v>
      </c>
      <c r="H277" s="162">
        <v>33.94</v>
      </c>
      <c r="L277" s="158"/>
      <c r="M277" s="163"/>
      <c r="N277" s="164"/>
      <c r="O277" s="164"/>
      <c r="P277" s="164"/>
      <c r="Q277" s="164"/>
      <c r="R277" s="164"/>
      <c r="S277" s="164"/>
      <c r="T277" s="165"/>
      <c r="AT277" s="160" t="s">
        <v>123</v>
      </c>
      <c r="AU277" s="160" t="s">
        <v>122</v>
      </c>
      <c r="AV277" s="13" t="s">
        <v>122</v>
      </c>
      <c r="AW277" s="13" t="s">
        <v>27</v>
      </c>
      <c r="AX277" s="13" t="s">
        <v>71</v>
      </c>
      <c r="AY277" s="160" t="s">
        <v>114</v>
      </c>
    </row>
    <row r="278" spans="2:51" s="13" customFormat="1" ht="12">
      <c r="B278" s="158"/>
      <c r="D278" s="159" t="s">
        <v>123</v>
      </c>
      <c r="E278" s="160" t="s">
        <v>1</v>
      </c>
      <c r="F278" s="161" t="s">
        <v>334</v>
      </c>
      <c r="H278" s="162">
        <v>20.231999999999999</v>
      </c>
      <c r="L278" s="158"/>
      <c r="M278" s="163"/>
      <c r="N278" s="164"/>
      <c r="O278" s="164"/>
      <c r="P278" s="164"/>
      <c r="Q278" s="164"/>
      <c r="R278" s="164"/>
      <c r="S278" s="164"/>
      <c r="T278" s="165"/>
      <c r="AT278" s="160" t="s">
        <v>123</v>
      </c>
      <c r="AU278" s="160" t="s">
        <v>122</v>
      </c>
      <c r="AV278" s="13" t="s">
        <v>122</v>
      </c>
      <c r="AW278" s="13" t="s">
        <v>27</v>
      </c>
      <c r="AX278" s="13" t="s">
        <v>71</v>
      </c>
      <c r="AY278" s="160" t="s">
        <v>114</v>
      </c>
    </row>
    <row r="279" spans="2:51" s="13" customFormat="1" ht="12">
      <c r="B279" s="158"/>
      <c r="D279" s="159" t="s">
        <v>123</v>
      </c>
      <c r="E279" s="160" t="s">
        <v>1</v>
      </c>
      <c r="F279" s="161" t="s">
        <v>335</v>
      </c>
      <c r="H279" s="162">
        <v>32.78</v>
      </c>
      <c r="L279" s="158"/>
      <c r="M279" s="163"/>
      <c r="N279" s="164"/>
      <c r="O279" s="164"/>
      <c r="P279" s="164"/>
      <c r="Q279" s="164"/>
      <c r="R279" s="164"/>
      <c r="S279" s="164"/>
      <c r="T279" s="165"/>
      <c r="AT279" s="160" t="s">
        <v>123</v>
      </c>
      <c r="AU279" s="160" t="s">
        <v>122</v>
      </c>
      <c r="AV279" s="13" t="s">
        <v>122</v>
      </c>
      <c r="AW279" s="13" t="s">
        <v>27</v>
      </c>
      <c r="AX279" s="13" t="s">
        <v>71</v>
      </c>
      <c r="AY279" s="160" t="s">
        <v>114</v>
      </c>
    </row>
    <row r="280" spans="2:51" s="13" customFormat="1" ht="12">
      <c r="B280" s="158"/>
      <c r="D280" s="159" t="s">
        <v>123</v>
      </c>
      <c r="E280" s="160" t="s">
        <v>1</v>
      </c>
      <c r="F280" s="161" t="s">
        <v>336</v>
      </c>
      <c r="H280" s="162">
        <v>30.210999999999999</v>
      </c>
      <c r="L280" s="158"/>
      <c r="M280" s="163"/>
      <c r="N280" s="164"/>
      <c r="O280" s="164"/>
      <c r="P280" s="164"/>
      <c r="Q280" s="164"/>
      <c r="R280" s="164"/>
      <c r="S280" s="164"/>
      <c r="T280" s="165"/>
      <c r="AT280" s="160" t="s">
        <v>123</v>
      </c>
      <c r="AU280" s="160" t="s">
        <v>122</v>
      </c>
      <c r="AV280" s="13" t="s">
        <v>122</v>
      </c>
      <c r="AW280" s="13" t="s">
        <v>27</v>
      </c>
      <c r="AX280" s="13" t="s">
        <v>71</v>
      </c>
      <c r="AY280" s="160" t="s">
        <v>114</v>
      </c>
    </row>
    <row r="281" spans="2:51" s="13" customFormat="1" ht="12">
      <c r="B281" s="158"/>
      <c r="D281" s="159" t="s">
        <v>123</v>
      </c>
      <c r="E281" s="160" t="s">
        <v>1</v>
      </c>
      <c r="F281" s="161" t="s">
        <v>337</v>
      </c>
      <c r="H281" s="162">
        <v>27.451000000000001</v>
      </c>
      <c r="L281" s="158"/>
      <c r="M281" s="163"/>
      <c r="N281" s="164"/>
      <c r="O281" s="164"/>
      <c r="P281" s="164"/>
      <c r="Q281" s="164"/>
      <c r="R281" s="164"/>
      <c r="S281" s="164"/>
      <c r="T281" s="165"/>
      <c r="AT281" s="160" t="s">
        <v>123</v>
      </c>
      <c r="AU281" s="160" t="s">
        <v>122</v>
      </c>
      <c r="AV281" s="13" t="s">
        <v>122</v>
      </c>
      <c r="AW281" s="13" t="s">
        <v>27</v>
      </c>
      <c r="AX281" s="13" t="s">
        <v>71</v>
      </c>
      <c r="AY281" s="160" t="s">
        <v>114</v>
      </c>
    </row>
    <row r="282" spans="2:51" s="13" customFormat="1" ht="12">
      <c r="B282" s="158"/>
      <c r="D282" s="159" t="s">
        <v>123</v>
      </c>
      <c r="E282" s="160" t="s">
        <v>1</v>
      </c>
      <c r="F282" s="161" t="s">
        <v>338</v>
      </c>
      <c r="H282" s="162">
        <v>60.774000000000001</v>
      </c>
      <c r="L282" s="158"/>
      <c r="M282" s="163"/>
      <c r="N282" s="164"/>
      <c r="O282" s="164"/>
      <c r="P282" s="164"/>
      <c r="Q282" s="164"/>
      <c r="R282" s="164"/>
      <c r="S282" s="164"/>
      <c r="T282" s="165"/>
      <c r="AT282" s="160" t="s">
        <v>123</v>
      </c>
      <c r="AU282" s="160" t="s">
        <v>122</v>
      </c>
      <c r="AV282" s="13" t="s">
        <v>122</v>
      </c>
      <c r="AW282" s="13" t="s">
        <v>27</v>
      </c>
      <c r="AX282" s="13" t="s">
        <v>71</v>
      </c>
      <c r="AY282" s="160" t="s">
        <v>114</v>
      </c>
    </row>
    <row r="283" spans="2:51" s="13" customFormat="1" ht="24">
      <c r="B283" s="158"/>
      <c r="D283" s="159" t="s">
        <v>123</v>
      </c>
      <c r="E283" s="160" t="s">
        <v>1</v>
      </c>
      <c r="F283" s="161" t="s">
        <v>339</v>
      </c>
      <c r="H283" s="162">
        <v>45.576000000000001</v>
      </c>
      <c r="L283" s="158"/>
      <c r="M283" s="163"/>
      <c r="N283" s="164"/>
      <c r="O283" s="164"/>
      <c r="P283" s="164"/>
      <c r="Q283" s="164"/>
      <c r="R283" s="164"/>
      <c r="S283" s="164"/>
      <c r="T283" s="165"/>
      <c r="AT283" s="160" t="s">
        <v>123</v>
      </c>
      <c r="AU283" s="160" t="s">
        <v>122</v>
      </c>
      <c r="AV283" s="13" t="s">
        <v>122</v>
      </c>
      <c r="AW283" s="13" t="s">
        <v>27</v>
      </c>
      <c r="AX283" s="13" t="s">
        <v>71</v>
      </c>
      <c r="AY283" s="160" t="s">
        <v>114</v>
      </c>
    </row>
    <row r="284" spans="2:51" s="13" customFormat="1" ht="12">
      <c r="B284" s="158"/>
      <c r="D284" s="159" t="s">
        <v>123</v>
      </c>
      <c r="E284" s="160" t="s">
        <v>1</v>
      </c>
      <c r="F284" s="161" t="s">
        <v>340</v>
      </c>
      <c r="H284" s="162">
        <v>13.44</v>
      </c>
      <c r="L284" s="158"/>
      <c r="M284" s="163"/>
      <c r="N284" s="164"/>
      <c r="O284" s="164"/>
      <c r="P284" s="164"/>
      <c r="Q284" s="164"/>
      <c r="R284" s="164"/>
      <c r="S284" s="164"/>
      <c r="T284" s="165"/>
      <c r="AT284" s="160" t="s">
        <v>123</v>
      </c>
      <c r="AU284" s="160" t="s">
        <v>122</v>
      </c>
      <c r="AV284" s="13" t="s">
        <v>122</v>
      </c>
      <c r="AW284" s="13" t="s">
        <v>27</v>
      </c>
      <c r="AX284" s="13" t="s">
        <v>71</v>
      </c>
      <c r="AY284" s="160" t="s">
        <v>114</v>
      </c>
    </row>
    <row r="285" spans="2:51" s="13" customFormat="1" ht="12">
      <c r="B285" s="158"/>
      <c r="D285" s="159" t="s">
        <v>123</v>
      </c>
      <c r="E285" s="160" t="s">
        <v>1</v>
      </c>
      <c r="F285" s="161" t="s">
        <v>341</v>
      </c>
      <c r="H285" s="162">
        <v>35.33</v>
      </c>
      <c r="L285" s="158"/>
      <c r="M285" s="163"/>
      <c r="N285" s="164"/>
      <c r="O285" s="164"/>
      <c r="P285" s="164"/>
      <c r="Q285" s="164"/>
      <c r="R285" s="164"/>
      <c r="S285" s="164"/>
      <c r="T285" s="165"/>
      <c r="AT285" s="160" t="s">
        <v>123</v>
      </c>
      <c r="AU285" s="160" t="s">
        <v>122</v>
      </c>
      <c r="AV285" s="13" t="s">
        <v>122</v>
      </c>
      <c r="AW285" s="13" t="s">
        <v>27</v>
      </c>
      <c r="AX285" s="13" t="s">
        <v>71</v>
      </c>
      <c r="AY285" s="160" t="s">
        <v>114</v>
      </c>
    </row>
    <row r="286" spans="2:51" s="13" customFormat="1" ht="12">
      <c r="B286" s="158"/>
      <c r="D286" s="159" t="s">
        <v>123</v>
      </c>
      <c r="E286" s="160" t="s">
        <v>1</v>
      </c>
      <c r="F286" s="161" t="s">
        <v>342</v>
      </c>
      <c r="H286" s="162">
        <v>27.335000000000001</v>
      </c>
      <c r="L286" s="158"/>
      <c r="M286" s="163"/>
      <c r="N286" s="164"/>
      <c r="O286" s="164"/>
      <c r="P286" s="164"/>
      <c r="Q286" s="164"/>
      <c r="R286" s="164"/>
      <c r="S286" s="164"/>
      <c r="T286" s="165"/>
      <c r="AT286" s="160" t="s">
        <v>123</v>
      </c>
      <c r="AU286" s="160" t="s">
        <v>122</v>
      </c>
      <c r="AV286" s="13" t="s">
        <v>122</v>
      </c>
      <c r="AW286" s="13" t="s">
        <v>27</v>
      </c>
      <c r="AX286" s="13" t="s">
        <v>71</v>
      </c>
      <c r="AY286" s="160" t="s">
        <v>114</v>
      </c>
    </row>
    <row r="287" spans="2:51" s="13" customFormat="1" ht="12">
      <c r="B287" s="158"/>
      <c r="D287" s="159" t="s">
        <v>123</v>
      </c>
      <c r="E287" s="160" t="s">
        <v>1</v>
      </c>
      <c r="F287" s="161" t="s">
        <v>343</v>
      </c>
      <c r="H287" s="162">
        <v>-82.24</v>
      </c>
      <c r="L287" s="158"/>
      <c r="M287" s="163"/>
      <c r="N287" s="164"/>
      <c r="O287" s="164"/>
      <c r="P287" s="164"/>
      <c r="Q287" s="164"/>
      <c r="R287" s="164"/>
      <c r="S287" s="164"/>
      <c r="T287" s="165"/>
      <c r="AT287" s="160" t="s">
        <v>123</v>
      </c>
      <c r="AU287" s="160" t="s">
        <v>122</v>
      </c>
      <c r="AV287" s="13" t="s">
        <v>122</v>
      </c>
      <c r="AW287" s="13" t="s">
        <v>27</v>
      </c>
      <c r="AX287" s="13" t="s">
        <v>71</v>
      </c>
      <c r="AY287" s="160" t="s">
        <v>114</v>
      </c>
    </row>
    <row r="288" spans="2:51" s="16" customFormat="1" ht="12">
      <c r="B288" s="183"/>
      <c r="D288" s="159" t="s">
        <v>123</v>
      </c>
      <c r="E288" s="184" t="s">
        <v>1</v>
      </c>
      <c r="F288" s="185" t="s">
        <v>182</v>
      </c>
      <c r="H288" s="184" t="s">
        <v>1</v>
      </c>
      <c r="L288" s="183"/>
      <c r="M288" s="186"/>
      <c r="N288" s="187"/>
      <c r="O288" s="187"/>
      <c r="P288" s="187"/>
      <c r="Q288" s="187"/>
      <c r="R288" s="187"/>
      <c r="S288" s="187"/>
      <c r="T288" s="188"/>
      <c r="AT288" s="184" t="s">
        <v>123</v>
      </c>
      <c r="AU288" s="184" t="s">
        <v>122</v>
      </c>
      <c r="AV288" s="16" t="s">
        <v>79</v>
      </c>
      <c r="AW288" s="16" t="s">
        <v>27</v>
      </c>
      <c r="AX288" s="16" t="s">
        <v>71</v>
      </c>
      <c r="AY288" s="184" t="s">
        <v>114</v>
      </c>
    </row>
    <row r="289" spans="1:65" s="13" customFormat="1" ht="12">
      <c r="B289" s="158"/>
      <c r="D289" s="159" t="s">
        <v>123</v>
      </c>
      <c r="E289" s="160" t="s">
        <v>1</v>
      </c>
      <c r="F289" s="161" t="s">
        <v>344</v>
      </c>
      <c r="H289" s="162">
        <v>58.411999999999999</v>
      </c>
      <c r="L289" s="158"/>
      <c r="M289" s="163"/>
      <c r="N289" s="164"/>
      <c r="O289" s="164"/>
      <c r="P289" s="164"/>
      <c r="Q289" s="164"/>
      <c r="R289" s="164"/>
      <c r="S289" s="164"/>
      <c r="T289" s="165"/>
      <c r="AT289" s="160" t="s">
        <v>123</v>
      </c>
      <c r="AU289" s="160" t="s">
        <v>122</v>
      </c>
      <c r="AV289" s="13" t="s">
        <v>122</v>
      </c>
      <c r="AW289" s="13" t="s">
        <v>27</v>
      </c>
      <c r="AX289" s="13" t="s">
        <v>71</v>
      </c>
      <c r="AY289" s="160" t="s">
        <v>114</v>
      </c>
    </row>
    <row r="290" spans="1:65" s="13" customFormat="1" ht="12">
      <c r="B290" s="158"/>
      <c r="D290" s="159" t="s">
        <v>123</v>
      </c>
      <c r="E290" s="160" t="s">
        <v>1</v>
      </c>
      <c r="F290" s="161" t="s">
        <v>345</v>
      </c>
      <c r="H290" s="162">
        <v>64.436000000000007</v>
      </c>
      <c r="L290" s="158"/>
      <c r="M290" s="163"/>
      <c r="N290" s="164"/>
      <c r="O290" s="164"/>
      <c r="P290" s="164"/>
      <c r="Q290" s="164"/>
      <c r="R290" s="164"/>
      <c r="S290" s="164"/>
      <c r="T290" s="165"/>
      <c r="AT290" s="160" t="s">
        <v>123</v>
      </c>
      <c r="AU290" s="160" t="s">
        <v>122</v>
      </c>
      <c r="AV290" s="13" t="s">
        <v>122</v>
      </c>
      <c r="AW290" s="13" t="s">
        <v>27</v>
      </c>
      <c r="AX290" s="13" t="s">
        <v>71</v>
      </c>
      <c r="AY290" s="160" t="s">
        <v>114</v>
      </c>
    </row>
    <row r="291" spans="1:65" s="13" customFormat="1" ht="12">
      <c r="B291" s="158"/>
      <c r="D291" s="159" t="s">
        <v>123</v>
      </c>
      <c r="E291" s="160" t="s">
        <v>1</v>
      </c>
      <c r="F291" s="161" t="s">
        <v>346</v>
      </c>
      <c r="H291" s="162">
        <v>24.486000000000001</v>
      </c>
      <c r="L291" s="158"/>
      <c r="M291" s="163"/>
      <c r="N291" s="164"/>
      <c r="O291" s="164"/>
      <c r="P291" s="164"/>
      <c r="Q291" s="164"/>
      <c r="R291" s="164"/>
      <c r="S291" s="164"/>
      <c r="T291" s="165"/>
      <c r="AT291" s="160" t="s">
        <v>123</v>
      </c>
      <c r="AU291" s="160" t="s">
        <v>122</v>
      </c>
      <c r="AV291" s="13" t="s">
        <v>122</v>
      </c>
      <c r="AW291" s="13" t="s">
        <v>27</v>
      </c>
      <c r="AX291" s="13" t="s">
        <v>71</v>
      </c>
      <c r="AY291" s="160" t="s">
        <v>114</v>
      </c>
    </row>
    <row r="292" spans="1:65" s="13" customFormat="1" ht="12">
      <c r="B292" s="158"/>
      <c r="D292" s="159" t="s">
        <v>123</v>
      </c>
      <c r="E292" s="160" t="s">
        <v>1</v>
      </c>
      <c r="F292" s="161" t="s">
        <v>347</v>
      </c>
      <c r="H292" s="162">
        <v>81.025999999999996</v>
      </c>
      <c r="L292" s="158"/>
      <c r="M292" s="163"/>
      <c r="N292" s="164"/>
      <c r="O292" s="164"/>
      <c r="P292" s="164"/>
      <c r="Q292" s="164"/>
      <c r="R292" s="164"/>
      <c r="S292" s="164"/>
      <c r="T292" s="165"/>
      <c r="AT292" s="160" t="s">
        <v>123</v>
      </c>
      <c r="AU292" s="160" t="s">
        <v>122</v>
      </c>
      <c r="AV292" s="13" t="s">
        <v>122</v>
      </c>
      <c r="AW292" s="13" t="s">
        <v>27</v>
      </c>
      <c r="AX292" s="13" t="s">
        <v>71</v>
      </c>
      <c r="AY292" s="160" t="s">
        <v>114</v>
      </c>
    </row>
    <row r="293" spans="1:65" s="13" customFormat="1" ht="12">
      <c r="B293" s="158"/>
      <c r="D293" s="159" t="s">
        <v>123</v>
      </c>
      <c r="E293" s="160" t="s">
        <v>1</v>
      </c>
      <c r="F293" s="161" t="s">
        <v>348</v>
      </c>
      <c r="H293" s="162">
        <v>35.545999999999999</v>
      </c>
      <c r="L293" s="158"/>
      <c r="M293" s="163"/>
      <c r="N293" s="164"/>
      <c r="O293" s="164"/>
      <c r="P293" s="164"/>
      <c r="Q293" s="164"/>
      <c r="R293" s="164"/>
      <c r="S293" s="164"/>
      <c r="T293" s="165"/>
      <c r="AT293" s="160" t="s">
        <v>123</v>
      </c>
      <c r="AU293" s="160" t="s">
        <v>122</v>
      </c>
      <c r="AV293" s="13" t="s">
        <v>122</v>
      </c>
      <c r="AW293" s="13" t="s">
        <v>27</v>
      </c>
      <c r="AX293" s="13" t="s">
        <v>71</v>
      </c>
      <c r="AY293" s="160" t="s">
        <v>114</v>
      </c>
    </row>
    <row r="294" spans="1:65" s="13" customFormat="1" ht="12">
      <c r="B294" s="158"/>
      <c r="D294" s="159" t="s">
        <v>123</v>
      </c>
      <c r="E294" s="160" t="s">
        <v>1</v>
      </c>
      <c r="F294" s="161" t="s">
        <v>349</v>
      </c>
      <c r="H294" s="162">
        <v>99.284000000000006</v>
      </c>
      <c r="L294" s="158"/>
      <c r="M294" s="163"/>
      <c r="N294" s="164"/>
      <c r="O294" s="164"/>
      <c r="P294" s="164"/>
      <c r="Q294" s="164"/>
      <c r="R294" s="164"/>
      <c r="S294" s="164"/>
      <c r="T294" s="165"/>
      <c r="AT294" s="160" t="s">
        <v>123</v>
      </c>
      <c r="AU294" s="160" t="s">
        <v>122</v>
      </c>
      <c r="AV294" s="13" t="s">
        <v>122</v>
      </c>
      <c r="AW294" s="13" t="s">
        <v>27</v>
      </c>
      <c r="AX294" s="13" t="s">
        <v>71</v>
      </c>
      <c r="AY294" s="160" t="s">
        <v>114</v>
      </c>
    </row>
    <row r="295" spans="1:65" s="13" customFormat="1" ht="12">
      <c r="B295" s="158"/>
      <c r="D295" s="159" t="s">
        <v>123</v>
      </c>
      <c r="E295" s="160" t="s">
        <v>1</v>
      </c>
      <c r="F295" s="161" t="s">
        <v>350</v>
      </c>
      <c r="H295" s="162">
        <v>69.959999999999994</v>
      </c>
      <c r="L295" s="158"/>
      <c r="M295" s="163"/>
      <c r="N295" s="164"/>
      <c r="O295" s="164"/>
      <c r="P295" s="164"/>
      <c r="Q295" s="164"/>
      <c r="R295" s="164"/>
      <c r="S295" s="164"/>
      <c r="T295" s="165"/>
      <c r="AT295" s="160" t="s">
        <v>123</v>
      </c>
      <c r="AU295" s="160" t="s">
        <v>122</v>
      </c>
      <c r="AV295" s="13" t="s">
        <v>122</v>
      </c>
      <c r="AW295" s="13" t="s">
        <v>27</v>
      </c>
      <c r="AX295" s="13" t="s">
        <v>71</v>
      </c>
      <c r="AY295" s="160" t="s">
        <v>114</v>
      </c>
    </row>
    <row r="296" spans="1:65" s="13" customFormat="1" ht="24">
      <c r="B296" s="158"/>
      <c r="D296" s="159" t="s">
        <v>123</v>
      </c>
      <c r="E296" s="160" t="s">
        <v>1</v>
      </c>
      <c r="F296" s="161" t="s">
        <v>351</v>
      </c>
      <c r="H296" s="162">
        <v>127.30800000000001</v>
      </c>
      <c r="L296" s="158"/>
      <c r="M296" s="163"/>
      <c r="N296" s="164"/>
      <c r="O296" s="164"/>
      <c r="P296" s="164"/>
      <c r="Q296" s="164"/>
      <c r="R296" s="164"/>
      <c r="S296" s="164"/>
      <c r="T296" s="165"/>
      <c r="AT296" s="160" t="s">
        <v>123</v>
      </c>
      <c r="AU296" s="160" t="s">
        <v>122</v>
      </c>
      <c r="AV296" s="13" t="s">
        <v>122</v>
      </c>
      <c r="AW296" s="13" t="s">
        <v>27</v>
      </c>
      <c r="AX296" s="13" t="s">
        <v>71</v>
      </c>
      <c r="AY296" s="160" t="s">
        <v>114</v>
      </c>
    </row>
    <row r="297" spans="1:65" s="13" customFormat="1" ht="12">
      <c r="B297" s="158"/>
      <c r="D297" s="159" t="s">
        <v>123</v>
      </c>
      <c r="E297" s="160" t="s">
        <v>1</v>
      </c>
      <c r="F297" s="161" t="s">
        <v>352</v>
      </c>
      <c r="H297" s="162">
        <v>31.8</v>
      </c>
      <c r="L297" s="158"/>
      <c r="M297" s="163"/>
      <c r="N297" s="164"/>
      <c r="O297" s="164"/>
      <c r="P297" s="164"/>
      <c r="Q297" s="164"/>
      <c r="R297" s="164"/>
      <c r="S297" s="164"/>
      <c r="T297" s="165"/>
      <c r="AT297" s="160" t="s">
        <v>123</v>
      </c>
      <c r="AU297" s="160" t="s">
        <v>122</v>
      </c>
      <c r="AV297" s="13" t="s">
        <v>122</v>
      </c>
      <c r="AW297" s="13" t="s">
        <v>27</v>
      </c>
      <c r="AX297" s="13" t="s">
        <v>71</v>
      </c>
      <c r="AY297" s="160" t="s">
        <v>114</v>
      </c>
    </row>
    <row r="298" spans="1:65" s="15" customFormat="1" ht="12">
      <c r="B298" s="173"/>
      <c r="D298" s="159" t="s">
        <v>123</v>
      </c>
      <c r="E298" s="174" t="s">
        <v>1</v>
      </c>
      <c r="F298" s="175" t="s">
        <v>144</v>
      </c>
      <c r="H298" s="176">
        <v>1450.4720000000004</v>
      </c>
      <c r="L298" s="173"/>
      <c r="M298" s="177"/>
      <c r="N298" s="178"/>
      <c r="O298" s="178"/>
      <c r="P298" s="178"/>
      <c r="Q298" s="178"/>
      <c r="R298" s="178"/>
      <c r="S298" s="178"/>
      <c r="T298" s="179"/>
      <c r="AT298" s="174" t="s">
        <v>123</v>
      </c>
      <c r="AU298" s="174" t="s">
        <v>122</v>
      </c>
      <c r="AV298" s="15" t="s">
        <v>130</v>
      </c>
      <c r="AW298" s="15" t="s">
        <v>27</v>
      </c>
      <c r="AX298" s="15" t="s">
        <v>71</v>
      </c>
      <c r="AY298" s="174" t="s">
        <v>114</v>
      </c>
    </row>
    <row r="299" spans="1:65" s="14" customFormat="1" ht="12">
      <c r="B299" s="166"/>
      <c r="D299" s="159" t="s">
        <v>123</v>
      </c>
      <c r="E299" s="167" t="s">
        <v>1</v>
      </c>
      <c r="F299" s="168" t="s">
        <v>127</v>
      </c>
      <c r="H299" s="169">
        <v>1450.4720000000004</v>
      </c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123</v>
      </c>
      <c r="AU299" s="167" t="s">
        <v>122</v>
      </c>
      <c r="AV299" s="14" t="s">
        <v>121</v>
      </c>
      <c r="AW299" s="14" t="s">
        <v>27</v>
      </c>
      <c r="AX299" s="14" t="s">
        <v>79</v>
      </c>
      <c r="AY299" s="167" t="s">
        <v>114</v>
      </c>
    </row>
    <row r="300" spans="1:65" s="12" customFormat="1" ht="26" customHeight="1">
      <c r="B300" s="132"/>
      <c r="D300" s="133" t="s">
        <v>70</v>
      </c>
      <c r="E300" s="134" t="s">
        <v>353</v>
      </c>
      <c r="F300" s="134" t="s">
        <v>354</v>
      </c>
      <c r="J300" s="135">
        <f>BK300</f>
        <v>2777</v>
      </c>
      <c r="L300" s="132"/>
      <c r="M300" s="136"/>
      <c r="N300" s="137"/>
      <c r="O300" s="137"/>
      <c r="P300" s="138">
        <f>P301</f>
        <v>0</v>
      </c>
      <c r="Q300" s="137"/>
      <c r="R300" s="138">
        <f>R301</f>
        <v>0</v>
      </c>
      <c r="S300" s="137"/>
      <c r="T300" s="139">
        <f>T301</f>
        <v>0</v>
      </c>
      <c r="AR300" s="133" t="s">
        <v>138</v>
      </c>
      <c r="AT300" s="140" t="s">
        <v>70</v>
      </c>
      <c r="AU300" s="140" t="s">
        <v>71</v>
      </c>
      <c r="AY300" s="133" t="s">
        <v>114</v>
      </c>
      <c r="BK300" s="141">
        <f>BK301</f>
        <v>2777</v>
      </c>
    </row>
    <row r="301" spans="1:65" s="2" customFormat="1" ht="24.25" customHeight="1">
      <c r="A301" s="30"/>
      <c r="B301" s="144"/>
      <c r="C301" s="145" t="s">
        <v>355</v>
      </c>
      <c r="D301" s="145" t="s">
        <v>117</v>
      </c>
      <c r="E301" s="146" t="s">
        <v>356</v>
      </c>
      <c r="F301" s="147" t="s">
        <v>357</v>
      </c>
      <c r="G301" s="148" t="s">
        <v>358</v>
      </c>
      <c r="H301" s="149">
        <v>1</v>
      </c>
      <c r="I301" s="150">
        <v>2777</v>
      </c>
      <c r="J301" s="150">
        <f>ROUND(I301*H301,2)</f>
        <v>2777</v>
      </c>
      <c r="K301" s="151"/>
      <c r="L301" s="31"/>
      <c r="M301" s="189" t="s">
        <v>1</v>
      </c>
      <c r="N301" s="190" t="s">
        <v>37</v>
      </c>
      <c r="O301" s="191">
        <v>0</v>
      </c>
      <c r="P301" s="191">
        <f>O301*H301</f>
        <v>0</v>
      </c>
      <c r="Q301" s="191">
        <v>0</v>
      </c>
      <c r="R301" s="191">
        <f>Q301*H301</f>
        <v>0</v>
      </c>
      <c r="S301" s="191">
        <v>0</v>
      </c>
      <c r="T301" s="192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6" t="s">
        <v>121</v>
      </c>
      <c r="AT301" s="156" t="s">
        <v>117</v>
      </c>
      <c r="AU301" s="156" t="s">
        <v>79</v>
      </c>
      <c r="AY301" s="18" t="s">
        <v>114</v>
      </c>
      <c r="BE301" s="157">
        <f>IF(N301="základná",J301,0)</f>
        <v>0</v>
      </c>
      <c r="BF301" s="157">
        <f>IF(N301="znížená",J301,0)</f>
        <v>2777</v>
      </c>
      <c r="BG301" s="157">
        <f>IF(N301="zákl. prenesená",J301,0)</f>
        <v>0</v>
      </c>
      <c r="BH301" s="157">
        <f>IF(N301="zníž. prenesená",J301,0)</f>
        <v>0</v>
      </c>
      <c r="BI301" s="157">
        <f>IF(N301="nulová",J301,0)</f>
        <v>0</v>
      </c>
      <c r="BJ301" s="18" t="s">
        <v>122</v>
      </c>
      <c r="BK301" s="157">
        <f>ROUND(I301*H301,2)</f>
        <v>2777</v>
      </c>
      <c r="BL301" s="18" t="s">
        <v>121</v>
      </c>
      <c r="BM301" s="156" t="s">
        <v>359</v>
      </c>
    </row>
    <row r="302" spans="1:65" s="2" customFormat="1" ht="7" customHeight="1">
      <c r="A302" s="30"/>
      <c r="B302" s="48"/>
      <c r="C302" s="49"/>
      <c r="D302" s="49"/>
      <c r="E302" s="49"/>
      <c r="F302" s="49"/>
      <c r="G302" s="49"/>
      <c r="H302" s="49"/>
      <c r="I302" s="49"/>
      <c r="J302" s="49"/>
      <c r="K302" s="49"/>
      <c r="L302" s="31"/>
      <c r="M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</row>
  </sheetData>
  <autoFilter ref="C126:K301" xr:uid="{00000000-0009-0000-0000-000001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I. etapa - Búracie p...</vt:lpstr>
      <vt:lpstr>'01 - I. etapa - Búracie p...'!Názvy_tlače</vt:lpstr>
      <vt:lpstr>'Rekapitulácia stavby'!Názvy_tlače</vt:lpstr>
      <vt:lpstr>'01 - I. etapa - Búracie p...'!Oblasť_tlače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Pilnik</dc:creator>
  <cp:lastModifiedBy>hydroizomat@gmail.com</cp:lastModifiedBy>
  <dcterms:created xsi:type="dcterms:W3CDTF">2022-06-11T05:29:23Z</dcterms:created>
  <dcterms:modified xsi:type="dcterms:W3CDTF">2022-06-13T13:20:39Z</dcterms:modified>
</cp:coreProperties>
</file>