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\Zdielane\1_AKTUALNE VYZVY 18_19_20_21_22\PRV\4.1 Podpora na investície do poľnohospodárskych podnikov 2022\9 Farma Straka\PHZ\technológia\"/>
    </mc:Choice>
  </mc:AlternateContent>
  <bookViews>
    <workbookView xWindow="0" yWindow="0" windowWidth="28770" windowHeight="12060" tabRatio="500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52511"/>
</workbook>
</file>

<file path=xl/calcChain.xml><?xml version="1.0" encoding="utf-8"?>
<calcChain xmlns="http://schemas.openxmlformats.org/spreadsheetml/2006/main">
  <c r="L25" i="6" l="1"/>
  <c r="M25" i="6" s="1"/>
  <c r="G28" i="5"/>
  <c r="F28" i="5"/>
  <c r="E28" i="5"/>
  <c r="W94" i="3"/>
  <c r="N94" i="3"/>
  <c r="L94" i="3"/>
  <c r="E13" i="6"/>
  <c r="G25" i="5"/>
  <c r="F25" i="5"/>
  <c r="E25" i="5"/>
  <c r="C25" i="5"/>
  <c r="W92" i="3"/>
  <c r="N92" i="3"/>
  <c r="L92" i="3"/>
  <c r="I92" i="3"/>
  <c r="G24" i="5"/>
  <c r="F24" i="5"/>
  <c r="E24" i="5"/>
  <c r="C24" i="5"/>
  <c r="W90" i="3"/>
  <c r="N90" i="3"/>
  <c r="L90" i="3"/>
  <c r="I90" i="3"/>
  <c r="N89" i="3"/>
  <c r="L89" i="3"/>
  <c r="J89" i="3"/>
  <c r="J90" i="3" s="1"/>
  <c r="H89" i="3"/>
  <c r="H90" i="3" s="1"/>
  <c r="G22" i="5"/>
  <c r="F22" i="5"/>
  <c r="E22" i="5"/>
  <c r="W85" i="3"/>
  <c r="N85" i="3"/>
  <c r="L85" i="3"/>
  <c r="G21" i="5"/>
  <c r="F21" i="5"/>
  <c r="E21" i="5"/>
  <c r="C21" i="5"/>
  <c r="W83" i="3"/>
  <c r="N83" i="3"/>
  <c r="L83" i="3"/>
  <c r="I83" i="3"/>
  <c r="N82" i="3"/>
  <c r="L82" i="3"/>
  <c r="J82" i="3"/>
  <c r="H82" i="3"/>
  <c r="N81" i="3"/>
  <c r="L81" i="3"/>
  <c r="J81" i="3"/>
  <c r="J83" i="3" s="1"/>
  <c r="H81" i="3"/>
  <c r="H83" i="3" s="1"/>
  <c r="B21" i="5" s="1"/>
  <c r="G20" i="5"/>
  <c r="F20" i="5"/>
  <c r="E20" i="5"/>
  <c r="C20" i="5"/>
  <c r="W78" i="3"/>
  <c r="N78" i="3"/>
  <c r="L78" i="3"/>
  <c r="J78" i="3"/>
  <c r="D20" i="5" s="1"/>
  <c r="I78" i="3"/>
  <c r="N77" i="3"/>
  <c r="L77" i="3"/>
  <c r="J77" i="3"/>
  <c r="H77" i="3"/>
  <c r="N74" i="3"/>
  <c r="L74" i="3"/>
  <c r="J74" i="3"/>
  <c r="H74" i="3"/>
  <c r="H78" i="3" s="1"/>
  <c r="B20" i="5" s="1"/>
  <c r="G19" i="5"/>
  <c r="F19" i="5"/>
  <c r="E19" i="5"/>
  <c r="C19" i="5"/>
  <c r="W71" i="3"/>
  <c r="N71" i="3"/>
  <c r="L71" i="3"/>
  <c r="I71" i="3"/>
  <c r="N70" i="3"/>
  <c r="L70" i="3"/>
  <c r="J70" i="3"/>
  <c r="H70" i="3"/>
  <c r="N69" i="3"/>
  <c r="L69" i="3"/>
  <c r="J69" i="3"/>
  <c r="H69" i="3"/>
  <c r="N68" i="3"/>
  <c r="L68" i="3"/>
  <c r="J68" i="3"/>
  <c r="H68" i="3"/>
  <c r="N67" i="3"/>
  <c r="L67" i="3"/>
  <c r="J67" i="3"/>
  <c r="J71" i="3" s="1"/>
  <c r="H67" i="3"/>
  <c r="H71" i="3" s="1"/>
  <c r="B19" i="5" s="1"/>
  <c r="G18" i="5"/>
  <c r="F18" i="5"/>
  <c r="E18" i="5"/>
  <c r="C18" i="5"/>
  <c r="W64" i="3"/>
  <c r="N64" i="3"/>
  <c r="L64" i="3"/>
  <c r="J64" i="3"/>
  <c r="D18" i="5" s="1"/>
  <c r="I64" i="3"/>
  <c r="N62" i="3"/>
  <c r="L62" i="3"/>
  <c r="J62" i="3"/>
  <c r="H62" i="3"/>
  <c r="H64" i="3" s="1"/>
  <c r="B18" i="5" s="1"/>
  <c r="G17" i="5"/>
  <c r="F17" i="5"/>
  <c r="E17" i="5"/>
  <c r="W59" i="3"/>
  <c r="N59" i="3"/>
  <c r="L59" i="3"/>
  <c r="I59" i="3"/>
  <c r="I85" i="3" s="1"/>
  <c r="N58" i="3"/>
  <c r="L58" i="3"/>
  <c r="J58" i="3"/>
  <c r="H58" i="3"/>
  <c r="N57" i="3"/>
  <c r="L57" i="3"/>
  <c r="J57" i="3"/>
  <c r="I57" i="3"/>
  <c r="N55" i="3"/>
  <c r="L55" i="3"/>
  <c r="J55" i="3"/>
  <c r="J59" i="3" s="1"/>
  <c r="H55" i="3"/>
  <c r="H59" i="3" s="1"/>
  <c r="E11" i="6"/>
  <c r="G15" i="5"/>
  <c r="F15" i="5"/>
  <c r="E15" i="5"/>
  <c r="C15" i="5"/>
  <c r="W51" i="3"/>
  <c r="N51" i="3"/>
  <c r="L51" i="3"/>
  <c r="I51" i="3"/>
  <c r="G14" i="5"/>
  <c r="F14" i="5"/>
  <c r="E14" i="5"/>
  <c r="C14" i="5"/>
  <c r="W49" i="3"/>
  <c r="N49" i="3"/>
  <c r="L49" i="3"/>
  <c r="I49" i="3"/>
  <c r="N48" i="3"/>
  <c r="L48" i="3"/>
  <c r="J48" i="3"/>
  <c r="H48" i="3"/>
  <c r="N47" i="3"/>
  <c r="L47" i="3"/>
  <c r="J47" i="3"/>
  <c r="H47" i="3"/>
  <c r="N46" i="3"/>
  <c r="L46" i="3"/>
  <c r="J46" i="3"/>
  <c r="H46" i="3"/>
  <c r="N45" i="3"/>
  <c r="L45" i="3"/>
  <c r="J45" i="3"/>
  <c r="H45" i="3"/>
  <c r="N44" i="3"/>
  <c r="L44" i="3"/>
  <c r="J44" i="3"/>
  <c r="H44" i="3"/>
  <c r="N43" i="3"/>
  <c r="L43" i="3"/>
  <c r="J43" i="3"/>
  <c r="H43" i="3"/>
  <c r="N42" i="3"/>
  <c r="L42" i="3"/>
  <c r="J42" i="3"/>
  <c r="H42" i="3"/>
  <c r="N40" i="3"/>
  <c r="L40" i="3"/>
  <c r="J40" i="3"/>
  <c r="H40" i="3"/>
  <c r="N39" i="3"/>
  <c r="L39" i="3"/>
  <c r="J39" i="3"/>
  <c r="H39" i="3"/>
  <c r="N38" i="3"/>
  <c r="L38" i="3"/>
  <c r="J38" i="3"/>
  <c r="H38" i="3"/>
  <c r="N37" i="3"/>
  <c r="L37" i="3"/>
  <c r="J37" i="3"/>
  <c r="J49" i="3" s="1"/>
  <c r="H37" i="3"/>
  <c r="H49" i="3" s="1"/>
  <c r="B14" i="5" s="1"/>
  <c r="G13" i="5"/>
  <c r="F13" i="5"/>
  <c r="E13" i="5"/>
  <c r="C13" i="5"/>
  <c r="W34" i="3"/>
  <c r="N34" i="3"/>
  <c r="L34" i="3"/>
  <c r="J34" i="3"/>
  <c r="D13" i="5" s="1"/>
  <c r="I34" i="3"/>
  <c r="N32" i="3"/>
  <c r="L32" i="3"/>
  <c r="J32" i="3"/>
  <c r="H32" i="3"/>
  <c r="N31" i="3"/>
  <c r="L31" i="3"/>
  <c r="J31" i="3"/>
  <c r="H31" i="3"/>
  <c r="N28" i="3"/>
  <c r="L28" i="3"/>
  <c r="J28" i="3"/>
  <c r="H28" i="3"/>
  <c r="N27" i="3"/>
  <c r="L27" i="3"/>
  <c r="J27" i="3"/>
  <c r="H27" i="3"/>
  <c r="N24" i="3"/>
  <c r="L24" i="3"/>
  <c r="J24" i="3"/>
  <c r="H24" i="3"/>
  <c r="N22" i="3"/>
  <c r="L22" i="3"/>
  <c r="J22" i="3"/>
  <c r="H22" i="3"/>
  <c r="N21" i="3"/>
  <c r="L21" i="3"/>
  <c r="J21" i="3"/>
  <c r="H21" i="3"/>
  <c r="N20" i="3"/>
  <c r="L20" i="3"/>
  <c r="J20" i="3"/>
  <c r="H20" i="3"/>
  <c r="H34" i="3" s="1"/>
  <c r="B13" i="5" s="1"/>
  <c r="G12" i="5"/>
  <c r="F12" i="5"/>
  <c r="E12" i="5"/>
  <c r="C12" i="5"/>
  <c r="W17" i="3"/>
  <c r="N17" i="3"/>
  <c r="L17" i="3"/>
  <c r="I17" i="3"/>
  <c r="N16" i="3"/>
  <c r="L16" i="3"/>
  <c r="J16" i="3"/>
  <c r="H16" i="3"/>
  <c r="N14" i="3"/>
  <c r="L14" i="3"/>
  <c r="J14" i="3"/>
  <c r="J17" i="3" s="1"/>
  <c r="H14" i="3"/>
  <c r="H17" i="3" s="1"/>
  <c r="M21" i="6"/>
  <c r="I15" i="6"/>
  <c r="F14" i="6"/>
  <c r="M9" i="6"/>
  <c r="I9" i="6"/>
  <c r="F9" i="6"/>
  <c r="M8" i="6"/>
  <c r="I8" i="6"/>
  <c r="F8" i="6"/>
  <c r="H1" i="6"/>
  <c r="B8" i="5"/>
  <c r="D8" i="3"/>
  <c r="J51" i="3" l="1"/>
  <c r="D12" i="5"/>
  <c r="E17" i="3"/>
  <c r="J85" i="3"/>
  <c r="D17" i="5"/>
  <c r="E59" i="3"/>
  <c r="D19" i="5"/>
  <c r="E71" i="3"/>
  <c r="H92" i="3"/>
  <c r="B24" i="5"/>
  <c r="H51" i="3"/>
  <c r="B12" i="5"/>
  <c r="D14" i="5"/>
  <c r="E49" i="3"/>
  <c r="H85" i="3"/>
  <c r="B17" i="5"/>
  <c r="I94" i="3"/>
  <c r="C28" i="5" s="1"/>
  <c r="E12" i="6"/>
  <c r="E15" i="6" s="1"/>
  <c r="C22" i="5"/>
  <c r="D21" i="5"/>
  <c r="E83" i="3"/>
  <c r="J92" i="3"/>
  <c r="D24" i="5"/>
  <c r="E90" i="3"/>
  <c r="E34" i="3"/>
  <c r="C17" i="5"/>
  <c r="E64" i="3"/>
  <c r="E78" i="3"/>
  <c r="D12" i="6" l="1"/>
  <c r="F12" i="6" s="1"/>
  <c r="B22" i="5"/>
  <c r="H94" i="3"/>
  <c r="B28" i="5" s="1"/>
  <c r="D11" i="6"/>
  <c r="B15" i="5"/>
  <c r="D13" i="6"/>
  <c r="F13" i="6" s="1"/>
  <c r="B25" i="5"/>
  <c r="J94" i="3"/>
  <c r="D15" i="5"/>
  <c r="E51" i="3"/>
  <c r="D25" i="5"/>
  <c r="E92" i="3"/>
  <c r="D22" i="5"/>
  <c r="E85" i="3"/>
  <c r="D28" i="5" l="1"/>
  <c r="E94" i="3"/>
  <c r="M13" i="6"/>
  <c r="M11" i="6"/>
  <c r="D15" i="6"/>
  <c r="F11" i="6"/>
  <c r="F15" i="6" s="1"/>
  <c r="M14" i="6"/>
  <c r="M12" i="6"/>
  <c r="M15" i="6" l="1"/>
  <c r="M23" i="6" s="1"/>
  <c r="L24" i="6" l="1"/>
  <c r="M24" i="6" s="1"/>
  <c r="M26" i="6"/>
</calcChain>
</file>

<file path=xl/sharedStrings.xml><?xml version="1.0" encoding="utf-8"?>
<sst xmlns="http://schemas.openxmlformats.org/spreadsheetml/2006/main" count="708" uniqueCount="327">
  <si>
    <t>a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</si>
  <si>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</si>
  <si>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</si>
  <si>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</si>
  <si>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</si>
  <si>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</si>
  <si>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</si>
  <si>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</si>
  <si>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</si>
  <si>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</si>
  <si>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</si>
  <si>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</si>
  <si>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</si>
  <si>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</si>
  <si>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</si>
  <si>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</si>
  <si>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</si>
  <si>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</si>
  <si>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</si>
  <si>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</si>
  <si>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</si>
  <si>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</si>
  <si>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</si>
  <si>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</si>
  <si>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</si>
  <si>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</si>
  <si>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</si>
  <si>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</si>
  <si>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</si>
  <si>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</si>
  <si>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</si>
  <si>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</si>
  <si>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</si>
  <si>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</si>
  <si>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</si>
  <si>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</si>
  <si>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</si>
  <si>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</si>
  <si>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</si>
  <si>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</si>
  <si>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</si>
  <si>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</si>
  <si>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</si>
  <si>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</si>
  <si>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</si>
  <si>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</si>
  <si>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</si>
  <si>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</si>
  <si>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</si>
  <si>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</si>
  <si>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</si>
  <si>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</si>
  <si>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</si>
  <si>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</si>
  <si>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</si>
  <si>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</si>
  <si>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</si>
  <si>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</si>
  <si>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</si>
  <si>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</si>
  <si>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</si>
  <si>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</si>
  <si>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</si>
  <si>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</si>
  <si>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</si>
  <si>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</si>
  <si>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</si>
  <si>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</si>
  <si>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</si>
  <si>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</si>
  <si>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</si>
  <si>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</si>
  <si>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</si>
  <si>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</si>
  <si>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</si>
  <si>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</si>
  <si>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</si>
  <si>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</si>
  <si>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</si>
  <si>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</si>
  <si>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</si>
  <si>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</si>
  <si>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</si>
  <si>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</si>
  <si>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</si>
  <si>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</si>
  <si>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</si>
  <si>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</si>
  <si>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</si>
  <si>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</si>
  <si>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</si>
  <si>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</si>
  <si>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</si>
  <si>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</si>
  <si>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</si>
  <si>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</si>
  <si>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</si>
  <si>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</si>
  <si>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</si>
  <si>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</si>
  <si>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</si>
  <si>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</si>
  <si>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</si>
  <si>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</si>
  <si>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</si>
  <si>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</si>
  <si>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</si>
  <si>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</si>
  <si>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</si>
  <si>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</si>
  <si>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</si>
  <si>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</si>
  <si>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</si>
  <si>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</si>
  <si>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</si>
  <si>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Odberateľ: Farma Straka s.r.o. Drienov </t>
  </si>
  <si>
    <t xml:space="preserve">JKSO : </t>
  </si>
  <si>
    <t>Stavba : Farma  STRAKA  Drienov - stavebné úpravy , pre výkrm ošípaných</t>
  </si>
  <si>
    <t>ROZPOČET-Balko</t>
  </si>
  <si>
    <t xml:space="preserve"> Stavba : Farma  STRAKA  Drienov - stavebné úpravy , pre výkrm ošípaných</t>
  </si>
  <si>
    <t>Drienov - oprava</t>
  </si>
  <si>
    <t>JKSO :</t>
  </si>
  <si>
    <t xml:space="preserve">Farma Straka s.r.o. Drienov </t>
  </si>
  <si>
    <t/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</si>
  <si>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</si>
  <si>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</si>
  <si>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</si>
  <si>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</si>
  <si>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</si>
  <si>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</si>
  <si>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</si>
  <si>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</si>
  <si>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</si>
  <si>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</si>
  <si>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</si>
  <si>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</si>
  <si>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</si>
  <si>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</si>
  <si>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</si>
  <si>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</si>
  <si>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3 - ZVISLÉ A KOMPLETNÉ KONŠTRUKCIE</t>
  </si>
  <si>
    <t xml:space="preserve">       </t>
  </si>
  <si>
    <t>011</t>
  </si>
  <si>
    <t>311272201</t>
  </si>
  <si>
    <t>Murivo nosné z betónových tvárnic PREMAC DT20 hr. 200mm s výplňou C16/20</t>
  </si>
  <si>
    <t>m3</t>
  </si>
  <si>
    <t xml:space="preserve">                    </t>
  </si>
  <si>
    <t>31127-2201</t>
  </si>
  <si>
    <t>45.25.50</t>
  </si>
  <si>
    <t>EK</t>
  </si>
  <si>
    <t>S</t>
  </si>
  <si>
    <t>30,00*0,50*0,20 =   3,000</t>
  </si>
  <si>
    <t>311361821</t>
  </si>
  <si>
    <t>Výstuž nadzákladových múrov nosných BSt 500 (10505)</t>
  </si>
  <si>
    <t>t</t>
  </si>
  <si>
    <t>31136-1821</t>
  </si>
  <si>
    <t>45.25.32</t>
  </si>
  <si>
    <t xml:space="preserve">3 - ZVISLÉ A KOMPLETNÉ KONŠTRUKCIE  spolu: </t>
  </si>
  <si>
    <t>6 - ÚPRAVY POVRCHOV, PODLAHY, VÝPLNE</t>
  </si>
  <si>
    <t>014</t>
  </si>
  <si>
    <t>612401391</t>
  </si>
  <si>
    <t>Oprava omiet. stien do plochy 1 m2</t>
  </si>
  <si>
    <t>kus</t>
  </si>
  <si>
    <t>61240-1391</t>
  </si>
  <si>
    <t>45.41.10</t>
  </si>
  <si>
    <t>612421637</t>
  </si>
  <si>
    <t>Omietka vnút. stien vápenná štuková - oprava (odhad)</t>
  </si>
  <si>
    <t>m2</t>
  </si>
  <si>
    <t>61242-1637</t>
  </si>
  <si>
    <t>612451264</t>
  </si>
  <si>
    <t>Omietka vnút. stien cem. do čierna pálená</t>
  </si>
  <si>
    <t>61245-1264</t>
  </si>
  <si>
    <t>30,0*0,90*2 =   54,000</t>
  </si>
  <si>
    <t>631351101</t>
  </si>
  <si>
    <t>Debnenie podkladných základov pod žľaby  zhotovenie</t>
  </si>
  <si>
    <t>63135-1101</t>
  </si>
  <si>
    <t>(3,60+0,20)*2*0,05*24,0 =   9,120</t>
  </si>
  <si>
    <t>(3,40+0,20)*2*0,05*24,0 =   8,640</t>
  </si>
  <si>
    <t>631351102</t>
  </si>
  <si>
    <t>Debnenie podkladných základov pod žľaby odstránenie</t>
  </si>
  <si>
    <t>63135-1102</t>
  </si>
  <si>
    <t>632450134</t>
  </si>
  <si>
    <t>Vyrovnávací cementový poter zhotovenie v ploche zo suchých zmesí hr. 50 mm</t>
  </si>
  <si>
    <t>63245-0134</t>
  </si>
  <si>
    <t>3,60*0,20*24,0 =   17,280</t>
  </si>
  <si>
    <t>3,40*0,20*24,0 =   16,320</t>
  </si>
  <si>
    <t>632476131</t>
  </si>
  <si>
    <t>Poter cementový barytový 400 kg cem./m3 drevom hladený hr. do 3 cm</t>
  </si>
  <si>
    <t>63247-6131</t>
  </si>
  <si>
    <t>253</t>
  </si>
  <si>
    <t>632481713</t>
  </si>
  <si>
    <t>Vložka do poter. i maz. zo zvar. sieti</t>
  </si>
  <si>
    <t>63248-1713</t>
  </si>
  <si>
    <t>33,60+10,00 =   43,600</t>
  </si>
  <si>
    <t xml:space="preserve">6 - ÚPRAVY POVRCHOV, PODLAHY, VÝPLNE  spolu: </t>
  </si>
  <si>
    <t>9 - OSTATNÉ KONŠTRUKCIE A PRÁCE</t>
  </si>
  <si>
    <t>272</t>
  </si>
  <si>
    <t>919735122</t>
  </si>
  <si>
    <t>Rezanie stávajúceho betónového krytu alebo podkladu hr. 50-100 mm</t>
  </si>
  <si>
    <t>m</t>
  </si>
  <si>
    <t>91973-5122</t>
  </si>
  <si>
    <t>45.23.12</t>
  </si>
  <si>
    <t>952901221</t>
  </si>
  <si>
    <t>Vyčistenie priemyselných budov alebo hál</t>
  </si>
  <si>
    <t>95290-1221</t>
  </si>
  <si>
    <t>45.45.13</t>
  </si>
  <si>
    <t>953941721</t>
  </si>
  <si>
    <t>Osadenie a dod. plech. debniaceho kruhu D 730 mm  atyp.</t>
  </si>
  <si>
    <t>95394-1721</t>
  </si>
  <si>
    <t>013</t>
  </si>
  <si>
    <t>971033561</t>
  </si>
  <si>
    <t>Vybúr. otvorov do 1 m2 v murive tehl. MV, MVC hr. do 60 cm</t>
  </si>
  <si>
    <t>97103-3561</t>
  </si>
  <si>
    <t>45.11.11</t>
  </si>
  <si>
    <t>0,80*0,80*0,45*4 =   1,152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</si>
  <si>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</si>
  <si>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</si>
  <si>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</si>
  <si>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</si>
  <si>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</si>
  <si>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</si>
  <si>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</si>
  <si>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</si>
  <si>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</si>
  <si>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</si>
  <si>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 x4</t>
  </si>
  <si>
    <t>97908-2121</t>
  </si>
  <si>
    <t>979131409</t>
  </si>
  <si>
    <t>Poplatok za ulož.a znešk.staveb.sute na vymedzených skládkach "O"-ostatný odpad</t>
  </si>
  <si>
    <t>97913-1409</t>
  </si>
  <si>
    <t>998991111</t>
  </si>
  <si>
    <t>Presun hmôt pre opravy v objektoch výšky do 25 m</t>
  </si>
  <si>
    <t>99899-1111</t>
  </si>
  <si>
    <t>000</t>
  </si>
  <si>
    <t>999990001</t>
  </si>
  <si>
    <t>Konštrukcie a práce HSV, vnútorné lešenie (odhad)</t>
  </si>
  <si>
    <t>kpl</t>
  </si>
  <si>
    <t>99999-0001</t>
  </si>
  <si>
    <t xml:space="preserve">9 - OSTATNÉ KONŠTRUKCIE A PRÁCE  spolu: </t>
  </si>
  <si>
    <t xml:space="preserve">PRÁCE A DODÁVKY HSV  spolu: </t>
  </si>
  <si>
    <t>PRÁCE A DODÁVKY PSV</t>
  </si>
  <si>
    <t>713 - Izolácie tepelné</t>
  </si>
  <si>
    <t>713</t>
  </si>
  <si>
    <t>713112216</t>
  </si>
  <si>
    <t>Montáž tepelnej izolácie fúkanej z minerálnych vlákien hr. do 22 cm vodorovne</t>
  </si>
  <si>
    <t>I</t>
  </si>
  <si>
    <t>71311-2216</t>
  </si>
  <si>
    <t>45.32.11</t>
  </si>
  <si>
    <t>IK</t>
  </si>
  <si>
    <t>22,30*34,80 =   776,040</t>
  </si>
  <si>
    <t>MAT</t>
  </si>
  <si>
    <t>631505600</t>
  </si>
  <si>
    <t>Vlákno minerálne - fúkaná izolácia  atyp</t>
  </si>
  <si>
    <t>kg</t>
  </si>
  <si>
    <t>26.82.16</t>
  </si>
  <si>
    <t>IZ</t>
  </si>
  <si>
    <t>998713202</t>
  </si>
  <si>
    <t>Presun hmôt pre izolácie tepelné v objektoch výšky do 12 m</t>
  </si>
  <si>
    <t>99871-3202</t>
  </si>
  <si>
    <t xml:space="preserve">713 - Izolácie tepelné  spolu: </t>
  </si>
  <si>
    <t>762 - Konštrukcie tesárske</t>
  </si>
  <si>
    <t>762</t>
  </si>
  <si>
    <t>762111811</t>
  </si>
  <si>
    <t>Demontáž stien a priečok sendvič. smrekolit  zateplené</t>
  </si>
  <si>
    <t>76211-1811</t>
  </si>
  <si>
    <t>45.42.13</t>
  </si>
  <si>
    <t>4,30*3,00 =   12,900</t>
  </si>
  <si>
    <t xml:space="preserve">762 - Konštrukcie tesárske  spolu: </t>
  </si>
  <si>
    <t>767 - Konštrukcie doplnk. kovové stavebné</t>
  </si>
  <si>
    <t>767</t>
  </si>
  <si>
    <t>767131112</t>
  </si>
  <si>
    <t>Zablendovanie otvorov nasávacích komplet</t>
  </si>
  <si>
    <t>76713-1112</t>
  </si>
  <si>
    <t>45.42.12</t>
  </si>
  <si>
    <t>767151810</t>
  </si>
  <si>
    <t>PUR sendvičový panel hr. 60 mm  - delica stena D+M</t>
  </si>
  <si>
    <t>76715-1810</t>
  </si>
  <si>
    <t>45.22.13</t>
  </si>
  <si>
    <t>767585132</t>
  </si>
  <si>
    <t>Montáž zhotovenia otvorov v PUR stene do 0,50 m2  atyp.</t>
  </si>
  <si>
    <t>76758-5132</t>
  </si>
  <si>
    <t>998767202</t>
  </si>
  <si>
    <t>Presun hmôt pre kovové stav. doplnk. konštr. v objektoch výšky do 12 m</t>
  </si>
  <si>
    <t>99876-7202</t>
  </si>
  <si>
    <t xml:space="preserve">767 - Konštrukcie doplnk. kovové stavebné  spolu: </t>
  </si>
  <si>
    <t>784 - Maľby</t>
  </si>
  <si>
    <t>784</t>
  </si>
  <si>
    <t>784402803</t>
  </si>
  <si>
    <t>Odstránenie malieb v miestnostiach výšky do 8 m oškrabaním</t>
  </si>
  <si>
    <t>78440-2803</t>
  </si>
  <si>
    <t>(22,30+34,80)*2*4,30 =   491,060</t>
  </si>
  <si>
    <t>784452273</t>
  </si>
  <si>
    <t>Maľba zo zmesí tekut. 1 far. dvojnás. v miest. do 8m</t>
  </si>
  <si>
    <t>78445-2273</t>
  </si>
  <si>
    <t>45.44.21</t>
  </si>
  <si>
    <t xml:space="preserve">784 - Maľby  spolu: </t>
  </si>
  <si>
    <t>999 - PSV ostatné</t>
  </si>
  <si>
    <t>700</t>
  </si>
  <si>
    <t>999997004</t>
  </si>
  <si>
    <t>Konštrukcie a práce PSV, HZS T4 - demontáž zariadenia</t>
  </si>
  <si>
    <t>hod</t>
  </si>
  <si>
    <t>99999-7004</t>
  </si>
  <si>
    <t>45.34.32</t>
  </si>
  <si>
    <t>999997005</t>
  </si>
  <si>
    <t>Konštrukcie a práce PSV, HZS T5 - hradenie , demontáž</t>
  </si>
  <si>
    <t>99999-7005</t>
  </si>
  <si>
    <t xml:space="preserve">999 - PSV ostatné  spolu: </t>
  </si>
  <si>
    <t xml:space="preserve">PRÁCE A DODÁVKY PSV  spolu: </t>
  </si>
  <si>
    <t>PRÁCE A DODÁVKY M</t>
  </si>
  <si>
    <t>999 - MCE ostatné</t>
  </si>
  <si>
    <t>900</t>
  </si>
  <si>
    <t>999999004</t>
  </si>
  <si>
    <t>Konštrukcie a práce montážne, elektroinšt. stavebná</t>
  </si>
  <si>
    <t>ks</t>
  </si>
  <si>
    <t>M</t>
  </si>
  <si>
    <t>99999-9004</t>
  </si>
  <si>
    <t>MK</t>
  </si>
  <si>
    <t xml:space="preserve">999 - MCE ostatné  spolu: </t>
  </si>
  <si>
    <t xml:space="preserve">PRÁCE A DODÁVKY M  spolu: </t>
  </si>
  <si>
    <t>Za rozpočet celkom</t>
  </si>
  <si>
    <t>Figura</t>
  </si>
  <si>
    <t xml:space="preserve">Spracoval:             </t>
  </si>
  <si>
    <t>Dátum:</t>
  </si>
  <si>
    <t xml:space="preserve">Dátum: </t>
  </si>
  <si>
    <t xml:space="preserve">Spracoval: </t>
  </si>
  <si>
    <t xml:space="preserve">Spracoval:                      </t>
  </si>
  <si>
    <t xml:space="preserve">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</si>
</sst>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75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0" fontId="1" fillId="0" borderId="47" xfId="0" applyFont="1" applyBorder="1" applyAlignment="1" applyProtection="1">
      <alignment horizontal="right" vertical="top"/>
    </xf>
    <xf numFmtId="49" fontId="15" fillId="0" borderId="47" xfId="0" applyNumberFormat="1" applyFont="1" applyBorder="1" applyAlignment="1" applyProtection="1">
      <alignment vertical="top"/>
    </xf>
    <xf numFmtId="49" fontId="1" fillId="0" borderId="47" xfId="0" applyNumberFormat="1" applyFont="1" applyBorder="1" applyAlignment="1" applyProtection="1">
      <alignment vertical="top"/>
    </xf>
    <xf numFmtId="49" fontId="1" fillId="0" borderId="47" xfId="0" applyNumberFormat="1" applyFont="1" applyBorder="1" applyAlignment="1" applyProtection="1">
      <alignment horizontal="left" vertical="top" wrapText="1"/>
    </xf>
    <xf numFmtId="172" fontId="1" fillId="0" borderId="47" xfId="0" applyNumberFormat="1" applyFont="1" applyBorder="1" applyAlignment="1" applyProtection="1">
      <alignment vertical="top"/>
    </xf>
    <xf numFmtId="0" fontId="1" fillId="0" borderId="47" xfId="0" applyFont="1" applyBorder="1" applyAlignment="1" applyProtection="1">
      <alignment vertical="top"/>
    </xf>
    <xf numFmtId="4" fontId="1" fillId="0" borderId="47" xfId="0" applyNumberFormat="1" applyFont="1" applyBorder="1" applyAlignment="1" applyProtection="1">
      <alignment vertical="top"/>
    </xf>
    <xf numFmtId="171" fontId="1" fillId="0" borderId="47" xfId="0" applyNumberFormat="1" applyFont="1" applyBorder="1" applyAlignment="1" applyProtection="1">
      <alignment vertical="top"/>
    </xf>
    <xf numFmtId="0" fontId="1" fillId="0" borderId="47" xfId="0" applyFont="1" applyBorder="1" applyAlignment="1" applyProtection="1">
      <alignment horizontal="center" vertical="top"/>
    </xf>
    <xf numFmtId="0" fontId="1" fillId="0" borderId="47" xfId="0" applyFont="1" applyBorder="1" applyAlignment="1" applyProtection="1">
      <alignment horizontal="left" vertical="top"/>
    </xf>
    <xf numFmtId="169" fontId="1" fillId="0" borderId="47" xfId="0" applyNumberFormat="1" applyFont="1" applyBorder="1" applyAlignment="1" applyProtection="1">
      <alignment vertical="top"/>
    </xf>
    <xf numFmtId="49" fontId="1" fillId="0" borderId="47" xfId="0" applyNumberFormat="1" applyFont="1" applyBorder="1" applyAlignment="1" applyProtection="1">
      <alignment horizontal="center" vertical="top"/>
    </xf>
    <xf numFmtId="49" fontId="1" fillId="0" borderId="47" xfId="0" applyNumberFormat="1" applyFont="1" applyBorder="1" applyAlignment="1" applyProtection="1">
      <alignment horizontal="left" vertical="top"/>
    </xf>
    <xf numFmtId="49" fontId="16" fillId="0" borderId="47" xfId="0" applyNumberFormat="1" applyFont="1" applyBorder="1" applyAlignment="1" applyProtection="1">
      <alignment horizontal="left" vertical="top" wrapText="1"/>
    </xf>
    <xf numFmtId="172" fontId="16" fillId="0" borderId="47" xfId="0" applyNumberFormat="1" applyFont="1" applyBorder="1" applyAlignment="1" applyProtection="1">
      <alignment vertical="top"/>
    </xf>
    <xf numFmtId="0" fontId="16" fillId="0" borderId="47" xfId="0" applyFont="1" applyBorder="1" applyAlignment="1" applyProtection="1">
      <alignment vertical="top"/>
    </xf>
    <xf numFmtId="4" fontId="16" fillId="0" borderId="47" xfId="0" applyNumberFormat="1" applyFont="1" applyBorder="1" applyAlignment="1" applyProtection="1">
      <alignment vertical="top"/>
    </xf>
    <xf numFmtId="171" fontId="16" fillId="0" borderId="47" xfId="0" applyNumberFormat="1" applyFont="1" applyBorder="1" applyAlignment="1" applyProtection="1">
      <alignment vertical="top"/>
    </xf>
    <xf numFmtId="0" fontId="16" fillId="0" borderId="47" xfId="0" applyFont="1" applyBorder="1" applyAlignment="1" applyProtection="1">
      <alignment horizontal="center" vertical="top"/>
    </xf>
    <xf numFmtId="0" fontId="16" fillId="0" borderId="47" xfId="0" applyFont="1" applyBorder="1" applyAlignment="1" applyProtection="1">
      <alignment horizontal="left" vertical="top"/>
    </xf>
    <xf numFmtId="49" fontId="1" fillId="0" borderId="47" xfId="0" applyNumberFormat="1" applyFont="1" applyBorder="1" applyAlignment="1" applyProtection="1">
      <alignment horizontal="right" vertical="top" wrapText="1"/>
    </xf>
    <xf numFmtId="4" fontId="15" fillId="0" borderId="47" xfId="0" applyNumberFormat="1" applyFont="1" applyBorder="1" applyAlignment="1" applyProtection="1">
      <alignment vertical="top"/>
    </xf>
    <xf numFmtId="171" fontId="15" fillId="0" borderId="47" xfId="0" applyNumberFormat="1" applyFont="1" applyBorder="1" applyAlignment="1" applyProtection="1">
      <alignment vertical="top"/>
    </xf>
    <xf numFmtId="172" fontId="15" fillId="0" borderId="47" xfId="0" applyNumberFormat="1" applyFont="1" applyBorder="1" applyAlignment="1" applyProtection="1">
      <alignment vertical="top"/>
    </xf>
    <xf numFmtId="49" fontId="15" fillId="0" borderId="47" xfId="0" applyNumberFormat="1" applyFont="1" applyBorder="1" applyAlignment="1" applyProtection="1">
      <alignment horizontal="left" vertical="top" wrapText="1"/>
    </xf>
    <xf numFmtId="0" fontId="1" fillId="0" borderId="47" xfId="0" applyFont="1" applyBorder="1" applyProtection="1"/>
    <xf numFmtId="4" fontId="1" fillId="0" borderId="47" xfId="0" applyNumberFormat="1" applyFont="1" applyBorder="1" applyProtection="1"/>
    <xf numFmtId="171" fontId="1" fillId="0" borderId="47" xfId="0" applyNumberFormat="1" applyFont="1" applyBorder="1" applyProtection="1"/>
    <xf numFmtId="172" fontId="1" fillId="0" borderId="47" xfId="0" applyNumberFormat="1" applyFont="1" applyBorder="1" applyProtection="1"/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showGridLines="0" tabSelected="1" workbookViewId="0">
      <pane xSplit="4" ySplit="10" topLeftCell="E38" activePane="bottomRight" state="frozen"/>
      <selection pane="topRight"/>
      <selection pane="bottomLeft"/>
      <selection pane="bottomRight" activeCell="AO7" sqref="AO7"/>
    </sheetView>
  </sheetViews>
  <sheetFormatPr defaultColWidth="9" defaultRowHeight="13.5"/>
  <cols>
    <col min="1" max="1" width="6.7109375" style="93" customWidth="1"/>
    <col min="2" max="2" width="3.7109375" style="94" customWidth="1"/>
    <col min="3" max="3" width="13" style="95" customWidth="1"/>
    <col min="4" max="4" width="45.7109375" style="96" customWidth="1"/>
    <col min="5" max="5" width="11.28515625" style="97" customWidth="1"/>
    <col min="6" max="6" width="5.85546875" style="98" customWidth="1"/>
    <col min="7" max="7" width="8.7109375" style="99" customWidth="1"/>
    <col min="8" max="10" width="9.7109375" style="99" customWidth="1"/>
    <col min="11" max="11" width="7.42578125" style="100" customWidth="1"/>
    <col min="12" max="12" width="8.28515625" style="100" customWidth="1"/>
    <col min="13" max="13" width="7.140625" style="97" customWidth="1"/>
    <col min="14" max="14" width="7" style="97" customWidth="1"/>
    <col min="15" max="15" width="3.5703125" style="98" customWidth="1"/>
    <col min="16" max="16" width="12.7109375" style="98" customWidth="1"/>
    <col min="17" max="19" width="11.28515625" style="97" customWidth="1"/>
    <col min="20" max="20" width="10.5703125" style="101" customWidth="1"/>
    <col min="21" max="21" width="10.28515625" style="101" customWidth="1"/>
    <col min="22" max="22" width="5.7109375" style="101" customWidth="1"/>
    <col min="23" max="23" width="9.140625" style="97" hidden="1" customWidth="1"/>
    <col min="24" max="25" width="11.85546875" style="102" customWidth="1"/>
    <col min="26" max="26" width="7.5703125" style="95" customWidth="1"/>
    <col min="27" max="27" width="12.7109375" style="95" customWidth="1"/>
    <col min="28" max="28" width="4.28515625" style="98" customWidth="1"/>
    <col min="29" max="30" width="2.7109375" style="98" customWidth="1"/>
    <col min="31" max="34" width="9.140625" style="103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115</v>
      </c>
      <c r="G1" s="72"/>
      <c r="I1" s="75" t="s">
        <v>321</v>
      </c>
      <c r="J1" s="72"/>
      <c r="K1" s="73"/>
      <c r="Q1" s="74"/>
      <c r="R1" s="74"/>
      <c r="S1" s="74"/>
      <c r="X1" s="102"/>
      <c r="Y1" s="102"/>
      <c r="Z1" s="120" t="s">
        <v>3</v>
      </c>
      <c r="AA1" s="120" t="s">
        <v>4</v>
      </c>
      <c r="AB1" s="68" t="s">
        <v>5</v>
      </c>
      <c r="AC1" s="68" t="s">
        <v>6</v>
      </c>
      <c r="AD1" s="68" t="s">
        <v>7</v>
      </c>
      <c r="AE1" s="121" t="s">
        <v>8</v>
      </c>
      <c r="AF1" s="122" t="s">
        <v>9</v>
      </c>
    </row>
    <row r="2" spans="1:37" s="71" customFormat="1" ht="12.75">
      <c r="A2" s="75" t="s">
        <v>10</v>
      </c>
      <c r="G2" s="72"/>
      <c r="H2" s="105"/>
      <c r="I2" s="75" t="s">
        <v>116</v>
      </c>
      <c r="J2" s="72"/>
      <c r="K2" s="73"/>
      <c r="Q2" s="74"/>
      <c r="R2" s="74"/>
      <c r="S2" s="74"/>
      <c r="X2" s="102"/>
      <c r="Y2" s="102"/>
      <c r="Z2" s="120" t="s">
        <v>11</v>
      </c>
      <c r="AA2" s="70" t="s">
        <v>12</v>
      </c>
      <c r="AB2" s="69" t="s">
        <v>13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14</v>
      </c>
      <c r="G3" s="72"/>
      <c r="I3" s="75" t="s">
        <v>322</v>
      </c>
      <c r="J3" s="72"/>
      <c r="K3" s="73"/>
      <c r="Q3" s="74"/>
      <c r="R3" s="74"/>
      <c r="S3" s="74"/>
      <c r="X3" s="102"/>
      <c r="Y3" s="102"/>
      <c r="Z3" s="120" t="s">
        <v>15</v>
      </c>
      <c r="AA3" s="70" t="s">
        <v>16</v>
      </c>
      <c r="AB3" s="69" t="s">
        <v>13</v>
      </c>
      <c r="AC3" s="69" t="s">
        <v>17</v>
      </c>
      <c r="AD3" s="70" t="s">
        <v>18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19</v>
      </c>
      <c r="AA4" s="70" t="s">
        <v>20</v>
      </c>
      <c r="AB4" s="69" t="s">
        <v>13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117</v>
      </c>
      <c r="Q5" s="74"/>
      <c r="R5" s="74"/>
      <c r="S5" s="74"/>
      <c r="X5" s="102"/>
      <c r="Y5" s="102"/>
      <c r="Z5" s="120" t="s">
        <v>21</v>
      </c>
      <c r="AA5" s="70" t="s">
        <v>16</v>
      </c>
      <c r="AB5" s="69" t="s">
        <v>13</v>
      </c>
      <c r="AC5" s="69" t="s">
        <v>17</v>
      </c>
      <c r="AD5" s="70" t="s">
        <v>18</v>
      </c>
      <c r="AE5" s="121">
        <v>4</v>
      </c>
      <c r="AF5" s="126">
        <v>123.4567</v>
      </c>
    </row>
    <row r="6" spans="1:37" s="71" customFormat="1" ht="12.75">
      <c r="A6" s="75"/>
      <c r="Q6" s="74"/>
      <c r="R6" s="74"/>
      <c r="S6" s="74"/>
      <c r="X6" s="102"/>
      <c r="Y6" s="102"/>
      <c r="Z6" s="105"/>
      <c r="AA6" s="105"/>
      <c r="AE6" s="121" t="s">
        <v>22</v>
      </c>
      <c r="AF6" s="124">
        <v>123.46</v>
      </c>
    </row>
    <row r="7" spans="1:37" s="71" customFormat="1" ht="12.75">
      <c r="A7" s="75"/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118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23</v>
      </c>
      <c r="B9" s="77" t="s">
        <v>24</v>
      </c>
      <c r="C9" s="77" t="s">
        <v>25</v>
      </c>
      <c r="D9" s="77" t="s">
        <v>26</v>
      </c>
      <c r="E9" s="77" t="s">
        <v>27</v>
      </c>
      <c r="F9" s="77" t="s">
        <v>28</v>
      </c>
      <c r="G9" s="77" t="s">
        <v>29</v>
      </c>
      <c r="H9" s="77" t="s">
        <v>30</v>
      </c>
      <c r="I9" s="77" t="s">
        <v>31</v>
      </c>
      <c r="J9" s="77" t="s">
        <v>32</v>
      </c>
      <c r="K9" s="170" t="s">
        <v>33</v>
      </c>
      <c r="L9" s="170"/>
      <c r="M9" s="171" t="s">
        <v>34</v>
      </c>
      <c r="N9" s="171"/>
      <c r="O9" s="77" t="s">
        <v>2</v>
      </c>
      <c r="P9" s="109" t="s">
        <v>35</v>
      </c>
      <c r="Q9" s="77" t="s">
        <v>27</v>
      </c>
      <c r="R9" s="77" t="s">
        <v>27</v>
      </c>
      <c r="S9" s="109" t="s">
        <v>27</v>
      </c>
      <c r="T9" s="111" t="s">
        <v>36</v>
      </c>
      <c r="U9" s="112" t="s">
        <v>37</v>
      </c>
      <c r="V9" s="113" t="s">
        <v>38</v>
      </c>
      <c r="W9" s="77" t="s">
        <v>39</v>
      </c>
      <c r="X9" s="114" t="s">
        <v>25</v>
      </c>
      <c r="Y9" s="114" t="s">
        <v>25</v>
      </c>
      <c r="Z9" s="127" t="s">
        <v>40</v>
      </c>
      <c r="AA9" s="127" t="s">
        <v>41</v>
      </c>
      <c r="AB9" s="77" t="s">
        <v>38</v>
      </c>
      <c r="AC9" s="77" t="s">
        <v>42</v>
      </c>
      <c r="AD9" s="77" t="s">
        <v>43</v>
      </c>
      <c r="AE9" s="128" t="s">
        <v>44</v>
      </c>
      <c r="AF9" s="128" t="s">
        <v>45</v>
      </c>
      <c r="AG9" s="128" t="s">
        <v>27</v>
      </c>
      <c r="AH9" s="128" t="s">
        <v>46</v>
      </c>
      <c r="AJ9" s="71" t="s">
        <v>135</v>
      </c>
      <c r="AK9" s="71" t="s">
        <v>137</v>
      </c>
    </row>
    <row r="10" spans="1:37">
      <c r="A10" s="79" t="s">
        <v>47</v>
      </c>
      <c r="B10" s="79" t="s">
        <v>48</v>
      </c>
      <c r="C10" s="108"/>
      <c r="D10" s="79" t="s">
        <v>49</v>
      </c>
      <c r="E10" s="79" t="s">
        <v>50</v>
      </c>
      <c r="F10" s="79" t="s">
        <v>51</v>
      </c>
      <c r="G10" s="79" t="s">
        <v>52</v>
      </c>
      <c r="H10" s="79"/>
      <c r="I10" s="79" t="s">
        <v>53</v>
      </c>
      <c r="J10" s="79"/>
      <c r="K10" s="79" t="s">
        <v>29</v>
      </c>
      <c r="L10" s="79" t="s">
        <v>32</v>
      </c>
      <c r="M10" s="110" t="s">
        <v>29</v>
      </c>
      <c r="N10" s="79" t="s">
        <v>32</v>
      </c>
      <c r="O10" s="79" t="s">
        <v>54</v>
      </c>
      <c r="P10" s="110"/>
      <c r="Q10" s="79" t="s">
        <v>55</v>
      </c>
      <c r="R10" s="79" t="s">
        <v>56</v>
      </c>
      <c r="S10" s="110" t="s">
        <v>57</v>
      </c>
      <c r="T10" s="115" t="s">
        <v>58</v>
      </c>
      <c r="U10" s="116" t="s">
        <v>59</v>
      </c>
      <c r="V10" s="117" t="s">
        <v>60</v>
      </c>
      <c r="W10" s="118"/>
      <c r="X10" s="119" t="s">
        <v>61</v>
      </c>
      <c r="Y10" s="119"/>
      <c r="Z10" s="129" t="s">
        <v>62</v>
      </c>
      <c r="AA10" s="129" t="s">
        <v>47</v>
      </c>
      <c r="AB10" s="79" t="s">
        <v>63</v>
      </c>
      <c r="AC10" s="130"/>
      <c r="AD10" s="130"/>
      <c r="AE10" s="131"/>
      <c r="AF10" s="131"/>
      <c r="AG10" s="131"/>
      <c r="AH10" s="131"/>
      <c r="AJ10" s="71" t="s">
        <v>136</v>
      </c>
      <c r="AK10" s="71" t="s">
        <v>138</v>
      </c>
    </row>
    <row r="12" spans="1:37">
      <c r="A12" s="141"/>
      <c r="B12" s="142" t="s">
        <v>139</v>
      </c>
      <c r="C12" s="143"/>
      <c r="D12" s="144"/>
      <c r="E12" s="145"/>
      <c r="F12" s="146"/>
      <c r="G12" s="147"/>
      <c r="H12" s="147"/>
      <c r="I12" s="147"/>
      <c r="J12" s="147"/>
      <c r="K12" s="148"/>
      <c r="L12" s="148"/>
      <c r="M12" s="145"/>
      <c r="N12" s="145"/>
      <c r="O12" s="146"/>
      <c r="P12" s="146"/>
      <c r="Q12" s="145"/>
      <c r="R12" s="145"/>
      <c r="S12" s="145"/>
      <c r="T12" s="149"/>
      <c r="U12" s="149"/>
      <c r="V12" s="149"/>
      <c r="W12" s="145"/>
      <c r="X12" s="150"/>
      <c r="Y12" s="150"/>
      <c r="Z12" s="143"/>
      <c r="AA12" s="143"/>
      <c r="AB12" s="146"/>
      <c r="AC12" s="146"/>
      <c r="AD12" s="146"/>
      <c r="AE12" s="151"/>
      <c r="AF12" s="151"/>
      <c r="AG12" s="151"/>
      <c r="AH12" s="151"/>
    </row>
    <row r="13" spans="1:37">
      <c r="A13" s="141"/>
      <c r="B13" s="143" t="s">
        <v>140</v>
      </c>
      <c r="C13" s="143"/>
      <c r="D13" s="144"/>
      <c r="E13" s="145"/>
      <c r="F13" s="146"/>
      <c r="G13" s="147"/>
      <c r="H13" s="147"/>
      <c r="I13" s="147"/>
      <c r="J13" s="147"/>
      <c r="K13" s="148"/>
      <c r="L13" s="148"/>
      <c r="M13" s="145"/>
      <c r="N13" s="145"/>
      <c r="O13" s="146"/>
      <c r="P13" s="146"/>
      <c r="Q13" s="145"/>
      <c r="R13" s="145"/>
      <c r="S13" s="145"/>
      <c r="T13" s="149"/>
      <c r="U13" s="149"/>
      <c r="V13" s="149"/>
      <c r="W13" s="145"/>
      <c r="X13" s="150"/>
      <c r="Y13" s="150"/>
      <c r="Z13" s="143"/>
      <c r="AA13" s="143"/>
      <c r="AB13" s="146"/>
      <c r="AC13" s="146"/>
      <c r="AD13" s="146"/>
      <c r="AE13" s="151"/>
      <c r="AF13" s="151"/>
      <c r="AG13" s="151"/>
      <c r="AH13" s="151"/>
    </row>
    <row r="14" spans="1:37" ht="25.5">
      <c r="A14" s="141" t="s">
        <v>141</v>
      </c>
      <c r="B14" s="152" t="s">
        <v>142</v>
      </c>
      <c r="C14" s="143" t="s">
        <v>143</v>
      </c>
      <c r="D14" s="144" t="s">
        <v>144</v>
      </c>
      <c r="E14" s="145">
        <v>3</v>
      </c>
      <c r="F14" s="146" t="s">
        <v>145</v>
      </c>
      <c r="G14" s="147"/>
      <c r="H14" s="147">
        <f>ROUND(E14*G14,2)</f>
        <v>0</v>
      </c>
      <c r="I14" s="147"/>
      <c r="J14" s="147">
        <f>ROUND(E14*G14,2)</f>
        <v>0</v>
      </c>
      <c r="K14" s="148">
        <v>2.2975400000000001</v>
      </c>
      <c r="L14" s="148">
        <f>E14*K14</f>
        <v>6.8926200000000009</v>
      </c>
      <c r="M14" s="145"/>
      <c r="N14" s="145">
        <f>E14*M14</f>
        <v>0</v>
      </c>
      <c r="O14" s="146">
        <v>20</v>
      </c>
      <c r="P14" s="146" t="s">
        <v>146</v>
      </c>
      <c r="Q14" s="145"/>
      <c r="R14" s="145"/>
      <c r="S14" s="145"/>
      <c r="T14" s="149"/>
      <c r="U14" s="149"/>
      <c r="V14" s="149" t="s">
        <v>110</v>
      </c>
      <c r="W14" s="145">
        <v>9.7439999999999998</v>
      </c>
      <c r="X14" s="153" t="s">
        <v>147</v>
      </c>
      <c r="Y14" s="153" t="s">
        <v>143</v>
      </c>
      <c r="Z14" s="143" t="s">
        <v>148</v>
      </c>
      <c r="AA14" s="143"/>
      <c r="AB14" s="146">
        <v>6</v>
      </c>
      <c r="AC14" s="146"/>
      <c r="AD14" s="146"/>
      <c r="AE14" s="151"/>
      <c r="AF14" s="151"/>
      <c r="AG14" s="151"/>
      <c r="AH14" s="151"/>
      <c r="AJ14" s="71" t="s">
        <v>149</v>
      </c>
      <c r="AK14" s="71" t="s">
        <v>150</v>
      </c>
    </row>
    <row r="15" spans="1:37">
      <c r="A15" s="141"/>
      <c r="B15" s="152"/>
      <c r="C15" s="143"/>
      <c r="D15" s="154" t="s">
        <v>151</v>
      </c>
      <c r="E15" s="155"/>
      <c r="F15" s="156"/>
      <c r="G15" s="157"/>
      <c r="H15" s="157"/>
      <c r="I15" s="157"/>
      <c r="J15" s="157"/>
      <c r="K15" s="158"/>
      <c r="L15" s="158"/>
      <c r="M15" s="155"/>
      <c r="N15" s="155"/>
      <c r="O15" s="156"/>
      <c r="P15" s="156"/>
      <c r="Q15" s="155"/>
      <c r="R15" s="155"/>
      <c r="S15" s="155"/>
      <c r="T15" s="159"/>
      <c r="U15" s="159"/>
      <c r="V15" s="159" t="s">
        <v>0</v>
      </c>
      <c r="W15" s="155"/>
      <c r="X15" s="160"/>
      <c r="Y15" s="150"/>
      <c r="Z15" s="143"/>
      <c r="AA15" s="143"/>
      <c r="AB15" s="146"/>
      <c r="AC15" s="146"/>
      <c r="AD15" s="146"/>
      <c r="AE15" s="151"/>
      <c r="AF15" s="151"/>
      <c r="AG15" s="151"/>
      <c r="AH15" s="151"/>
    </row>
    <row r="16" spans="1:37">
      <c r="A16" s="141" t="s">
        <v>141</v>
      </c>
      <c r="B16" s="152" t="s">
        <v>142</v>
      </c>
      <c r="C16" s="143" t="s">
        <v>152</v>
      </c>
      <c r="D16" s="144" t="s">
        <v>153</v>
      </c>
      <c r="E16" s="145">
        <v>0.15</v>
      </c>
      <c r="F16" s="146" t="s">
        <v>154</v>
      </c>
      <c r="G16" s="147"/>
      <c r="H16" s="147">
        <f>ROUND(E16*G16,2)</f>
        <v>0</v>
      </c>
      <c r="I16" s="147"/>
      <c r="J16" s="147">
        <f>ROUND(E16*G16,2)</f>
        <v>0</v>
      </c>
      <c r="K16" s="148">
        <v>1.0405</v>
      </c>
      <c r="L16" s="148">
        <f>E16*K16</f>
        <v>0.15607499999999999</v>
      </c>
      <c r="M16" s="145"/>
      <c r="N16" s="145">
        <f>E16*M16</f>
        <v>0</v>
      </c>
      <c r="O16" s="146">
        <v>20</v>
      </c>
      <c r="P16" s="146" t="s">
        <v>146</v>
      </c>
      <c r="Q16" s="145"/>
      <c r="R16" s="145"/>
      <c r="S16" s="145"/>
      <c r="T16" s="149"/>
      <c r="U16" s="149"/>
      <c r="V16" s="149" t="s">
        <v>110</v>
      </c>
      <c r="W16" s="145">
        <v>7.3360000000000003</v>
      </c>
      <c r="X16" s="153" t="s">
        <v>155</v>
      </c>
      <c r="Y16" s="153" t="s">
        <v>152</v>
      </c>
      <c r="Z16" s="143" t="s">
        <v>156</v>
      </c>
      <c r="AA16" s="143"/>
      <c r="AB16" s="146">
        <v>6</v>
      </c>
      <c r="AC16" s="146"/>
      <c r="AD16" s="146"/>
      <c r="AE16" s="151"/>
      <c r="AF16" s="151"/>
      <c r="AG16" s="151"/>
      <c r="AH16" s="151"/>
      <c r="AJ16" s="71" t="s">
        <v>149</v>
      </c>
      <c r="AK16" s="71" t="s">
        <v>150</v>
      </c>
    </row>
    <row r="17" spans="1:37">
      <c r="A17" s="141"/>
      <c r="B17" s="152"/>
      <c r="C17" s="143"/>
      <c r="D17" s="161" t="s">
        <v>157</v>
      </c>
      <c r="E17" s="162">
        <f>J17</f>
        <v>0</v>
      </c>
      <c r="F17" s="146"/>
      <c r="G17" s="147"/>
      <c r="H17" s="162">
        <f>SUM(H12:H16)</f>
        <v>0</v>
      </c>
      <c r="I17" s="162">
        <f>SUM(I12:I16)</f>
        <v>0</v>
      </c>
      <c r="J17" s="162">
        <f>SUM(J12:J16)</f>
        <v>0</v>
      </c>
      <c r="K17" s="148"/>
      <c r="L17" s="163">
        <f>SUM(L12:L16)</f>
        <v>7.0486950000000013</v>
      </c>
      <c r="M17" s="145"/>
      <c r="N17" s="164">
        <f>SUM(N12:N16)</f>
        <v>0</v>
      </c>
      <c r="O17" s="146"/>
      <c r="P17" s="146"/>
      <c r="Q17" s="145"/>
      <c r="R17" s="145"/>
      <c r="S17" s="145"/>
      <c r="T17" s="149"/>
      <c r="U17" s="149"/>
      <c r="V17" s="149"/>
      <c r="W17" s="145">
        <f>SUM(W12:W16)</f>
        <v>17.079999999999998</v>
      </c>
      <c r="X17" s="150"/>
      <c r="Y17" s="150"/>
      <c r="Z17" s="143"/>
      <c r="AA17" s="143"/>
      <c r="AB17" s="146"/>
      <c r="AC17" s="146"/>
      <c r="AD17" s="146"/>
      <c r="AE17" s="151"/>
      <c r="AF17" s="151"/>
      <c r="AG17" s="151"/>
      <c r="AH17" s="151"/>
    </row>
    <row r="18" spans="1:37">
      <c r="A18" s="141"/>
      <c r="B18" s="152"/>
      <c r="C18" s="143"/>
      <c r="D18" s="144"/>
      <c r="E18" s="145"/>
      <c r="F18" s="146"/>
      <c r="G18" s="147"/>
      <c r="H18" s="147"/>
      <c r="I18" s="147"/>
      <c r="J18" s="147"/>
      <c r="K18" s="148"/>
      <c r="L18" s="148"/>
      <c r="M18" s="145"/>
      <c r="N18" s="145"/>
      <c r="O18" s="146"/>
      <c r="P18" s="146"/>
      <c r="Q18" s="145"/>
      <c r="R18" s="145"/>
      <c r="S18" s="145"/>
      <c r="T18" s="149"/>
      <c r="U18" s="149"/>
      <c r="V18" s="149"/>
      <c r="W18" s="145"/>
      <c r="X18" s="150"/>
      <c r="Y18" s="150"/>
      <c r="Z18" s="143"/>
      <c r="AA18" s="143"/>
      <c r="AB18" s="146"/>
      <c r="AC18" s="146"/>
      <c r="AD18" s="146"/>
      <c r="AE18" s="151"/>
      <c r="AF18" s="151"/>
      <c r="AG18" s="151"/>
      <c r="AH18" s="151"/>
    </row>
    <row r="19" spans="1:37">
      <c r="A19" s="141"/>
      <c r="B19" s="143" t="s">
        <v>158</v>
      </c>
      <c r="C19" s="143"/>
      <c r="D19" s="144"/>
      <c r="E19" s="145"/>
      <c r="F19" s="146"/>
      <c r="G19" s="147"/>
      <c r="H19" s="147"/>
      <c r="I19" s="147"/>
      <c r="J19" s="147"/>
      <c r="K19" s="148"/>
      <c r="L19" s="148"/>
      <c r="M19" s="145"/>
      <c r="N19" s="145"/>
      <c r="O19" s="146"/>
      <c r="P19" s="146"/>
      <c r="Q19" s="145"/>
      <c r="R19" s="145"/>
      <c r="S19" s="145"/>
      <c r="T19" s="149"/>
      <c r="U19" s="149"/>
      <c r="V19" s="149"/>
      <c r="W19" s="145"/>
      <c r="X19" s="150"/>
      <c r="Y19" s="150"/>
      <c r="Z19" s="143"/>
      <c r="AA19" s="143"/>
      <c r="AB19" s="146"/>
      <c r="AC19" s="146"/>
      <c r="AD19" s="146"/>
      <c r="AE19" s="151"/>
      <c r="AF19" s="151"/>
      <c r="AG19" s="151"/>
      <c r="AH19" s="151"/>
    </row>
    <row r="20" spans="1:37">
      <c r="A20" s="141" t="s">
        <v>141</v>
      </c>
      <c r="B20" s="152" t="s">
        <v>159</v>
      </c>
      <c r="C20" s="143" t="s">
        <v>160</v>
      </c>
      <c r="D20" s="144" t="s">
        <v>161</v>
      </c>
      <c r="E20" s="145">
        <v>4</v>
      </c>
      <c r="F20" s="146" t="s">
        <v>162</v>
      </c>
      <c r="G20" s="147"/>
      <c r="H20" s="147">
        <f>ROUND(E20*G20,2)</f>
        <v>0</v>
      </c>
      <c r="I20" s="147"/>
      <c r="J20" s="147">
        <f>ROUND(E20*G20,2)</f>
        <v>0</v>
      </c>
      <c r="K20" s="148">
        <v>4.5440000000000001E-2</v>
      </c>
      <c r="L20" s="148">
        <f>E20*K20</f>
        <v>0.18176</v>
      </c>
      <c r="M20" s="145"/>
      <c r="N20" s="145">
        <f>E20*M20</f>
        <v>0</v>
      </c>
      <c r="O20" s="146">
        <v>20</v>
      </c>
      <c r="P20" s="146" t="s">
        <v>146</v>
      </c>
      <c r="Q20" s="145"/>
      <c r="R20" s="145"/>
      <c r="S20" s="145"/>
      <c r="T20" s="149"/>
      <c r="U20" s="149"/>
      <c r="V20" s="149" t="s">
        <v>110</v>
      </c>
      <c r="W20" s="145">
        <v>2.988</v>
      </c>
      <c r="X20" s="153" t="s">
        <v>163</v>
      </c>
      <c r="Y20" s="153" t="s">
        <v>160</v>
      </c>
      <c r="Z20" s="143" t="s">
        <v>164</v>
      </c>
      <c r="AA20" s="143"/>
      <c r="AB20" s="146">
        <v>6</v>
      </c>
      <c r="AC20" s="146"/>
      <c r="AD20" s="146"/>
      <c r="AE20" s="151"/>
      <c r="AF20" s="151"/>
      <c r="AG20" s="151"/>
      <c r="AH20" s="151"/>
      <c r="AJ20" s="71" t="s">
        <v>149</v>
      </c>
      <c r="AK20" s="71" t="s">
        <v>150</v>
      </c>
    </row>
    <row r="21" spans="1:37">
      <c r="A21" s="141" t="s">
        <v>141</v>
      </c>
      <c r="B21" s="152" t="s">
        <v>142</v>
      </c>
      <c r="C21" s="143" t="s">
        <v>165</v>
      </c>
      <c r="D21" s="144" t="s">
        <v>166</v>
      </c>
      <c r="E21" s="145">
        <v>10</v>
      </c>
      <c r="F21" s="146" t="s">
        <v>167</v>
      </c>
      <c r="G21" s="147"/>
      <c r="H21" s="147">
        <f>ROUND(E21*G21,2)</f>
        <v>0</v>
      </c>
      <c r="I21" s="147"/>
      <c r="J21" s="147">
        <f>ROUND(E21*G21,2)</f>
        <v>0</v>
      </c>
      <c r="K21" s="148">
        <v>5.5379999999999999E-2</v>
      </c>
      <c r="L21" s="148">
        <f>E21*K21</f>
        <v>0.55379999999999996</v>
      </c>
      <c r="M21" s="145"/>
      <c r="N21" s="145">
        <f>E21*M21</f>
        <v>0</v>
      </c>
      <c r="O21" s="146">
        <v>20</v>
      </c>
      <c r="P21" s="146" t="s">
        <v>146</v>
      </c>
      <c r="Q21" s="145"/>
      <c r="R21" s="145"/>
      <c r="S21" s="145"/>
      <c r="T21" s="149"/>
      <c r="U21" s="149"/>
      <c r="V21" s="149" t="s">
        <v>110</v>
      </c>
      <c r="W21" s="145">
        <v>6.96</v>
      </c>
      <c r="X21" s="153" t="s">
        <v>168</v>
      </c>
      <c r="Y21" s="153" t="s">
        <v>165</v>
      </c>
      <c r="Z21" s="143" t="s">
        <v>164</v>
      </c>
      <c r="AA21" s="143"/>
      <c r="AB21" s="146">
        <v>6</v>
      </c>
      <c r="AC21" s="146"/>
      <c r="AD21" s="146"/>
      <c r="AE21" s="151"/>
      <c r="AF21" s="151"/>
      <c r="AG21" s="151"/>
      <c r="AH21" s="151"/>
      <c r="AJ21" s="71" t="s">
        <v>149</v>
      </c>
      <c r="AK21" s="71" t="s">
        <v>150</v>
      </c>
    </row>
    <row r="22" spans="1:37">
      <c r="A22" s="141" t="s">
        <v>141</v>
      </c>
      <c r="B22" s="152" t="s">
        <v>142</v>
      </c>
      <c r="C22" s="143" t="s">
        <v>169</v>
      </c>
      <c r="D22" s="144" t="s">
        <v>170</v>
      </c>
      <c r="E22" s="145">
        <v>54</v>
      </c>
      <c r="F22" s="146" t="s">
        <v>167</v>
      </c>
      <c r="G22" s="147"/>
      <c r="H22" s="147">
        <f>ROUND(E22*G22,2)</f>
        <v>0</v>
      </c>
      <c r="I22" s="147"/>
      <c r="J22" s="147">
        <f>ROUND(E22*G22,2)</f>
        <v>0</v>
      </c>
      <c r="K22" s="148">
        <v>5.2220000000000003E-2</v>
      </c>
      <c r="L22" s="148">
        <f>E22*K22</f>
        <v>2.8198799999999999</v>
      </c>
      <c r="M22" s="145"/>
      <c r="N22" s="145">
        <f>E22*M22</f>
        <v>0</v>
      </c>
      <c r="O22" s="146">
        <v>20</v>
      </c>
      <c r="P22" s="146" t="s">
        <v>146</v>
      </c>
      <c r="Q22" s="145"/>
      <c r="R22" s="145"/>
      <c r="S22" s="145"/>
      <c r="T22" s="149"/>
      <c r="U22" s="149"/>
      <c r="V22" s="149" t="s">
        <v>110</v>
      </c>
      <c r="W22" s="145">
        <v>66.69</v>
      </c>
      <c r="X22" s="153" t="s">
        <v>171</v>
      </c>
      <c r="Y22" s="153" t="s">
        <v>169</v>
      </c>
      <c r="Z22" s="143" t="s">
        <v>164</v>
      </c>
      <c r="AA22" s="143"/>
      <c r="AB22" s="146">
        <v>6</v>
      </c>
      <c r="AC22" s="146"/>
      <c r="AD22" s="146"/>
      <c r="AE22" s="151"/>
      <c r="AF22" s="151"/>
      <c r="AG22" s="151"/>
      <c r="AH22" s="151"/>
      <c r="AJ22" s="71" t="s">
        <v>149</v>
      </c>
      <c r="AK22" s="71" t="s">
        <v>150</v>
      </c>
    </row>
    <row r="23" spans="1:37">
      <c r="A23" s="141"/>
      <c r="B23" s="152"/>
      <c r="C23" s="143"/>
      <c r="D23" s="154" t="s">
        <v>172</v>
      </c>
      <c r="E23" s="155"/>
      <c r="F23" s="156"/>
      <c r="G23" s="157"/>
      <c r="H23" s="157"/>
      <c r="I23" s="157"/>
      <c r="J23" s="157"/>
      <c r="K23" s="158"/>
      <c r="L23" s="158"/>
      <c r="M23" s="155"/>
      <c r="N23" s="155"/>
      <c r="O23" s="156"/>
      <c r="P23" s="156"/>
      <c r="Q23" s="155"/>
      <c r="R23" s="155"/>
      <c r="S23" s="155"/>
      <c r="T23" s="159"/>
      <c r="U23" s="159"/>
      <c r="V23" s="159" t="s">
        <v>0</v>
      </c>
      <c r="W23" s="155"/>
      <c r="X23" s="160"/>
      <c r="Y23" s="150"/>
      <c r="Z23" s="143"/>
      <c r="AA23" s="143"/>
      <c r="AB23" s="146"/>
      <c r="AC23" s="146"/>
      <c r="AD23" s="146"/>
      <c r="AE23" s="151"/>
      <c r="AF23" s="151"/>
      <c r="AG23" s="151"/>
      <c r="AH23" s="151"/>
    </row>
    <row r="24" spans="1:37">
      <c r="A24" s="141" t="s">
        <v>141</v>
      </c>
      <c r="B24" s="152" t="s">
        <v>142</v>
      </c>
      <c r="C24" s="143" t="s">
        <v>173</v>
      </c>
      <c r="D24" s="144" t="s">
        <v>174</v>
      </c>
      <c r="E24" s="145">
        <v>17.760000000000002</v>
      </c>
      <c r="F24" s="146" t="s">
        <v>167</v>
      </c>
      <c r="G24" s="147"/>
      <c r="H24" s="147">
        <f>ROUND(E24*G24,2)</f>
        <v>0</v>
      </c>
      <c r="I24" s="147"/>
      <c r="J24" s="147">
        <f>ROUND(E24*G24,2)</f>
        <v>0</v>
      </c>
      <c r="K24" s="148">
        <v>8.6300000000000005E-3</v>
      </c>
      <c r="L24" s="148">
        <f>E24*K24</f>
        <v>0.15326880000000001</v>
      </c>
      <c r="M24" s="145"/>
      <c r="N24" s="145">
        <f>E24*M24</f>
        <v>0</v>
      </c>
      <c r="O24" s="146">
        <v>20</v>
      </c>
      <c r="P24" s="146" t="s">
        <v>146</v>
      </c>
      <c r="Q24" s="145"/>
      <c r="R24" s="145"/>
      <c r="S24" s="145"/>
      <c r="T24" s="149"/>
      <c r="U24" s="149"/>
      <c r="V24" s="149" t="s">
        <v>110</v>
      </c>
      <c r="W24" s="145">
        <v>7.0330000000000004</v>
      </c>
      <c r="X24" s="153" t="s">
        <v>175</v>
      </c>
      <c r="Y24" s="153" t="s">
        <v>173</v>
      </c>
      <c r="Z24" s="143" t="s">
        <v>156</v>
      </c>
      <c r="AA24" s="143"/>
      <c r="AB24" s="146">
        <v>6</v>
      </c>
      <c r="AC24" s="146"/>
      <c r="AD24" s="146"/>
      <c r="AE24" s="151"/>
      <c r="AF24" s="151"/>
      <c r="AG24" s="151"/>
      <c r="AH24" s="151"/>
      <c r="AJ24" s="71" t="s">
        <v>149</v>
      </c>
      <c r="AK24" s="71" t="s">
        <v>150</v>
      </c>
    </row>
    <row r="25" spans="1:37">
      <c r="A25" s="141"/>
      <c r="B25" s="152"/>
      <c r="C25" s="143"/>
      <c r="D25" s="154" t="s">
        <v>176</v>
      </c>
      <c r="E25" s="155"/>
      <c r="F25" s="156"/>
      <c r="G25" s="157"/>
      <c r="H25" s="157"/>
      <c r="I25" s="157"/>
      <c r="J25" s="157"/>
      <c r="K25" s="158"/>
      <c r="L25" s="158"/>
      <c r="M25" s="155"/>
      <c r="N25" s="155"/>
      <c r="O25" s="156"/>
      <c r="P25" s="156"/>
      <c r="Q25" s="155"/>
      <c r="R25" s="155"/>
      <c r="S25" s="155"/>
      <c r="T25" s="159"/>
      <c r="U25" s="159"/>
      <c r="V25" s="159" t="s">
        <v>0</v>
      </c>
      <c r="W25" s="155"/>
      <c r="X25" s="160"/>
      <c r="Y25" s="150"/>
      <c r="Z25" s="143"/>
      <c r="AA25" s="143"/>
      <c r="AB25" s="146"/>
      <c r="AC25" s="146"/>
      <c r="AD25" s="146"/>
      <c r="AE25" s="151"/>
      <c r="AF25" s="151"/>
      <c r="AG25" s="151"/>
      <c r="AH25" s="151"/>
    </row>
    <row r="26" spans="1:37">
      <c r="A26" s="141"/>
      <c r="B26" s="152"/>
      <c r="C26" s="143"/>
      <c r="D26" s="154" t="s">
        <v>177</v>
      </c>
      <c r="E26" s="155"/>
      <c r="F26" s="156"/>
      <c r="G26" s="157"/>
      <c r="H26" s="157"/>
      <c r="I26" s="157"/>
      <c r="J26" s="157"/>
      <c r="K26" s="158"/>
      <c r="L26" s="158"/>
      <c r="M26" s="155"/>
      <c r="N26" s="155"/>
      <c r="O26" s="156"/>
      <c r="P26" s="156"/>
      <c r="Q26" s="155"/>
      <c r="R26" s="155"/>
      <c r="S26" s="155"/>
      <c r="T26" s="159"/>
      <c r="U26" s="159"/>
      <c r="V26" s="159" t="s">
        <v>0</v>
      </c>
      <c r="W26" s="155"/>
      <c r="X26" s="160"/>
      <c r="Y26" s="150"/>
      <c r="Z26" s="143"/>
      <c r="AA26" s="143"/>
      <c r="AB26" s="146"/>
      <c r="AC26" s="146"/>
      <c r="AD26" s="146"/>
      <c r="AE26" s="151"/>
      <c r="AF26" s="151"/>
      <c r="AG26" s="151"/>
      <c r="AH26" s="151"/>
    </row>
    <row r="27" spans="1:37">
      <c r="A27" s="141" t="s">
        <v>141</v>
      </c>
      <c r="B27" s="152" t="s">
        <v>142</v>
      </c>
      <c r="C27" s="143" t="s">
        <v>178</v>
      </c>
      <c r="D27" s="144" t="s">
        <v>179</v>
      </c>
      <c r="E27" s="145">
        <v>17.760000000000002</v>
      </c>
      <c r="F27" s="146" t="s">
        <v>167</v>
      </c>
      <c r="G27" s="147"/>
      <c r="H27" s="147">
        <f>ROUND(E27*G27,2)</f>
        <v>0</v>
      </c>
      <c r="I27" s="147"/>
      <c r="J27" s="147">
        <f>ROUND(E27*G27,2)</f>
        <v>0</v>
      </c>
      <c r="K27" s="148"/>
      <c r="L27" s="148">
        <f>E27*K27</f>
        <v>0</v>
      </c>
      <c r="M27" s="145"/>
      <c r="N27" s="145">
        <f>E27*M27</f>
        <v>0</v>
      </c>
      <c r="O27" s="146">
        <v>20</v>
      </c>
      <c r="P27" s="146" t="s">
        <v>146</v>
      </c>
      <c r="Q27" s="145"/>
      <c r="R27" s="145"/>
      <c r="S27" s="145"/>
      <c r="T27" s="149"/>
      <c r="U27" s="149"/>
      <c r="V27" s="149" t="s">
        <v>110</v>
      </c>
      <c r="W27" s="145">
        <v>4.2619999999999996</v>
      </c>
      <c r="X27" s="153" t="s">
        <v>180</v>
      </c>
      <c r="Y27" s="153" t="s">
        <v>178</v>
      </c>
      <c r="Z27" s="143" t="s">
        <v>156</v>
      </c>
      <c r="AA27" s="143"/>
      <c r="AB27" s="146">
        <v>6</v>
      </c>
      <c r="AC27" s="146"/>
      <c r="AD27" s="146"/>
      <c r="AE27" s="151"/>
      <c r="AF27" s="151"/>
      <c r="AG27" s="151"/>
      <c r="AH27" s="151"/>
      <c r="AJ27" s="71" t="s">
        <v>149</v>
      </c>
      <c r="AK27" s="71" t="s">
        <v>150</v>
      </c>
    </row>
    <row r="28" spans="1:37" ht="25.5">
      <c r="A28" s="141" t="s">
        <v>141</v>
      </c>
      <c r="B28" s="152" t="s">
        <v>142</v>
      </c>
      <c r="C28" s="143" t="s">
        <v>181</v>
      </c>
      <c r="D28" s="144" t="s">
        <v>182</v>
      </c>
      <c r="E28" s="145">
        <v>33.6</v>
      </c>
      <c r="F28" s="146" t="s">
        <v>167</v>
      </c>
      <c r="G28" s="147"/>
      <c r="H28" s="147">
        <f>ROUND(E28*G28,2)</f>
        <v>0</v>
      </c>
      <c r="I28" s="147"/>
      <c r="J28" s="147">
        <f>ROUND(E28*G28,2)</f>
        <v>0</v>
      </c>
      <c r="K28" s="148">
        <v>0.105</v>
      </c>
      <c r="L28" s="148">
        <f>E28*K28</f>
        <v>3.528</v>
      </c>
      <c r="M28" s="145"/>
      <c r="N28" s="145">
        <f>E28*M28</f>
        <v>0</v>
      </c>
      <c r="O28" s="146">
        <v>20</v>
      </c>
      <c r="P28" s="146" t="s">
        <v>146</v>
      </c>
      <c r="Q28" s="145"/>
      <c r="R28" s="145"/>
      <c r="S28" s="145"/>
      <c r="T28" s="149"/>
      <c r="U28" s="149"/>
      <c r="V28" s="149" t="s">
        <v>110</v>
      </c>
      <c r="W28" s="145">
        <v>17.370999999999999</v>
      </c>
      <c r="X28" s="153" t="s">
        <v>183</v>
      </c>
      <c r="Y28" s="153" t="s">
        <v>181</v>
      </c>
      <c r="Z28" s="143" t="s">
        <v>156</v>
      </c>
      <c r="AA28" s="143"/>
      <c r="AB28" s="146">
        <v>6</v>
      </c>
      <c r="AC28" s="146"/>
      <c r="AD28" s="146"/>
      <c r="AE28" s="151"/>
      <c r="AF28" s="151"/>
      <c r="AG28" s="151"/>
      <c r="AH28" s="151"/>
      <c r="AJ28" s="71" t="s">
        <v>149</v>
      </c>
      <c r="AK28" s="71" t="s">
        <v>150</v>
      </c>
    </row>
    <row r="29" spans="1:37">
      <c r="A29" s="141"/>
      <c r="B29" s="152"/>
      <c r="C29" s="143"/>
      <c r="D29" s="154" t="s">
        <v>184</v>
      </c>
      <c r="E29" s="155"/>
      <c r="F29" s="156"/>
      <c r="G29" s="157"/>
      <c r="H29" s="157"/>
      <c r="I29" s="157"/>
      <c r="J29" s="157"/>
      <c r="K29" s="158"/>
      <c r="L29" s="158"/>
      <c r="M29" s="155"/>
      <c r="N29" s="155"/>
      <c r="O29" s="156"/>
      <c r="P29" s="156"/>
      <c r="Q29" s="155"/>
      <c r="R29" s="155"/>
      <c r="S29" s="155"/>
      <c r="T29" s="159"/>
      <c r="U29" s="159"/>
      <c r="V29" s="159" t="s">
        <v>0</v>
      </c>
      <c r="W29" s="155"/>
      <c r="X29" s="160"/>
      <c r="Y29" s="150"/>
      <c r="Z29" s="143"/>
      <c r="AA29" s="143"/>
      <c r="AB29" s="146"/>
      <c r="AC29" s="146"/>
      <c r="AD29" s="146"/>
      <c r="AE29" s="151"/>
      <c r="AF29" s="151"/>
      <c r="AG29" s="151"/>
      <c r="AH29" s="151"/>
    </row>
    <row r="30" spans="1:37">
      <c r="A30" s="141"/>
      <c r="B30" s="152"/>
      <c r="C30" s="143"/>
      <c r="D30" s="154" t="s">
        <v>185</v>
      </c>
      <c r="E30" s="155"/>
      <c r="F30" s="156"/>
      <c r="G30" s="157"/>
      <c r="H30" s="157"/>
      <c r="I30" s="157"/>
      <c r="J30" s="157"/>
      <c r="K30" s="158"/>
      <c r="L30" s="158"/>
      <c r="M30" s="155"/>
      <c r="N30" s="155"/>
      <c r="O30" s="156"/>
      <c r="P30" s="156"/>
      <c r="Q30" s="155"/>
      <c r="R30" s="155"/>
      <c r="S30" s="155"/>
      <c r="T30" s="159"/>
      <c r="U30" s="159"/>
      <c r="V30" s="159" t="s">
        <v>0</v>
      </c>
      <c r="W30" s="155"/>
      <c r="X30" s="160"/>
      <c r="Y30" s="150"/>
      <c r="Z30" s="143"/>
      <c r="AA30" s="143"/>
      <c r="AB30" s="146"/>
      <c r="AC30" s="146"/>
      <c r="AD30" s="146"/>
      <c r="AE30" s="151"/>
      <c r="AF30" s="151"/>
      <c r="AG30" s="151"/>
      <c r="AH30" s="151"/>
    </row>
    <row r="31" spans="1:37">
      <c r="A31" s="141" t="s">
        <v>141</v>
      </c>
      <c r="B31" s="152" t="s">
        <v>142</v>
      </c>
      <c r="C31" s="143" t="s">
        <v>186</v>
      </c>
      <c r="D31" s="144" t="s">
        <v>187</v>
      </c>
      <c r="E31" s="145">
        <v>10</v>
      </c>
      <c r="F31" s="146" t="s">
        <v>167</v>
      </c>
      <c r="G31" s="147"/>
      <c r="H31" s="147">
        <f>ROUND(E31*G31,2)</f>
        <v>0</v>
      </c>
      <c r="I31" s="147"/>
      <c r="J31" s="147">
        <f>ROUND(E31*G31,2)</f>
        <v>0</v>
      </c>
      <c r="K31" s="148">
        <v>0.15443999999999999</v>
      </c>
      <c r="L31" s="148">
        <f>E31*K31</f>
        <v>1.5444</v>
      </c>
      <c r="M31" s="145"/>
      <c r="N31" s="145">
        <f>E31*M31</f>
        <v>0</v>
      </c>
      <c r="O31" s="146">
        <v>20</v>
      </c>
      <c r="P31" s="146" t="s">
        <v>146</v>
      </c>
      <c r="Q31" s="145"/>
      <c r="R31" s="145"/>
      <c r="S31" s="145"/>
      <c r="T31" s="149"/>
      <c r="U31" s="149"/>
      <c r="V31" s="149" t="s">
        <v>110</v>
      </c>
      <c r="W31" s="145">
        <v>2.71</v>
      </c>
      <c r="X31" s="153" t="s">
        <v>188</v>
      </c>
      <c r="Y31" s="153" t="s">
        <v>186</v>
      </c>
      <c r="Z31" s="143" t="s">
        <v>156</v>
      </c>
      <c r="AA31" s="143"/>
      <c r="AB31" s="146">
        <v>6</v>
      </c>
      <c r="AC31" s="146"/>
      <c r="AD31" s="146"/>
      <c r="AE31" s="151"/>
      <c r="AF31" s="151"/>
      <c r="AG31" s="151"/>
      <c r="AH31" s="151"/>
      <c r="AJ31" s="71" t="s">
        <v>149</v>
      </c>
      <c r="AK31" s="71" t="s">
        <v>150</v>
      </c>
    </row>
    <row r="32" spans="1:37">
      <c r="A32" s="141" t="s">
        <v>141</v>
      </c>
      <c r="B32" s="152" t="s">
        <v>189</v>
      </c>
      <c r="C32" s="143" t="s">
        <v>190</v>
      </c>
      <c r="D32" s="144" t="s">
        <v>191</v>
      </c>
      <c r="E32" s="145">
        <v>43.6</v>
      </c>
      <c r="F32" s="146" t="s">
        <v>167</v>
      </c>
      <c r="G32" s="147"/>
      <c r="H32" s="147">
        <f>ROUND(E32*G32,2)</f>
        <v>0</v>
      </c>
      <c r="I32" s="147"/>
      <c r="J32" s="147">
        <f>ROUND(E32*G32,2)</f>
        <v>0</v>
      </c>
      <c r="K32" s="148">
        <v>1.32E-3</v>
      </c>
      <c r="L32" s="148">
        <f>E32*K32</f>
        <v>5.7551999999999999E-2</v>
      </c>
      <c r="M32" s="145"/>
      <c r="N32" s="145">
        <f>E32*M32</f>
        <v>0</v>
      </c>
      <c r="O32" s="146">
        <v>20</v>
      </c>
      <c r="P32" s="146" t="s">
        <v>146</v>
      </c>
      <c r="Q32" s="145"/>
      <c r="R32" s="145"/>
      <c r="S32" s="145"/>
      <c r="T32" s="149"/>
      <c r="U32" s="149"/>
      <c r="V32" s="149" t="s">
        <v>110</v>
      </c>
      <c r="W32" s="145">
        <v>1.3520000000000001</v>
      </c>
      <c r="X32" s="153" t="s">
        <v>192</v>
      </c>
      <c r="Y32" s="153" t="s">
        <v>190</v>
      </c>
      <c r="Z32" s="143" t="s">
        <v>156</v>
      </c>
      <c r="AA32" s="143"/>
      <c r="AB32" s="146">
        <v>6</v>
      </c>
      <c r="AC32" s="146"/>
      <c r="AD32" s="146"/>
      <c r="AE32" s="151"/>
      <c r="AF32" s="151"/>
      <c r="AG32" s="151"/>
      <c r="AH32" s="151"/>
      <c r="AJ32" s="71" t="s">
        <v>149</v>
      </c>
      <c r="AK32" s="71" t="s">
        <v>150</v>
      </c>
    </row>
    <row r="33" spans="1:37">
      <c r="A33" s="141"/>
      <c r="B33" s="152"/>
      <c r="C33" s="143"/>
      <c r="D33" s="154" t="s">
        <v>193</v>
      </c>
      <c r="E33" s="155"/>
      <c r="F33" s="156"/>
      <c r="G33" s="157"/>
      <c r="H33" s="157"/>
      <c r="I33" s="157"/>
      <c r="J33" s="157"/>
      <c r="K33" s="158"/>
      <c r="L33" s="158"/>
      <c r="M33" s="155"/>
      <c r="N33" s="155"/>
      <c r="O33" s="156"/>
      <c r="P33" s="156"/>
      <c r="Q33" s="155"/>
      <c r="R33" s="155"/>
      <c r="S33" s="155"/>
      <c r="T33" s="159"/>
      <c r="U33" s="159"/>
      <c r="V33" s="159" t="s">
        <v>0</v>
      </c>
      <c r="W33" s="155"/>
      <c r="X33" s="160"/>
      <c r="Y33" s="150"/>
      <c r="Z33" s="143"/>
      <c r="AA33" s="143"/>
      <c r="AB33" s="146"/>
      <c r="AC33" s="146"/>
      <c r="AD33" s="146"/>
      <c r="AE33" s="151"/>
      <c r="AF33" s="151"/>
      <c r="AG33" s="151"/>
      <c r="AH33" s="151"/>
    </row>
    <row r="34" spans="1:37">
      <c r="A34" s="141"/>
      <c r="B34" s="152"/>
      <c r="C34" s="143"/>
      <c r="D34" s="161" t="s">
        <v>194</v>
      </c>
      <c r="E34" s="162">
        <f>J34</f>
        <v>0</v>
      </c>
      <c r="F34" s="146"/>
      <c r="G34" s="147"/>
      <c r="H34" s="162">
        <f>SUM(H19:H33)</f>
        <v>0</v>
      </c>
      <c r="I34" s="162">
        <f>SUM(I19:I33)</f>
        <v>0</v>
      </c>
      <c r="J34" s="162">
        <f>SUM(J19:J33)</f>
        <v>0</v>
      </c>
      <c r="K34" s="148"/>
      <c r="L34" s="163">
        <f>SUM(L19:L33)</f>
        <v>8.8386607999999995</v>
      </c>
      <c r="M34" s="145"/>
      <c r="N34" s="164">
        <f>SUM(N19:N33)</f>
        <v>0</v>
      </c>
      <c r="O34" s="146"/>
      <c r="P34" s="146"/>
      <c r="Q34" s="145"/>
      <c r="R34" s="145"/>
      <c r="S34" s="145"/>
      <c r="T34" s="149"/>
      <c r="U34" s="149"/>
      <c r="V34" s="149"/>
      <c r="W34" s="145">
        <f>SUM(W19:W33)</f>
        <v>109.366</v>
      </c>
      <c r="X34" s="150"/>
      <c r="Y34" s="150"/>
      <c r="Z34" s="143"/>
      <c r="AA34" s="143"/>
      <c r="AB34" s="146"/>
      <c r="AC34" s="146"/>
      <c r="AD34" s="146"/>
      <c r="AE34" s="151"/>
      <c r="AF34" s="151"/>
      <c r="AG34" s="151"/>
      <c r="AH34" s="151"/>
    </row>
    <row r="35" spans="1:37">
      <c r="A35" s="141"/>
      <c r="B35" s="152"/>
      <c r="C35" s="143"/>
      <c r="D35" s="144"/>
      <c r="E35" s="145"/>
      <c r="F35" s="146"/>
      <c r="G35" s="147"/>
      <c r="H35" s="147"/>
      <c r="I35" s="147"/>
      <c r="J35" s="147"/>
      <c r="K35" s="148"/>
      <c r="L35" s="148"/>
      <c r="M35" s="145"/>
      <c r="N35" s="145"/>
      <c r="O35" s="146"/>
      <c r="P35" s="146"/>
      <c r="Q35" s="145"/>
      <c r="R35" s="145"/>
      <c r="S35" s="145"/>
      <c r="T35" s="149"/>
      <c r="U35" s="149"/>
      <c r="V35" s="149"/>
      <c r="W35" s="145"/>
      <c r="X35" s="150"/>
      <c r="Y35" s="150"/>
      <c r="Z35" s="143"/>
      <c r="AA35" s="143"/>
      <c r="AB35" s="146"/>
      <c r="AC35" s="146"/>
      <c r="AD35" s="146"/>
      <c r="AE35" s="151"/>
      <c r="AF35" s="151"/>
      <c r="AG35" s="151"/>
      <c r="AH35" s="151"/>
    </row>
    <row r="36" spans="1:37">
      <c r="A36" s="141"/>
      <c r="B36" s="143" t="s">
        <v>195</v>
      </c>
      <c r="C36" s="143"/>
      <c r="D36" s="144"/>
      <c r="E36" s="145"/>
      <c r="F36" s="146"/>
      <c r="G36" s="147"/>
      <c r="H36" s="147"/>
      <c r="I36" s="147"/>
      <c r="J36" s="147"/>
      <c r="K36" s="148"/>
      <c r="L36" s="148"/>
      <c r="M36" s="145"/>
      <c r="N36" s="145"/>
      <c r="O36" s="146"/>
      <c r="P36" s="146"/>
      <c r="Q36" s="145"/>
      <c r="R36" s="145"/>
      <c r="S36" s="145"/>
      <c r="T36" s="149"/>
      <c r="U36" s="149"/>
      <c r="V36" s="149"/>
      <c r="W36" s="145"/>
      <c r="X36" s="150"/>
      <c r="Y36" s="150"/>
      <c r="Z36" s="143"/>
      <c r="AA36" s="143"/>
      <c r="AB36" s="146"/>
      <c r="AC36" s="146"/>
      <c r="AD36" s="146"/>
      <c r="AE36" s="151"/>
      <c r="AF36" s="151"/>
      <c r="AG36" s="151"/>
      <c r="AH36" s="151"/>
    </row>
    <row r="37" spans="1:37">
      <c r="A37" s="141" t="s">
        <v>141</v>
      </c>
      <c r="B37" s="152" t="s">
        <v>196</v>
      </c>
      <c r="C37" s="143" t="s">
        <v>197</v>
      </c>
      <c r="D37" s="144" t="s">
        <v>198</v>
      </c>
      <c r="E37" s="145">
        <v>10</v>
      </c>
      <c r="F37" s="146" t="s">
        <v>199</v>
      </c>
      <c r="G37" s="147"/>
      <c r="H37" s="147">
        <f>ROUND(E37*G37,2)</f>
        <v>0</v>
      </c>
      <c r="I37" s="147"/>
      <c r="J37" s="147">
        <f>ROUND(E37*G37,2)</f>
        <v>0</v>
      </c>
      <c r="K37" s="148">
        <v>8.0000000000000007E-5</v>
      </c>
      <c r="L37" s="148">
        <f>E37*K37</f>
        <v>8.0000000000000004E-4</v>
      </c>
      <c r="M37" s="145"/>
      <c r="N37" s="145">
        <f>E37*M37</f>
        <v>0</v>
      </c>
      <c r="O37" s="146">
        <v>20</v>
      </c>
      <c r="P37" s="146" t="s">
        <v>146</v>
      </c>
      <c r="Q37" s="145"/>
      <c r="R37" s="145"/>
      <c r="S37" s="145"/>
      <c r="T37" s="149"/>
      <c r="U37" s="149"/>
      <c r="V37" s="149" t="s">
        <v>110</v>
      </c>
      <c r="W37" s="145">
        <v>3.33</v>
      </c>
      <c r="X37" s="153" t="s">
        <v>200</v>
      </c>
      <c r="Y37" s="153" t="s">
        <v>197</v>
      </c>
      <c r="Z37" s="143" t="s">
        <v>201</v>
      </c>
      <c r="AA37" s="143"/>
      <c r="AB37" s="146">
        <v>6</v>
      </c>
      <c r="AC37" s="146"/>
      <c r="AD37" s="146"/>
      <c r="AE37" s="151"/>
      <c r="AF37" s="151"/>
      <c r="AG37" s="151"/>
      <c r="AH37" s="151"/>
      <c r="AJ37" s="71" t="s">
        <v>149</v>
      </c>
      <c r="AK37" s="71" t="s">
        <v>150</v>
      </c>
    </row>
    <row r="38" spans="1:37">
      <c r="A38" s="141" t="s">
        <v>141</v>
      </c>
      <c r="B38" s="152" t="s">
        <v>142</v>
      </c>
      <c r="C38" s="143" t="s">
        <v>202</v>
      </c>
      <c r="D38" s="144" t="s">
        <v>203</v>
      </c>
      <c r="E38" s="145">
        <v>450</v>
      </c>
      <c r="F38" s="146" t="s">
        <v>167</v>
      </c>
      <c r="G38" s="147"/>
      <c r="H38" s="147">
        <f>ROUND(E38*G38,2)</f>
        <v>0</v>
      </c>
      <c r="I38" s="147"/>
      <c r="J38" s="147">
        <f>ROUND(E38*G38,2)</f>
        <v>0</v>
      </c>
      <c r="K38" s="148">
        <v>2.0000000000000002E-5</v>
      </c>
      <c r="L38" s="148">
        <f>E38*K38</f>
        <v>9.0000000000000011E-3</v>
      </c>
      <c r="M38" s="145"/>
      <c r="N38" s="145">
        <f>E38*M38</f>
        <v>0</v>
      </c>
      <c r="O38" s="146">
        <v>20</v>
      </c>
      <c r="P38" s="146" t="s">
        <v>146</v>
      </c>
      <c r="Q38" s="145"/>
      <c r="R38" s="145"/>
      <c r="S38" s="145"/>
      <c r="T38" s="149"/>
      <c r="U38" s="149"/>
      <c r="V38" s="149" t="s">
        <v>110</v>
      </c>
      <c r="W38" s="145">
        <v>108.9</v>
      </c>
      <c r="X38" s="153" t="s">
        <v>204</v>
      </c>
      <c r="Y38" s="153" t="s">
        <v>202</v>
      </c>
      <c r="Z38" s="143" t="s">
        <v>205</v>
      </c>
      <c r="AA38" s="143"/>
      <c r="AB38" s="146">
        <v>6</v>
      </c>
      <c r="AC38" s="146"/>
      <c r="AD38" s="146"/>
      <c r="AE38" s="151"/>
      <c r="AF38" s="151"/>
      <c r="AG38" s="151"/>
      <c r="AH38" s="151"/>
      <c r="AJ38" s="71" t="s">
        <v>149</v>
      </c>
      <c r="AK38" s="71" t="s">
        <v>150</v>
      </c>
    </row>
    <row r="39" spans="1:37">
      <c r="A39" s="141" t="s">
        <v>141</v>
      </c>
      <c r="B39" s="152" t="s">
        <v>159</v>
      </c>
      <c r="C39" s="143" t="s">
        <v>206</v>
      </c>
      <c r="D39" s="144" t="s">
        <v>207</v>
      </c>
      <c r="E39" s="145">
        <v>4</v>
      </c>
      <c r="F39" s="146" t="s">
        <v>162</v>
      </c>
      <c r="G39" s="147"/>
      <c r="H39" s="147">
        <f>ROUND(E39*G39,2)</f>
        <v>0</v>
      </c>
      <c r="I39" s="147"/>
      <c r="J39" s="147">
        <f>ROUND(E39*G39,2)</f>
        <v>0</v>
      </c>
      <c r="K39" s="148">
        <v>4.5199999999999997E-3</v>
      </c>
      <c r="L39" s="148">
        <f>E39*K39</f>
        <v>1.8079999999999999E-2</v>
      </c>
      <c r="M39" s="145"/>
      <c r="N39" s="145">
        <f>E39*M39</f>
        <v>0</v>
      </c>
      <c r="O39" s="146">
        <v>20</v>
      </c>
      <c r="P39" s="146" t="s">
        <v>146</v>
      </c>
      <c r="Q39" s="145"/>
      <c r="R39" s="145"/>
      <c r="S39" s="145"/>
      <c r="T39" s="149"/>
      <c r="U39" s="149"/>
      <c r="V39" s="149" t="s">
        <v>110</v>
      </c>
      <c r="W39" s="145">
        <v>1.3640000000000001</v>
      </c>
      <c r="X39" s="153" t="s">
        <v>208</v>
      </c>
      <c r="Y39" s="153" t="s">
        <v>206</v>
      </c>
      <c r="Z39" s="143" t="s">
        <v>205</v>
      </c>
      <c r="AA39" s="143"/>
      <c r="AB39" s="146">
        <v>7</v>
      </c>
      <c r="AC39" s="146"/>
      <c r="AD39" s="146"/>
      <c r="AE39" s="151"/>
      <c r="AF39" s="151"/>
      <c r="AG39" s="151"/>
      <c r="AH39" s="151"/>
      <c r="AJ39" s="71" t="s">
        <v>149</v>
      </c>
      <c r="AK39" s="71" t="s">
        <v>150</v>
      </c>
    </row>
    <row r="40" spans="1:37">
      <c r="A40" s="141" t="s">
        <v>141</v>
      </c>
      <c r="B40" s="152" t="s">
        <v>209</v>
      </c>
      <c r="C40" s="143" t="s">
        <v>210</v>
      </c>
      <c r="D40" s="144" t="s">
        <v>211</v>
      </c>
      <c r="E40" s="145">
        <v>1.1519999999999999</v>
      </c>
      <c r="F40" s="146" t="s">
        <v>145</v>
      </c>
      <c r="G40" s="147"/>
      <c r="H40" s="147">
        <f>ROUND(E40*G40,2)</f>
        <v>0</v>
      </c>
      <c r="I40" s="147"/>
      <c r="J40" s="147">
        <f>ROUND(E40*G40,2)</f>
        <v>0</v>
      </c>
      <c r="K40" s="148">
        <v>1.8699999999999999E-3</v>
      </c>
      <c r="L40" s="148">
        <f>E40*K40</f>
        <v>2.1542399999999995E-3</v>
      </c>
      <c r="M40" s="145">
        <v>1.8</v>
      </c>
      <c r="N40" s="145">
        <f>E40*M40</f>
        <v>2.0735999999999999</v>
      </c>
      <c r="O40" s="146">
        <v>20</v>
      </c>
      <c r="P40" s="146" t="s">
        <v>146</v>
      </c>
      <c r="Q40" s="145"/>
      <c r="R40" s="145"/>
      <c r="S40" s="145"/>
      <c r="T40" s="149"/>
      <c r="U40" s="149"/>
      <c r="V40" s="149" t="s">
        <v>110</v>
      </c>
      <c r="W40" s="145">
        <v>8.6229999999999993</v>
      </c>
      <c r="X40" s="153" t="s">
        <v>212</v>
      </c>
      <c r="Y40" s="153" t="s">
        <v>210</v>
      </c>
      <c r="Z40" s="143" t="s">
        <v>213</v>
      </c>
      <c r="AA40" s="143"/>
      <c r="AB40" s="146">
        <v>6</v>
      </c>
      <c r="AC40" s="146"/>
      <c r="AD40" s="146"/>
      <c r="AE40" s="151"/>
      <c r="AF40" s="151"/>
      <c r="AG40" s="151"/>
      <c r="AH40" s="151"/>
      <c r="AJ40" s="71" t="s">
        <v>149</v>
      </c>
      <c r="AK40" s="71" t="s">
        <v>150</v>
      </c>
    </row>
    <row r="41" spans="1:37">
      <c r="A41" s="141"/>
      <c r="B41" s="152"/>
      <c r="C41" s="143"/>
      <c r="D41" s="154" t="s">
        <v>214</v>
      </c>
      <c r="E41" s="155"/>
      <c r="F41" s="156"/>
      <c r="G41" s="157"/>
      <c r="H41" s="157"/>
      <c r="I41" s="157"/>
      <c r="J41" s="157"/>
      <c r="K41" s="158"/>
      <c r="L41" s="158"/>
      <c r="M41" s="155"/>
      <c r="N41" s="155"/>
      <c r="O41" s="156"/>
      <c r="P41" s="156"/>
      <c r="Q41" s="155"/>
      <c r="R41" s="155"/>
      <c r="S41" s="155"/>
      <c r="T41" s="159"/>
      <c r="U41" s="159"/>
      <c r="V41" s="159" t="s">
        <v>0</v>
      </c>
      <c r="W41" s="155"/>
      <c r="X41" s="160"/>
      <c r="Y41" s="150"/>
      <c r="Z41" s="143"/>
      <c r="AA41" s="143"/>
      <c r="AB41" s="146"/>
      <c r="AC41" s="146"/>
      <c r="AD41" s="146"/>
      <c r="AE41" s="151"/>
      <c r="AF41" s="151"/>
      <c r="AG41" s="151"/>
      <c r="AH41" s="151"/>
    </row>
    <row r="42" spans="1:37">
      <c r="A42" s="141" t="s">
        <v>141</v>
      </c>
      <c r="B42" s="152" t="s">
        <v>209</v>
      </c>
      <c r="C42" s="143" t="s">
        <v>215</v>
      </c>
      <c r="D42" s="144" t="s">
        <v>216</v>
      </c>
      <c r="E42" s="145">
        <v>15</v>
      </c>
      <c r="F42" s="146" t="s">
        <v>154</v>
      </c>
      <c r="G42" s="147"/>
      <c r="H42" s="147">
        <f t="shared" ref="H42:H48" si="0">ROUND(E42*G42,2)</f>
        <v>0</v>
      </c>
      <c r="I42" s="147"/>
      <c r="J42" s="147">
        <f t="shared" ref="J42:J48" si="1">ROUND(E42*G42,2)</f>
        <v>0</v>
      </c>
      <c r="K42" s="148"/>
      <c r="L42" s="148">
        <f t="shared" ref="L42:L48" si="2">E42*K42</f>
        <v>0</v>
      </c>
      <c r="M42" s="145"/>
      <c r="N42" s="145">
        <f t="shared" ref="N42:N48" si="3">E42*M42</f>
        <v>0</v>
      </c>
      <c r="O42" s="146">
        <v>20</v>
      </c>
      <c r="P42" s="146" t="s">
        <v>146</v>
      </c>
      <c r="Q42" s="145"/>
      <c r="R42" s="145"/>
      <c r="S42" s="145"/>
      <c r="T42" s="149"/>
      <c r="U42" s="149"/>
      <c r="V42" s="149" t="s">
        <v>110</v>
      </c>
      <c r="W42" s="145">
        <v>8.1150000000000002</v>
      </c>
      <c r="X42" s="153" t="s">
        <v>217</v>
      </c>
      <c r="Y42" s="153" t="s">
        <v>215</v>
      </c>
      <c r="Z42" s="143" t="s">
        <v>213</v>
      </c>
      <c r="AA42" s="143"/>
      <c r="AB42" s="146">
        <v>7</v>
      </c>
      <c r="AC42" s="146"/>
      <c r="AD42" s="146"/>
      <c r="AE42" s="151"/>
      <c r="AF42" s="151"/>
      <c r="AG42" s="151"/>
      <c r="AH42" s="151"/>
      <c r="AJ42" s="71" t="s">
        <v>149</v>
      </c>
      <c r="AK42" s="71" t="s">
        <v>150</v>
      </c>
    </row>
    <row r="43" spans="1:37">
      <c r="A43" s="141" t="s">
        <v>141</v>
      </c>
      <c r="B43" s="152" t="s">
        <v>209</v>
      </c>
      <c r="C43" s="143" t="s">
        <v>218</v>
      </c>
      <c r="D43" s="144" t="s">
        <v>219</v>
      </c>
      <c r="E43" s="145">
        <v>150</v>
      </c>
      <c r="F43" s="146" t="s">
        <v>154</v>
      </c>
      <c r="G43" s="147"/>
      <c r="H43" s="147">
        <f t="shared" si="0"/>
        <v>0</v>
      </c>
      <c r="I43" s="147"/>
      <c r="J43" s="147">
        <f t="shared" si="1"/>
        <v>0</v>
      </c>
      <c r="K43" s="148"/>
      <c r="L43" s="148">
        <f t="shared" si="2"/>
        <v>0</v>
      </c>
      <c r="M43" s="145"/>
      <c r="N43" s="145">
        <f t="shared" si="3"/>
        <v>0</v>
      </c>
      <c r="O43" s="146">
        <v>20</v>
      </c>
      <c r="P43" s="146" t="s">
        <v>146</v>
      </c>
      <c r="Q43" s="145"/>
      <c r="R43" s="145"/>
      <c r="S43" s="145"/>
      <c r="T43" s="149"/>
      <c r="U43" s="149"/>
      <c r="V43" s="149" t="s">
        <v>110</v>
      </c>
      <c r="W43" s="145"/>
      <c r="X43" s="153" t="s">
        <v>220</v>
      </c>
      <c r="Y43" s="153" t="s">
        <v>218</v>
      </c>
      <c r="Z43" s="143" t="s">
        <v>213</v>
      </c>
      <c r="AA43" s="143"/>
      <c r="AB43" s="146">
        <v>7</v>
      </c>
      <c r="AC43" s="146"/>
      <c r="AD43" s="146"/>
      <c r="AE43" s="151"/>
      <c r="AF43" s="151"/>
      <c r="AG43" s="151"/>
      <c r="AH43" s="151"/>
      <c r="AJ43" s="71" t="s">
        <v>149</v>
      </c>
      <c r="AK43" s="71" t="s">
        <v>150</v>
      </c>
    </row>
    <row r="44" spans="1:37">
      <c r="A44" s="141" t="s">
        <v>141</v>
      </c>
      <c r="B44" s="152" t="s">
        <v>209</v>
      </c>
      <c r="C44" s="143" t="s">
        <v>221</v>
      </c>
      <c r="D44" s="144" t="s">
        <v>222</v>
      </c>
      <c r="E44" s="145">
        <v>15</v>
      </c>
      <c r="F44" s="146" t="s">
        <v>154</v>
      </c>
      <c r="G44" s="147"/>
      <c r="H44" s="147">
        <f t="shared" si="0"/>
        <v>0</v>
      </c>
      <c r="I44" s="147"/>
      <c r="J44" s="147">
        <f t="shared" si="1"/>
        <v>0</v>
      </c>
      <c r="K44" s="148"/>
      <c r="L44" s="148">
        <f t="shared" si="2"/>
        <v>0</v>
      </c>
      <c r="M44" s="145"/>
      <c r="N44" s="145">
        <f t="shared" si="3"/>
        <v>0</v>
      </c>
      <c r="O44" s="146">
        <v>20</v>
      </c>
      <c r="P44" s="146" t="s">
        <v>146</v>
      </c>
      <c r="Q44" s="145"/>
      <c r="R44" s="145"/>
      <c r="S44" s="145"/>
      <c r="T44" s="149"/>
      <c r="U44" s="149"/>
      <c r="V44" s="149" t="s">
        <v>110</v>
      </c>
      <c r="W44" s="145">
        <v>16.905000000000001</v>
      </c>
      <c r="X44" s="153" t="s">
        <v>223</v>
      </c>
      <c r="Y44" s="153" t="s">
        <v>221</v>
      </c>
      <c r="Z44" s="143" t="s">
        <v>213</v>
      </c>
      <c r="AA44" s="143"/>
      <c r="AB44" s="146">
        <v>6</v>
      </c>
      <c r="AC44" s="146"/>
      <c r="AD44" s="146"/>
      <c r="AE44" s="151"/>
      <c r="AF44" s="151"/>
      <c r="AG44" s="151"/>
      <c r="AH44" s="151"/>
      <c r="AJ44" s="71" t="s">
        <v>149</v>
      </c>
      <c r="AK44" s="71" t="s">
        <v>150</v>
      </c>
    </row>
    <row r="45" spans="1:37">
      <c r="A45" s="141" t="s">
        <v>141</v>
      </c>
      <c r="B45" s="152" t="s">
        <v>209</v>
      </c>
      <c r="C45" s="143" t="s">
        <v>224</v>
      </c>
      <c r="D45" s="144" t="s">
        <v>225</v>
      </c>
      <c r="E45" s="145">
        <v>60</v>
      </c>
      <c r="F45" s="146" t="s">
        <v>154</v>
      </c>
      <c r="G45" s="147"/>
      <c r="H45" s="147">
        <f t="shared" si="0"/>
        <v>0</v>
      </c>
      <c r="I45" s="147"/>
      <c r="J45" s="147">
        <f t="shared" si="1"/>
        <v>0</v>
      </c>
      <c r="K45" s="148"/>
      <c r="L45" s="148">
        <f t="shared" si="2"/>
        <v>0</v>
      </c>
      <c r="M45" s="145"/>
      <c r="N45" s="145">
        <f t="shared" si="3"/>
        <v>0</v>
      </c>
      <c r="O45" s="146">
        <v>20</v>
      </c>
      <c r="P45" s="146" t="s">
        <v>146</v>
      </c>
      <c r="Q45" s="145"/>
      <c r="R45" s="145"/>
      <c r="S45" s="145"/>
      <c r="T45" s="149"/>
      <c r="U45" s="149"/>
      <c r="V45" s="149" t="s">
        <v>110</v>
      </c>
      <c r="W45" s="145">
        <v>7.56</v>
      </c>
      <c r="X45" s="153" t="s">
        <v>226</v>
      </c>
      <c r="Y45" s="153" t="s">
        <v>224</v>
      </c>
      <c r="Z45" s="143" t="s">
        <v>213</v>
      </c>
      <c r="AA45" s="143"/>
      <c r="AB45" s="146">
        <v>6</v>
      </c>
      <c r="AC45" s="146"/>
      <c r="AD45" s="146"/>
      <c r="AE45" s="151"/>
      <c r="AF45" s="151"/>
      <c r="AG45" s="151"/>
      <c r="AH45" s="151"/>
      <c r="AJ45" s="71" t="s">
        <v>149</v>
      </c>
      <c r="AK45" s="71" t="s">
        <v>150</v>
      </c>
    </row>
    <row r="46" spans="1:37" ht="25.5">
      <c r="A46" s="141" t="s">
        <v>141</v>
      </c>
      <c r="B46" s="152" t="s">
        <v>209</v>
      </c>
      <c r="C46" s="143" t="s">
        <v>227</v>
      </c>
      <c r="D46" s="144" t="s">
        <v>228</v>
      </c>
      <c r="E46" s="145">
        <v>15</v>
      </c>
      <c r="F46" s="146" t="s">
        <v>154</v>
      </c>
      <c r="G46" s="147"/>
      <c r="H46" s="147">
        <f t="shared" si="0"/>
        <v>0</v>
      </c>
      <c r="I46" s="147"/>
      <c r="J46" s="147">
        <f t="shared" si="1"/>
        <v>0</v>
      </c>
      <c r="K46" s="148"/>
      <c r="L46" s="148">
        <f t="shared" si="2"/>
        <v>0</v>
      </c>
      <c r="M46" s="145"/>
      <c r="N46" s="145">
        <f t="shared" si="3"/>
        <v>0</v>
      </c>
      <c r="O46" s="146">
        <v>20</v>
      </c>
      <c r="P46" s="146" t="s">
        <v>146</v>
      </c>
      <c r="Q46" s="145"/>
      <c r="R46" s="145"/>
      <c r="S46" s="145"/>
      <c r="T46" s="149"/>
      <c r="U46" s="149"/>
      <c r="V46" s="149" t="s">
        <v>110</v>
      </c>
      <c r="W46" s="145"/>
      <c r="X46" s="153" t="s">
        <v>229</v>
      </c>
      <c r="Y46" s="153" t="s">
        <v>227</v>
      </c>
      <c r="Z46" s="143" t="s">
        <v>213</v>
      </c>
      <c r="AA46" s="143"/>
      <c r="AB46" s="146">
        <v>7</v>
      </c>
      <c r="AC46" s="146"/>
      <c r="AD46" s="146"/>
      <c r="AE46" s="151"/>
      <c r="AF46" s="151"/>
      <c r="AG46" s="151"/>
      <c r="AH46" s="151"/>
      <c r="AJ46" s="71" t="s">
        <v>149</v>
      </c>
      <c r="AK46" s="71" t="s">
        <v>150</v>
      </c>
    </row>
    <row r="47" spans="1:37">
      <c r="A47" s="141" t="s">
        <v>141</v>
      </c>
      <c r="B47" s="152" t="s">
        <v>159</v>
      </c>
      <c r="C47" s="143" t="s">
        <v>230</v>
      </c>
      <c r="D47" s="144" t="s">
        <v>231</v>
      </c>
      <c r="E47" s="145">
        <v>15.917</v>
      </c>
      <c r="F47" s="146" t="s">
        <v>154</v>
      </c>
      <c r="G47" s="147"/>
      <c r="H47" s="147">
        <f t="shared" si="0"/>
        <v>0</v>
      </c>
      <c r="I47" s="147"/>
      <c r="J47" s="147">
        <f t="shared" si="1"/>
        <v>0</v>
      </c>
      <c r="K47" s="148"/>
      <c r="L47" s="148">
        <f t="shared" si="2"/>
        <v>0</v>
      </c>
      <c r="M47" s="145"/>
      <c r="N47" s="145">
        <f t="shared" si="3"/>
        <v>0</v>
      </c>
      <c r="O47" s="146">
        <v>20</v>
      </c>
      <c r="P47" s="146" t="s">
        <v>146</v>
      </c>
      <c r="Q47" s="145"/>
      <c r="R47" s="145"/>
      <c r="S47" s="145"/>
      <c r="T47" s="149"/>
      <c r="U47" s="149"/>
      <c r="V47" s="149" t="s">
        <v>110</v>
      </c>
      <c r="W47" s="145">
        <v>39.506</v>
      </c>
      <c r="X47" s="153" t="s">
        <v>232</v>
      </c>
      <c r="Y47" s="153" t="s">
        <v>230</v>
      </c>
      <c r="Z47" s="143" t="s">
        <v>164</v>
      </c>
      <c r="AA47" s="143"/>
      <c r="AB47" s="146">
        <v>6</v>
      </c>
      <c r="AC47" s="146"/>
      <c r="AD47" s="146"/>
      <c r="AE47" s="151"/>
      <c r="AF47" s="151"/>
      <c r="AG47" s="151"/>
      <c r="AH47" s="151"/>
      <c r="AJ47" s="71" t="s">
        <v>149</v>
      </c>
      <c r="AK47" s="71" t="s">
        <v>150</v>
      </c>
    </row>
    <row r="48" spans="1:37">
      <c r="A48" s="141" t="s">
        <v>141</v>
      </c>
      <c r="B48" s="152" t="s">
        <v>233</v>
      </c>
      <c r="C48" s="143" t="s">
        <v>234</v>
      </c>
      <c r="D48" s="144" t="s">
        <v>235</v>
      </c>
      <c r="E48" s="145">
        <v>1</v>
      </c>
      <c r="F48" s="146" t="s">
        <v>236</v>
      </c>
      <c r="G48" s="147"/>
      <c r="H48" s="147">
        <f t="shared" si="0"/>
        <v>0</v>
      </c>
      <c r="I48" s="147"/>
      <c r="J48" s="147">
        <f t="shared" si="1"/>
        <v>0</v>
      </c>
      <c r="K48" s="148"/>
      <c r="L48" s="148">
        <f t="shared" si="2"/>
        <v>0</v>
      </c>
      <c r="M48" s="145"/>
      <c r="N48" s="145">
        <f t="shared" si="3"/>
        <v>0</v>
      </c>
      <c r="O48" s="146">
        <v>20</v>
      </c>
      <c r="P48" s="146" t="s">
        <v>146</v>
      </c>
      <c r="Q48" s="145"/>
      <c r="R48" s="145"/>
      <c r="S48" s="145"/>
      <c r="T48" s="149"/>
      <c r="U48" s="149"/>
      <c r="V48" s="149" t="s">
        <v>110</v>
      </c>
      <c r="W48" s="145">
        <v>1</v>
      </c>
      <c r="X48" s="153" t="s">
        <v>237</v>
      </c>
      <c r="Y48" s="153" t="s">
        <v>234</v>
      </c>
      <c r="Z48" s="143" t="s">
        <v>205</v>
      </c>
      <c r="AA48" s="143"/>
      <c r="AB48" s="146">
        <v>7</v>
      </c>
      <c r="AC48" s="146"/>
      <c r="AD48" s="146"/>
      <c r="AE48" s="151"/>
      <c r="AF48" s="151"/>
      <c r="AG48" s="151"/>
      <c r="AH48" s="151"/>
      <c r="AJ48" s="71" t="s">
        <v>149</v>
      </c>
      <c r="AK48" s="71" t="s">
        <v>150</v>
      </c>
    </row>
    <row r="49" spans="1:37">
      <c r="A49" s="141"/>
      <c r="B49" s="152"/>
      <c r="C49" s="143"/>
      <c r="D49" s="161" t="s">
        <v>238</v>
      </c>
      <c r="E49" s="162">
        <f>J49</f>
        <v>0</v>
      </c>
      <c r="F49" s="146"/>
      <c r="G49" s="147"/>
      <c r="H49" s="162">
        <f>SUM(H36:H48)</f>
        <v>0</v>
      </c>
      <c r="I49" s="162">
        <f>SUM(I36:I48)</f>
        <v>0</v>
      </c>
      <c r="J49" s="162">
        <f>SUM(J36:J48)</f>
        <v>0</v>
      </c>
      <c r="K49" s="148"/>
      <c r="L49" s="163">
        <f>SUM(L36:L48)</f>
        <v>3.003424E-2</v>
      </c>
      <c r="M49" s="145"/>
      <c r="N49" s="164">
        <f>SUM(N36:N48)</f>
        <v>2.0735999999999999</v>
      </c>
      <c r="O49" s="146"/>
      <c r="P49" s="146"/>
      <c r="Q49" s="145"/>
      <c r="R49" s="145"/>
      <c r="S49" s="145"/>
      <c r="T49" s="149"/>
      <c r="U49" s="149"/>
      <c r="V49" s="149"/>
      <c r="W49" s="145">
        <f>SUM(W36:W48)</f>
        <v>195.30300000000003</v>
      </c>
      <c r="X49" s="150"/>
      <c r="Y49" s="150"/>
      <c r="Z49" s="143"/>
      <c r="AA49" s="143"/>
      <c r="AB49" s="146"/>
      <c r="AC49" s="146"/>
      <c r="AD49" s="146"/>
      <c r="AE49" s="151"/>
      <c r="AF49" s="151"/>
      <c r="AG49" s="151"/>
      <c r="AH49" s="151"/>
    </row>
    <row r="50" spans="1:37">
      <c r="A50" s="141"/>
      <c r="B50" s="152"/>
      <c r="C50" s="143"/>
      <c r="D50" s="144"/>
      <c r="E50" s="145"/>
      <c r="F50" s="146"/>
      <c r="G50" s="147"/>
      <c r="H50" s="147"/>
      <c r="I50" s="147"/>
      <c r="J50" s="147"/>
      <c r="K50" s="148"/>
      <c r="L50" s="148"/>
      <c r="M50" s="145"/>
      <c r="N50" s="145"/>
      <c r="O50" s="146"/>
      <c r="P50" s="146"/>
      <c r="Q50" s="145"/>
      <c r="R50" s="145"/>
      <c r="S50" s="145"/>
      <c r="T50" s="149"/>
      <c r="U50" s="149"/>
      <c r="V50" s="149"/>
      <c r="W50" s="145"/>
      <c r="X50" s="150"/>
      <c r="Y50" s="150"/>
      <c r="Z50" s="143"/>
      <c r="AA50" s="143"/>
      <c r="AB50" s="146"/>
      <c r="AC50" s="146"/>
      <c r="AD50" s="146"/>
      <c r="AE50" s="151"/>
      <c r="AF50" s="151"/>
      <c r="AG50" s="151"/>
      <c r="AH50" s="151"/>
    </row>
    <row r="51" spans="1:37">
      <c r="A51" s="141"/>
      <c r="B51" s="152"/>
      <c r="C51" s="143"/>
      <c r="D51" s="161" t="s">
        <v>239</v>
      </c>
      <c r="E51" s="164">
        <f>J51</f>
        <v>0</v>
      </c>
      <c r="F51" s="146"/>
      <c r="G51" s="147"/>
      <c r="H51" s="162">
        <f>+H17+H34+H49</f>
        <v>0</v>
      </c>
      <c r="I51" s="162">
        <f>+I17+I34+I49</f>
        <v>0</v>
      </c>
      <c r="J51" s="162">
        <f>+J17+J34+J49</f>
        <v>0</v>
      </c>
      <c r="K51" s="148"/>
      <c r="L51" s="163">
        <f>+L17+L34+L49</f>
        <v>15.917390040000003</v>
      </c>
      <c r="M51" s="145"/>
      <c r="N51" s="164">
        <f>+N17+N34+N49</f>
        <v>2.0735999999999999</v>
      </c>
      <c r="O51" s="146"/>
      <c r="P51" s="146"/>
      <c r="Q51" s="145"/>
      <c r="R51" s="145"/>
      <c r="S51" s="145"/>
      <c r="T51" s="149"/>
      <c r="U51" s="149"/>
      <c r="V51" s="149"/>
      <c r="W51" s="145">
        <f>+W17+W34+W49</f>
        <v>321.74900000000002</v>
      </c>
      <c r="X51" s="150"/>
      <c r="Y51" s="150"/>
      <c r="Z51" s="143"/>
      <c r="AA51" s="143"/>
      <c r="AB51" s="146"/>
      <c r="AC51" s="146"/>
      <c r="AD51" s="146"/>
      <c r="AE51" s="151"/>
      <c r="AF51" s="151"/>
      <c r="AG51" s="151"/>
      <c r="AH51" s="151"/>
    </row>
    <row r="52" spans="1:37">
      <c r="A52" s="141"/>
      <c r="B52" s="152"/>
      <c r="C52" s="143"/>
      <c r="D52" s="144"/>
      <c r="E52" s="145"/>
      <c r="F52" s="146"/>
      <c r="G52" s="147"/>
      <c r="H52" s="147"/>
      <c r="I52" s="147"/>
      <c r="J52" s="147"/>
      <c r="K52" s="148"/>
      <c r="L52" s="148"/>
      <c r="M52" s="145"/>
      <c r="N52" s="145"/>
      <c r="O52" s="146"/>
      <c r="P52" s="146"/>
      <c r="Q52" s="145"/>
      <c r="R52" s="145"/>
      <c r="S52" s="145"/>
      <c r="T52" s="149"/>
      <c r="U52" s="149"/>
      <c r="V52" s="149"/>
      <c r="W52" s="145"/>
      <c r="X52" s="150"/>
      <c r="Y52" s="150"/>
      <c r="Z52" s="143"/>
      <c r="AA52" s="143"/>
      <c r="AB52" s="146"/>
      <c r="AC52" s="146"/>
      <c r="AD52" s="146"/>
      <c r="AE52" s="151"/>
      <c r="AF52" s="151"/>
      <c r="AG52" s="151"/>
      <c r="AH52" s="151"/>
    </row>
    <row r="53" spans="1:37">
      <c r="A53" s="141"/>
      <c r="B53" s="142" t="s">
        <v>240</v>
      </c>
      <c r="C53" s="143"/>
      <c r="D53" s="144"/>
      <c r="E53" s="145"/>
      <c r="F53" s="146"/>
      <c r="G53" s="147"/>
      <c r="H53" s="147"/>
      <c r="I53" s="147"/>
      <c r="J53" s="147"/>
      <c r="K53" s="148"/>
      <c r="L53" s="148"/>
      <c r="M53" s="145"/>
      <c r="N53" s="145"/>
      <c r="O53" s="146"/>
      <c r="P53" s="146"/>
      <c r="Q53" s="145"/>
      <c r="R53" s="145"/>
      <c r="S53" s="145"/>
      <c r="T53" s="149"/>
      <c r="U53" s="149"/>
      <c r="V53" s="149"/>
      <c r="W53" s="145"/>
      <c r="X53" s="150"/>
      <c r="Y53" s="150"/>
      <c r="Z53" s="143"/>
      <c r="AA53" s="143"/>
      <c r="AB53" s="146"/>
      <c r="AC53" s="146"/>
      <c r="AD53" s="146"/>
      <c r="AE53" s="151"/>
      <c r="AF53" s="151"/>
      <c r="AG53" s="151"/>
      <c r="AH53" s="151"/>
    </row>
    <row r="54" spans="1:37">
      <c r="A54" s="141"/>
      <c r="B54" s="143" t="s">
        <v>241</v>
      </c>
      <c r="C54" s="143"/>
      <c r="D54" s="144"/>
      <c r="E54" s="145"/>
      <c r="F54" s="146"/>
      <c r="G54" s="147"/>
      <c r="H54" s="147"/>
      <c r="I54" s="147"/>
      <c r="J54" s="147"/>
      <c r="K54" s="148"/>
      <c r="L54" s="148"/>
      <c r="M54" s="145"/>
      <c r="N54" s="145"/>
      <c r="O54" s="146"/>
      <c r="P54" s="146"/>
      <c r="Q54" s="145"/>
      <c r="R54" s="145"/>
      <c r="S54" s="145"/>
      <c r="T54" s="149"/>
      <c r="U54" s="149"/>
      <c r="V54" s="149"/>
      <c r="W54" s="145"/>
      <c r="X54" s="150"/>
      <c r="Y54" s="150"/>
      <c r="Z54" s="143"/>
      <c r="AA54" s="143"/>
      <c r="AB54" s="146"/>
      <c r="AC54" s="146"/>
      <c r="AD54" s="146"/>
      <c r="AE54" s="151"/>
      <c r="AF54" s="151"/>
      <c r="AG54" s="151"/>
      <c r="AH54" s="151"/>
    </row>
    <row r="55" spans="1:37" ht="25.5">
      <c r="A55" s="141" t="s">
        <v>141</v>
      </c>
      <c r="B55" s="152" t="s">
        <v>242</v>
      </c>
      <c r="C55" s="143" t="s">
        <v>243</v>
      </c>
      <c r="D55" s="144" t="s">
        <v>244</v>
      </c>
      <c r="E55" s="145">
        <v>776.04</v>
      </c>
      <c r="F55" s="146" t="s">
        <v>167</v>
      </c>
      <c r="G55" s="147"/>
      <c r="H55" s="147">
        <f>ROUND(E55*G55,2)</f>
        <v>0</v>
      </c>
      <c r="I55" s="147"/>
      <c r="J55" s="147">
        <f>ROUND(E55*G55,2)</f>
        <v>0</v>
      </c>
      <c r="K55" s="148"/>
      <c r="L55" s="148">
        <f>E55*K55</f>
        <v>0</v>
      </c>
      <c r="M55" s="145"/>
      <c r="N55" s="145">
        <f>E55*M55</f>
        <v>0</v>
      </c>
      <c r="O55" s="146">
        <v>20</v>
      </c>
      <c r="P55" s="146" t="s">
        <v>146</v>
      </c>
      <c r="Q55" s="145"/>
      <c r="R55" s="145"/>
      <c r="S55" s="145"/>
      <c r="T55" s="149"/>
      <c r="U55" s="149"/>
      <c r="V55" s="149" t="s">
        <v>245</v>
      </c>
      <c r="W55" s="145">
        <v>50.442999999999998</v>
      </c>
      <c r="X55" s="153" t="s">
        <v>246</v>
      </c>
      <c r="Y55" s="153" t="s">
        <v>243</v>
      </c>
      <c r="Z55" s="143" t="s">
        <v>247</v>
      </c>
      <c r="AA55" s="143"/>
      <c r="AB55" s="146">
        <v>7</v>
      </c>
      <c r="AC55" s="146"/>
      <c r="AD55" s="146"/>
      <c r="AE55" s="151"/>
      <c r="AF55" s="151"/>
      <c r="AG55" s="151"/>
      <c r="AH55" s="151"/>
      <c r="AJ55" s="71" t="s">
        <v>248</v>
      </c>
      <c r="AK55" s="71" t="s">
        <v>150</v>
      </c>
    </row>
    <row r="56" spans="1:37">
      <c r="A56" s="141"/>
      <c r="B56" s="152"/>
      <c r="C56" s="143"/>
      <c r="D56" s="154" t="s">
        <v>249</v>
      </c>
      <c r="E56" s="155"/>
      <c r="F56" s="156"/>
      <c r="G56" s="157"/>
      <c r="H56" s="157"/>
      <c r="I56" s="157"/>
      <c r="J56" s="157"/>
      <c r="K56" s="158"/>
      <c r="L56" s="158"/>
      <c r="M56" s="155"/>
      <c r="N56" s="155"/>
      <c r="O56" s="156"/>
      <c r="P56" s="156"/>
      <c r="Q56" s="155"/>
      <c r="R56" s="155"/>
      <c r="S56" s="155"/>
      <c r="T56" s="159"/>
      <c r="U56" s="159"/>
      <c r="V56" s="159" t="s">
        <v>0</v>
      </c>
      <c r="W56" s="155"/>
      <c r="X56" s="160"/>
      <c r="Y56" s="150"/>
      <c r="Z56" s="143"/>
      <c r="AA56" s="143"/>
      <c r="AB56" s="146"/>
      <c r="AC56" s="146"/>
      <c r="AD56" s="146"/>
      <c r="AE56" s="151"/>
      <c r="AF56" s="151"/>
      <c r="AG56" s="151"/>
      <c r="AH56" s="151"/>
    </row>
    <row r="57" spans="1:37">
      <c r="A57" s="141" t="s">
        <v>141</v>
      </c>
      <c r="B57" s="152" t="s">
        <v>250</v>
      </c>
      <c r="C57" s="143" t="s">
        <v>251</v>
      </c>
      <c r="D57" s="144" t="s">
        <v>252</v>
      </c>
      <c r="E57" s="145">
        <v>2716</v>
      </c>
      <c r="F57" s="146" t="s">
        <v>253</v>
      </c>
      <c r="G57" s="147"/>
      <c r="H57" s="147"/>
      <c r="I57" s="147">
        <f>ROUND(E57*G57,2)</f>
        <v>0</v>
      </c>
      <c r="J57" s="147">
        <f>ROUND(E57*G57,2)</f>
        <v>0</v>
      </c>
      <c r="K57" s="148">
        <v>1E-3</v>
      </c>
      <c r="L57" s="148">
        <f>E57*K57</f>
        <v>2.7160000000000002</v>
      </c>
      <c r="M57" s="145"/>
      <c r="N57" s="145">
        <f>E57*M57</f>
        <v>0</v>
      </c>
      <c r="O57" s="146">
        <v>20</v>
      </c>
      <c r="P57" s="146" t="s">
        <v>146</v>
      </c>
      <c r="Q57" s="145"/>
      <c r="R57" s="145"/>
      <c r="S57" s="145"/>
      <c r="T57" s="149"/>
      <c r="U57" s="149"/>
      <c r="V57" s="149" t="s">
        <v>102</v>
      </c>
      <c r="W57" s="145"/>
      <c r="X57" s="153" t="s">
        <v>251</v>
      </c>
      <c r="Y57" s="153" t="s">
        <v>251</v>
      </c>
      <c r="Z57" s="143" t="s">
        <v>254</v>
      </c>
      <c r="AA57" s="143" t="s">
        <v>146</v>
      </c>
      <c r="AB57" s="146">
        <v>7</v>
      </c>
      <c r="AC57" s="146"/>
      <c r="AD57" s="146"/>
      <c r="AE57" s="151"/>
      <c r="AF57" s="151"/>
      <c r="AG57" s="151"/>
      <c r="AH57" s="151"/>
      <c r="AJ57" s="71" t="s">
        <v>255</v>
      </c>
      <c r="AK57" s="71" t="s">
        <v>150</v>
      </c>
    </row>
    <row r="58" spans="1:37">
      <c r="A58" s="141" t="s">
        <v>141</v>
      </c>
      <c r="B58" s="152" t="s">
        <v>242</v>
      </c>
      <c r="C58" s="143" t="s">
        <v>256</v>
      </c>
      <c r="D58" s="144" t="s">
        <v>257</v>
      </c>
      <c r="E58" s="145">
        <v>71.081999999999994</v>
      </c>
      <c r="F58" s="146" t="s">
        <v>54</v>
      </c>
      <c r="G58" s="147"/>
      <c r="H58" s="147">
        <f>ROUND(E58*G58,2)</f>
        <v>0</v>
      </c>
      <c r="I58" s="147"/>
      <c r="J58" s="147">
        <f>ROUND(E58*G58,2)</f>
        <v>0</v>
      </c>
      <c r="K58" s="148"/>
      <c r="L58" s="148">
        <f>E58*K58</f>
        <v>0</v>
      </c>
      <c r="M58" s="145"/>
      <c r="N58" s="145">
        <f>E58*M58</f>
        <v>0</v>
      </c>
      <c r="O58" s="146">
        <v>20</v>
      </c>
      <c r="P58" s="146" t="s">
        <v>146</v>
      </c>
      <c r="Q58" s="145"/>
      <c r="R58" s="145"/>
      <c r="S58" s="145"/>
      <c r="T58" s="149"/>
      <c r="U58" s="149"/>
      <c r="V58" s="149" t="s">
        <v>245</v>
      </c>
      <c r="W58" s="145"/>
      <c r="X58" s="153" t="s">
        <v>258</v>
      </c>
      <c r="Y58" s="153" t="s">
        <v>256</v>
      </c>
      <c r="Z58" s="143" t="s">
        <v>247</v>
      </c>
      <c r="AA58" s="143"/>
      <c r="AB58" s="146">
        <v>6</v>
      </c>
      <c r="AC58" s="146"/>
      <c r="AD58" s="146"/>
      <c r="AE58" s="151"/>
      <c r="AF58" s="151"/>
      <c r="AG58" s="151"/>
      <c r="AH58" s="151"/>
      <c r="AJ58" s="71" t="s">
        <v>248</v>
      </c>
      <c r="AK58" s="71" t="s">
        <v>150</v>
      </c>
    </row>
    <row r="59" spans="1:37">
      <c r="A59" s="141"/>
      <c r="B59" s="152"/>
      <c r="C59" s="143"/>
      <c r="D59" s="161" t="s">
        <v>259</v>
      </c>
      <c r="E59" s="162">
        <f>J59</f>
        <v>0</v>
      </c>
      <c r="F59" s="146"/>
      <c r="G59" s="147"/>
      <c r="H59" s="162">
        <f>SUM(H53:H58)</f>
        <v>0</v>
      </c>
      <c r="I59" s="162">
        <f>SUM(I53:I58)</f>
        <v>0</v>
      </c>
      <c r="J59" s="162">
        <f>SUM(J53:J58)</f>
        <v>0</v>
      </c>
      <c r="K59" s="148"/>
      <c r="L59" s="163">
        <f>SUM(L53:L58)</f>
        <v>2.7160000000000002</v>
      </c>
      <c r="M59" s="145"/>
      <c r="N59" s="164">
        <f>SUM(N53:N58)</f>
        <v>0</v>
      </c>
      <c r="O59" s="146"/>
      <c r="P59" s="146"/>
      <c r="Q59" s="145"/>
      <c r="R59" s="145"/>
      <c r="S59" s="145"/>
      <c r="T59" s="149"/>
      <c r="U59" s="149"/>
      <c r="V59" s="149"/>
      <c r="W59" s="145">
        <f>SUM(W53:W58)</f>
        <v>50.442999999999998</v>
      </c>
      <c r="X59" s="150"/>
      <c r="Y59" s="150"/>
      <c r="Z59" s="143"/>
      <c r="AA59" s="143"/>
      <c r="AB59" s="146"/>
      <c r="AC59" s="146"/>
      <c r="AD59" s="146"/>
      <c r="AE59" s="151"/>
      <c r="AF59" s="151"/>
      <c r="AG59" s="151"/>
      <c r="AH59" s="151"/>
    </row>
    <row r="60" spans="1:37">
      <c r="A60" s="141"/>
      <c r="B60" s="152"/>
      <c r="C60" s="143"/>
      <c r="D60" s="144"/>
      <c r="E60" s="145"/>
      <c r="F60" s="146"/>
      <c r="G60" s="147"/>
      <c r="H60" s="147"/>
      <c r="I60" s="147"/>
      <c r="J60" s="147"/>
      <c r="K60" s="148"/>
      <c r="L60" s="148"/>
      <c r="M60" s="145"/>
      <c r="N60" s="145"/>
      <c r="O60" s="146"/>
      <c r="P60" s="146"/>
      <c r="Q60" s="145"/>
      <c r="R60" s="145"/>
      <c r="S60" s="145"/>
      <c r="T60" s="149"/>
      <c r="U60" s="149"/>
      <c r="V60" s="149"/>
      <c r="W60" s="145"/>
      <c r="X60" s="150"/>
      <c r="Y60" s="150"/>
      <c r="Z60" s="143"/>
      <c r="AA60" s="143"/>
      <c r="AB60" s="146"/>
      <c r="AC60" s="146"/>
      <c r="AD60" s="146"/>
      <c r="AE60" s="151"/>
      <c r="AF60" s="151"/>
      <c r="AG60" s="151"/>
      <c r="AH60" s="151"/>
    </row>
    <row r="61" spans="1:37">
      <c r="A61" s="141"/>
      <c r="B61" s="143" t="s">
        <v>260</v>
      </c>
      <c r="C61" s="143"/>
      <c r="D61" s="144"/>
      <c r="E61" s="145"/>
      <c r="F61" s="146"/>
      <c r="G61" s="147"/>
      <c r="H61" s="147"/>
      <c r="I61" s="147"/>
      <c r="J61" s="147"/>
      <c r="K61" s="148"/>
      <c r="L61" s="148"/>
      <c r="M61" s="145"/>
      <c r="N61" s="145"/>
      <c r="O61" s="146"/>
      <c r="P61" s="146"/>
      <c r="Q61" s="145"/>
      <c r="R61" s="145"/>
      <c r="S61" s="145"/>
      <c r="T61" s="149"/>
      <c r="U61" s="149"/>
      <c r="V61" s="149"/>
      <c r="W61" s="145"/>
      <c r="X61" s="150"/>
      <c r="Y61" s="150"/>
      <c r="Z61" s="143"/>
      <c r="AA61" s="143"/>
      <c r="AB61" s="146"/>
      <c r="AC61" s="146"/>
      <c r="AD61" s="146"/>
      <c r="AE61" s="151"/>
      <c r="AF61" s="151"/>
      <c r="AG61" s="151"/>
      <c r="AH61" s="151"/>
    </row>
    <row r="62" spans="1:37">
      <c r="A62" s="141" t="s">
        <v>141</v>
      </c>
      <c r="B62" s="152" t="s">
        <v>261</v>
      </c>
      <c r="C62" s="143" t="s">
        <v>262</v>
      </c>
      <c r="D62" s="144" t="s">
        <v>263</v>
      </c>
      <c r="E62" s="145">
        <v>12.9</v>
      </c>
      <c r="F62" s="146" t="s">
        <v>167</v>
      </c>
      <c r="G62" s="147"/>
      <c r="H62" s="147">
        <f>ROUND(E62*G62,2)</f>
        <v>0</v>
      </c>
      <c r="I62" s="147"/>
      <c r="J62" s="147">
        <f>ROUND(E62*G62,2)</f>
        <v>0</v>
      </c>
      <c r="K62" s="148"/>
      <c r="L62" s="148">
        <f>E62*K62</f>
        <v>0</v>
      </c>
      <c r="M62" s="145">
        <v>2.1999999999999999E-2</v>
      </c>
      <c r="N62" s="145">
        <f>E62*M62</f>
        <v>0.2838</v>
      </c>
      <c r="O62" s="146">
        <v>20</v>
      </c>
      <c r="P62" s="146" t="s">
        <v>146</v>
      </c>
      <c r="Q62" s="145"/>
      <c r="R62" s="145"/>
      <c r="S62" s="145"/>
      <c r="T62" s="149"/>
      <c r="U62" s="149"/>
      <c r="V62" s="149" t="s">
        <v>245</v>
      </c>
      <c r="W62" s="145">
        <v>1.587</v>
      </c>
      <c r="X62" s="153" t="s">
        <v>264</v>
      </c>
      <c r="Y62" s="153" t="s">
        <v>262</v>
      </c>
      <c r="Z62" s="143" t="s">
        <v>265</v>
      </c>
      <c r="AA62" s="143"/>
      <c r="AB62" s="146">
        <v>6</v>
      </c>
      <c r="AC62" s="146"/>
      <c r="AD62" s="146"/>
      <c r="AE62" s="151"/>
      <c r="AF62" s="151"/>
      <c r="AG62" s="151"/>
      <c r="AH62" s="151"/>
      <c r="AJ62" s="71" t="s">
        <v>248</v>
      </c>
      <c r="AK62" s="71" t="s">
        <v>150</v>
      </c>
    </row>
    <row r="63" spans="1:37">
      <c r="A63" s="141"/>
      <c r="B63" s="152"/>
      <c r="C63" s="143"/>
      <c r="D63" s="154" t="s">
        <v>266</v>
      </c>
      <c r="E63" s="155"/>
      <c r="F63" s="156"/>
      <c r="G63" s="157"/>
      <c r="H63" s="157"/>
      <c r="I63" s="157"/>
      <c r="J63" s="157"/>
      <c r="K63" s="158"/>
      <c r="L63" s="158"/>
      <c r="M63" s="155"/>
      <c r="N63" s="155"/>
      <c r="O63" s="156"/>
      <c r="P63" s="156"/>
      <c r="Q63" s="155"/>
      <c r="R63" s="155"/>
      <c r="S63" s="155"/>
      <c r="T63" s="159"/>
      <c r="U63" s="159"/>
      <c r="V63" s="159" t="s">
        <v>0</v>
      </c>
      <c r="W63" s="155"/>
      <c r="X63" s="160"/>
      <c r="Y63" s="150"/>
      <c r="Z63" s="143"/>
      <c r="AA63" s="143"/>
      <c r="AB63" s="146"/>
      <c r="AC63" s="146"/>
      <c r="AD63" s="146"/>
      <c r="AE63" s="151"/>
      <c r="AF63" s="151"/>
      <c r="AG63" s="151"/>
      <c r="AH63" s="151"/>
    </row>
    <row r="64" spans="1:37">
      <c r="A64" s="141"/>
      <c r="B64" s="152"/>
      <c r="C64" s="143"/>
      <c r="D64" s="161" t="s">
        <v>267</v>
      </c>
      <c r="E64" s="162">
        <f>J64</f>
        <v>0</v>
      </c>
      <c r="F64" s="146"/>
      <c r="G64" s="147"/>
      <c r="H64" s="162">
        <f>SUM(H61:H63)</f>
        <v>0</v>
      </c>
      <c r="I64" s="162">
        <f>SUM(I61:I63)</f>
        <v>0</v>
      </c>
      <c r="J64" s="162">
        <f>SUM(J61:J63)</f>
        <v>0</v>
      </c>
      <c r="K64" s="148"/>
      <c r="L64" s="163">
        <f>SUM(L61:L63)</f>
        <v>0</v>
      </c>
      <c r="M64" s="145"/>
      <c r="N64" s="164">
        <f>SUM(N61:N63)</f>
        <v>0.2838</v>
      </c>
      <c r="O64" s="146"/>
      <c r="P64" s="146"/>
      <c r="Q64" s="145"/>
      <c r="R64" s="145"/>
      <c r="S64" s="145"/>
      <c r="T64" s="149"/>
      <c r="U64" s="149"/>
      <c r="V64" s="149"/>
      <c r="W64" s="145">
        <f>SUM(W61:W63)</f>
        <v>1.587</v>
      </c>
      <c r="X64" s="150"/>
      <c r="Y64" s="150"/>
      <c r="Z64" s="143"/>
      <c r="AA64" s="143"/>
      <c r="AB64" s="146"/>
      <c r="AC64" s="146"/>
      <c r="AD64" s="146"/>
      <c r="AE64" s="151"/>
      <c r="AF64" s="151"/>
      <c r="AG64" s="151"/>
      <c r="AH64" s="151"/>
    </row>
    <row r="65" spans="1:37">
      <c r="A65" s="141"/>
      <c r="B65" s="152"/>
      <c r="C65" s="143"/>
      <c r="D65" s="144"/>
      <c r="E65" s="145"/>
      <c r="F65" s="146"/>
      <c r="G65" s="147"/>
      <c r="H65" s="147"/>
      <c r="I65" s="147"/>
      <c r="J65" s="147"/>
      <c r="K65" s="148"/>
      <c r="L65" s="148"/>
      <c r="M65" s="145"/>
      <c r="N65" s="145"/>
      <c r="O65" s="146"/>
      <c r="P65" s="146"/>
      <c r="Q65" s="145"/>
      <c r="R65" s="145"/>
      <c r="S65" s="145"/>
      <c r="T65" s="149"/>
      <c r="U65" s="149"/>
      <c r="V65" s="149"/>
      <c r="W65" s="145"/>
      <c r="X65" s="150"/>
      <c r="Y65" s="150"/>
      <c r="Z65" s="143"/>
      <c r="AA65" s="143"/>
      <c r="AB65" s="146"/>
      <c r="AC65" s="146"/>
      <c r="AD65" s="146"/>
      <c r="AE65" s="151"/>
      <c r="AF65" s="151"/>
      <c r="AG65" s="151"/>
      <c r="AH65" s="151"/>
    </row>
    <row r="66" spans="1:37">
      <c r="A66" s="141"/>
      <c r="B66" s="143" t="s">
        <v>268</v>
      </c>
      <c r="C66" s="143"/>
      <c r="D66" s="144"/>
      <c r="E66" s="145"/>
      <c r="F66" s="146"/>
      <c r="G66" s="147"/>
      <c r="H66" s="147"/>
      <c r="I66" s="147"/>
      <c r="J66" s="147"/>
      <c r="K66" s="148"/>
      <c r="L66" s="148"/>
      <c r="M66" s="145"/>
      <c r="N66" s="145"/>
      <c r="O66" s="146"/>
      <c r="P66" s="146"/>
      <c r="Q66" s="145"/>
      <c r="R66" s="145"/>
      <c r="S66" s="145"/>
      <c r="T66" s="149"/>
      <c r="U66" s="149"/>
      <c r="V66" s="149"/>
      <c r="W66" s="145"/>
      <c r="X66" s="150"/>
      <c r="Y66" s="150"/>
      <c r="Z66" s="143"/>
      <c r="AA66" s="143"/>
      <c r="AB66" s="146"/>
      <c r="AC66" s="146"/>
      <c r="AD66" s="146"/>
      <c r="AE66" s="151"/>
      <c r="AF66" s="151"/>
      <c r="AG66" s="151"/>
      <c r="AH66" s="151"/>
    </row>
    <row r="67" spans="1:37">
      <c r="A67" s="141" t="s">
        <v>141</v>
      </c>
      <c r="B67" s="152" t="s">
        <v>269</v>
      </c>
      <c r="C67" s="143" t="s">
        <v>270</v>
      </c>
      <c r="D67" s="144" t="s">
        <v>271</v>
      </c>
      <c r="E67" s="145">
        <v>35</v>
      </c>
      <c r="F67" s="146" t="s">
        <v>167</v>
      </c>
      <c r="G67" s="147"/>
      <c r="H67" s="147">
        <f>ROUND(E67*G67,2)</f>
        <v>0</v>
      </c>
      <c r="I67" s="147"/>
      <c r="J67" s="147">
        <f>ROUND(E67*G67,2)</f>
        <v>0</v>
      </c>
      <c r="K67" s="148">
        <v>1E-4</v>
      </c>
      <c r="L67" s="148">
        <f>E67*K67</f>
        <v>3.5000000000000001E-3</v>
      </c>
      <c r="M67" s="145"/>
      <c r="N67" s="145">
        <f>E67*M67</f>
        <v>0</v>
      </c>
      <c r="O67" s="146">
        <v>20</v>
      </c>
      <c r="P67" s="146" t="s">
        <v>146</v>
      </c>
      <c r="Q67" s="145"/>
      <c r="R67" s="145"/>
      <c r="S67" s="145"/>
      <c r="T67" s="149"/>
      <c r="U67" s="149"/>
      <c r="V67" s="149" t="s">
        <v>245</v>
      </c>
      <c r="W67" s="145">
        <v>28</v>
      </c>
      <c r="X67" s="153" t="s">
        <v>272</v>
      </c>
      <c r="Y67" s="153" t="s">
        <v>270</v>
      </c>
      <c r="Z67" s="143" t="s">
        <v>273</v>
      </c>
      <c r="AA67" s="143"/>
      <c r="AB67" s="146">
        <v>7</v>
      </c>
      <c r="AC67" s="146"/>
      <c r="AD67" s="146"/>
      <c r="AE67" s="151"/>
      <c r="AF67" s="151"/>
      <c r="AG67" s="151"/>
      <c r="AH67" s="151"/>
      <c r="AJ67" s="71" t="s">
        <v>248</v>
      </c>
      <c r="AK67" s="71" t="s">
        <v>150</v>
      </c>
    </row>
    <row r="68" spans="1:37">
      <c r="A68" s="141" t="s">
        <v>141</v>
      </c>
      <c r="B68" s="152" t="s">
        <v>269</v>
      </c>
      <c r="C68" s="143" t="s">
        <v>274</v>
      </c>
      <c r="D68" s="144" t="s">
        <v>275</v>
      </c>
      <c r="E68" s="145">
        <v>204</v>
      </c>
      <c r="F68" s="146" t="s">
        <v>167</v>
      </c>
      <c r="G68" s="147"/>
      <c r="H68" s="147">
        <f>ROUND(E68*G68,2)</f>
        <v>0</v>
      </c>
      <c r="I68" s="147"/>
      <c r="J68" s="147">
        <f>ROUND(E68*G68,2)</f>
        <v>0</v>
      </c>
      <c r="K68" s="148">
        <v>5.7290000000000001E-2</v>
      </c>
      <c r="L68" s="148">
        <f>E68*K68</f>
        <v>11.68716</v>
      </c>
      <c r="M68" s="145"/>
      <c r="N68" s="145">
        <f>E68*M68</f>
        <v>0</v>
      </c>
      <c r="O68" s="146">
        <v>20</v>
      </c>
      <c r="P68" s="146" t="s">
        <v>146</v>
      </c>
      <c r="Q68" s="145"/>
      <c r="R68" s="145"/>
      <c r="S68" s="145"/>
      <c r="T68" s="149"/>
      <c r="U68" s="149"/>
      <c r="V68" s="149" t="s">
        <v>245</v>
      </c>
      <c r="W68" s="145">
        <v>443.08800000000002</v>
      </c>
      <c r="X68" s="153" t="s">
        <v>276</v>
      </c>
      <c r="Y68" s="153" t="s">
        <v>274</v>
      </c>
      <c r="Z68" s="143" t="s">
        <v>277</v>
      </c>
      <c r="AA68" s="143"/>
      <c r="AB68" s="146">
        <v>6</v>
      </c>
      <c r="AC68" s="146"/>
      <c r="AD68" s="146"/>
      <c r="AE68" s="151"/>
      <c r="AF68" s="151"/>
      <c r="AG68" s="151"/>
      <c r="AH68" s="151"/>
      <c r="AJ68" s="71" t="s">
        <v>248</v>
      </c>
      <c r="AK68" s="71" t="s">
        <v>150</v>
      </c>
    </row>
    <row r="69" spans="1:37">
      <c r="A69" s="141" t="s">
        <v>141</v>
      </c>
      <c r="B69" s="152" t="s">
        <v>269</v>
      </c>
      <c r="C69" s="143" t="s">
        <v>278</v>
      </c>
      <c r="D69" s="144" t="s">
        <v>279</v>
      </c>
      <c r="E69" s="145">
        <v>56</v>
      </c>
      <c r="F69" s="146" t="s">
        <v>162</v>
      </c>
      <c r="G69" s="147"/>
      <c r="H69" s="147">
        <f>ROUND(E69*G69,2)</f>
        <v>0</v>
      </c>
      <c r="I69" s="147"/>
      <c r="J69" s="147">
        <f>ROUND(E69*G69,2)</f>
        <v>0</v>
      </c>
      <c r="K69" s="148"/>
      <c r="L69" s="148">
        <f>E69*K69</f>
        <v>0</v>
      </c>
      <c r="M69" s="145"/>
      <c r="N69" s="145">
        <f>E69*M69</f>
        <v>0</v>
      </c>
      <c r="O69" s="146">
        <v>20</v>
      </c>
      <c r="P69" s="146" t="s">
        <v>146</v>
      </c>
      <c r="Q69" s="145"/>
      <c r="R69" s="145"/>
      <c r="S69" s="145"/>
      <c r="T69" s="149"/>
      <c r="U69" s="149"/>
      <c r="V69" s="149" t="s">
        <v>245</v>
      </c>
      <c r="W69" s="145">
        <v>13.44</v>
      </c>
      <c r="X69" s="153" t="s">
        <v>280</v>
      </c>
      <c r="Y69" s="153" t="s">
        <v>278</v>
      </c>
      <c r="Z69" s="143" t="s">
        <v>273</v>
      </c>
      <c r="AA69" s="143"/>
      <c r="AB69" s="146">
        <v>6</v>
      </c>
      <c r="AC69" s="146"/>
      <c r="AD69" s="146"/>
      <c r="AE69" s="151"/>
      <c r="AF69" s="151"/>
      <c r="AG69" s="151"/>
      <c r="AH69" s="151"/>
      <c r="AJ69" s="71" t="s">
        <v>248</v>
      </c>
      <c r="AK69" s="71" t="s">
        <v>150</v>
      </c>
    </row>
    <row r="70" spans="1:37" ht="25.5">
      <c r="A70" s="141" t="s">
        <v>141</v>
      </c>
      <c r="B70" s="152" t="s">
        <v>269</v>
      </c>
      <c r="C70" s="143" t="s">
        <v>281</v>
      </c>
      <c r="D70" s="144" t="s">
        <v>282</v>
      </c>
      <c r="E70" s="145">
        <v>116.05</v>
      </c>
      <c r="F70" s="146" t="s">
        <v>54</v>
      </c>
      <c r="G70" s="147"/>
      <c r="H70" s="147">
        <f>ROUND(E70*G70,2)</f>
        <v>0</v>
      </c>
      <c r="I70" s="147"/>
      <c r="J70" s="147">
        <f>ROUND(E70*G70,2)</f>
        <v>0</v>
      </c>
      <c r="K70" s="148"/>
      <c r="L70" s="148">
        <f>E70*K70</f>
        <v>0</v>
      </c>
      <c r="M70" s="145"/>
      <c r="N70" s="145">
        <f>E70*M70</f>
        <v>0</v>
      </c>
      <c r="O70" s="146">
        <v>20</v>
      </c>
      <c r="P70" s="146" t="s">
        <v>146</v>
      </c>
      <c r="Q70" s="145"/>
      <c r="R70" s="145"/>
      <c r="S70" s="145"/>
      <c r="T70" s="149"/>
      <c r="U70" s="149"/>
      <c r="V70" s="149" t="s">
        <v>245</v>
      </c>
      <c r="W70" s="145"/>
      <c r="X70" s="153" t="s">
        <v>283</v>
      </c>
      <c r="Y70" s="153" t="s">
        <v>281</v>
      </c>
      <c r="Z70" s="143" t="s">
        <v>273</v>
      </c>
      <c r="AA70" s="143"/>
      <c r="AB70" s="146">
        <v>6</v>
      </c>
      <c r="AC70" s="146"/>
      <c r="AD70" s="146"/>
      <c r="AE70" s="151"/>
      <c r="AF70" s="151"/>
      <c r="AG70" s="151"/>
      <c r="AH70" s="151"/>
      <c r="AJ70" s="71" t="s">
        <v>248</v>
      </c>
      <c r="AK70" s="71" t="s">
        <v>150</v>
      </c>
    </row>
    <row r="71" spans="1:37">
      <c r="A71" s="141"/>
      <c r="B71" s="152"/>
      <c r="C71" s="143"/>
      <c r="D71" s="161" t="s">
        <v>284</v>
      </c>
      <c r="E71" s="162">
        <f>J71</f>
        <v>0</v>
      </c>
      <c r="F71" s="146"/>
      <c r="G71" s="147"/>
      <c r="H71" s="162">
        <f>SUM(H66:H70)</f>
        <v>0</v>
      </c>
      <c r="I71" s="162">
        <f>SUM(I66:I70)</f>
        <v>0</v>
      </c>
      <c r="J71" s="162">
        <f>SUM(J66:J70)</f>
        <v>0</v>
      </c>
      <c r="K71" s="148"/>
      <c r="L71" s="163">
        <f>SUM(L66:L70)</f>
        <v>11.690660000000001</v>
      </c>
      <c r="M71" s="145"/>
      <c r="N71" s="164">
        <f>SUM(N66:N70)</f>
        <v>0</v>
      </c>
      <c r="O71" s="146"/>
      <c r="P71" s="146"/>
      <c r="Q71" s="145"/>
      <c r="R71" s="145"/>
      <c r="S71" s="145"/>
      <c r="T71" s="149"/>
      <c r="U71" s="149"/>
      <c r="V71" s="149"/>
      <c r="W71" s="145">
        <f>SUM(W66:W70)</f>
        <v>484.52800000000002</v>
      </c>
      <c r="X71" s="150"/>
      <c r="Y71" s="150"/>
      <c r="Z71" s="143"/>
      <c r="AA71" s="143"/>
      <c r="AB71" s="146"/>
      <c r="AC71" s="146"/>
      <c r="AD71" s="146"/>
      <c r="AE71" s="151"/>
      <c r="AF71" s="151"/>
      <c r="AG71" s="151"/>
      <c r="AH71" s="151"/>
    </row>
    <row r="72" spans="1:37">
      <c r="A72" s="141"/>
      <c r="B72" s="152"/>
      <c r="C72" s="143"/>
      <c r="D72" s="144"/>
      <c r="E72" s="145"/>
      <c r="F72" s="146"/>
      <c r="G72" s="147"/>
      <c r="H72" s="147"/>
      <c r="I72" s="147"/>
      <c r="J72" s="147"/>
      <c r="K72" s="148"/>
      <c r="L72" s="148"/>
      <c r="M72" s="145"/>
      <c r="N72" s="145"/>
      <c r="O72" s="146"/>
      <c r="P72" s="146"/>
      <c r="Q72" s="145"/>
      <c r="R72" s="145"/>
      <c r="S72" s="145"/>
      <c r="T72" s="149"/>
      <c r="U72" s="149"/>
      <c r="V72" s="149"/>
      <c r="W72" s="145"/>
      <c r="X72" s="150"/>
      <c r="Y72" s="150"/>
      <c r="Z72" s="143"/>
      <c r="AA72" s="143"/>
      <c r="AB72" s="146"/>
      <c r="AC72" s="146"/>
      <c r="AD72" s="146"/>
      <c r="AE72" s="151"/>
      <c r="AF72" s="151"/>
      <c r="AG72" s="151"/>
      <c r="AH72" s="151"/>
    </row>
    <row r="73" spans="1:37">
      <c r="A73" s="141"/>
      <c r="B73" s="143" t="s">
        <v>285</v>
      </c>
      <c r="C73" s="143"/>
      <c r="D73" s="144"/>
      <c r="E73" s="145"/>
      <c r="F73" s="146"/>
      <c r="G73" s="147"/>
      <c r="H73" s="147"/>
      <c r="I73" s="147"/>
      <c r="J73" s="147"/>
      <c r="K73" s="148"/>
      <c r="L73" s="148"/>
      <c r="M73" s="145"/>
      <c r="N73" s="145"/>
      <c r="O73" s="146"/>
      <c r="P73" s="146"/>
      <c r="Q73" s="145"/>
      <c r="R73" s="145"/>
      <c r="S73" s="145"/>
      <c r="T73" s="149"/>
      <c r="U73" s="149"/>
      <c r="V73" s="149"/>
      <c r="W73" s="145"/>
      <c r="X73" s="150"/>
      <c r="Y73" s="150"/>
      <c r="Z73" s="143"/>
      <c r="AA73" s="143"/>
      <c r="AB73" s="146"/>
      <c r="AC73" s="146"/>
      <c r="AD73" s="146"/>
      <c r="AE73" s="151"/>
      <c r="AF73" s="151"/>
      <c r="AG73" s="151"/>
      <c r="AH73" s="151"/>
    </row>
    <row r="74" spans="1:37">
      <c r="A74" s="141" t="s">
        <v>141</v>
      </c>
      <c r="B74" s="152" t="s">
        <v>286</v>
      </c>
      <c r="C74" s="143" t="s">
        <v>287</v>
      </c>
      <c r="D74" s="144" t="s">
        <v>288</v>
      </c>
      <c r="E74" s="145">
        <v>1267.0999999999999</v>
      </c>
      <c r="F74" s="146" t="s">
        <v>167</v>
      </c>
      <c r="G74" s="147"/>
      <c r="H74" s="147">
        <f>ROUND(E74*G74,2)</f>
        <v>0</v>
      </c>
      <c r="I74" s="147"/>
      <c r="J74" s="147">
        <f>ROUND(E74*G74,2)</f>
        <v>0</v>
      </c>
      <c r="K74" s="148"/>
      <c r="L74" s="148">
        <f>E74*K74</f>
        <v>0</v>
      </c>
      <c r="M74" s="145"/>
      <c r="N74" s="145">
        <f>E74*M74</f>
        <v>0</v>
      </c>
      <c r="O74" s="146">
        <v>20</v>
      </c>
      <c r="P74" s="146" t="s">
        <v>146</v>
      </c>
      <c r="Q74" s="145"/>
      <c r="R74" s="145"/>
      <c r="S74" s="145"/>
      <c r="T74" s="149"/>
      <c r="U74" s="149"/>
      <c r="V74" s="149" t="s">
        <v>245</v>
      </c>
      <c r="W74" s="145">
        <v>141.91499999999999</v>
      </c>
      <c r="X74" s="153" t="s">
        <v>289</v>
      </c>
      <c r="Y74" s="153" t="s">
        <v>287</v>
      </c>
      <c r="Z74" s="143" t="s">
        <v>213</v>
      </c>
      <c r="AA74" s="143"/>
      <c r="AB74" s="146">
        <v>6</v>
      </c>
      <c r="AC74" s="146"/>
      <c r="AD74" s="146"/>
      <c r="AE74" s="151"/>
      <c r="AF74" s="151"/>
      <c r="AG74" s="151"/>
      <c r="AH74" s="151"/>
      <c r="AJ74" s="71" t="s">
        <v>248</v>
      </c>
      <c r="AK74" s="71" t="s">
        <v>150</v>
      </c>
    </row>
    <row r="75" spans="1:37">
      <c r="A75" s="141"/>
      <c r="B75" s="152"/>
      <c r="C75" s="143"/>
      <c r="D75" s="154" t="s">
        <v>249</v>
      </c>
      <c r="E75" s="155"/>
      <c r="F75" s="156"/>
      <c r="G75" s="157"/>
      <c r="H75" s="157"/>
      <c r="I75" s="157"/>
      <c r="J75" s="157"/>
      <c r="K75" s="158"/>
      <c r="L75" s="158"/>
      <c r="M75" s="155"/>
      <c r="N75" s="155"/>
      <c r="O75" s="156"/>
      <c r="P75" s="156"/>
      <c r="Q75" s="155"/>
      <c r="R75" s="155"/>
      <c r="S75" s="155"/>
      <c r="T75" s="159"/>
      <c r="U75" s="159"/>
      <c r="V75" s="159" t="s">
        <v>0</v>
      </c>
      <c r="W75" s="155"/>
      <c r="X75" s="160"/>
      <c r="Y75" s="150"/>
      <c r="Z75" s="143"/>
      <c r="AA75" s="143"/>
      <c r="AB75" s="146"/>
      <c r="AC75" s="146"/>
      <c r="AD75" s="146"/>
      <c r="AE75" s="151"/>
      <c r="AF75" s="151"/>
      <c r="AG75" s="151"/>
      <c r="AH75" s="151"/>
    </row>
    <row r="76" spans="1:37">
      <c r="A76" s="141"/>
      <c r="B76" s="152"/>
      <c r="C76" s="143"/>
      <c r="D76" s="154" t="s">
        <v>290</v>
      </c>
      <c r="E76" s="155"/>
      <c r="F76" s="156"/>
      <c r="G76" s="157"/>
      <c r="H76" s="157"/>
      <c r="I76" s="157"/>
      <c r="J76" s="157"/>
      <c r="K76" s="158"/>
      <c r="L76" s="158"/>
      <c r="M76" s="155"/>
      <c r="N76" s="155"/>
      <c r="O76" s="156"/>
      <c r="P76" s="156"/>
      <c r="Q76" s="155"/>
      <c r="R76" s="155"/>
      <c r="S76" s="155"/>
      <c r="T76" s="159"/>
      <c r="U76" s="159"/>
      <c r="V76" s="159" t="s">
        <v>0</v>
      </c>
      <c r="W76" s="155"/>
      <c r="X76" s="160"/>
      <c r="Y76" s="150"/>
      <c r="Z76" s="143"/>
      <c r="AA76" s="143"/>
      <c r="AB76" s="146"/>
      <c r="AC76" s="146"/>
      <c r="AD76" s="146"/>
      <c r="AE76" s="151"/>
      <c r="AF76" s="151"/>
      <c r="AG76" s="151"/>
      <c r="AH76" s="151"/>
    </row>
    <row r="77" spans="1:37">
      <c r="A77" s="141" t="s">
        <v>141</v>
      </c>
      <c r="B77" s="152" t="s">
        <v>286</v>
      </c>
      <c r="C77" s="143" t="s">
        <v>291</v>
      </c>
      <c r="D77" s="144" t="s">
        <v>292</v>
      </c>
      <c r="E77" s="145">
        <v>1267.0999999999999</v>
      </c>
      <c r="F77" s="146" t="s">
        <v>167</v>
      </c>
      <c r="G77" s="147"/>
      <c r="H77" s="147">
        <f>ROUND(E77*G77,2)</f>
        <v>0</v>
      </c>
      <c r="I77" s="147"/>
      <c r="J77" s="147">
        <f>ROUND(E77*G77,2)</f>
        <v>0</v>
      </c>
      <c r="K77" s="148">
        <v>1.8000000000000001E-4</v>
      </c>
      <c r="L77" s="148">
        <f>E77*K77</f>
        <v>0.228078</v>
      </c>
      <c r="M77" s="145"/>
      <c r="N77" s="145">
        <f>E77*M77</f>
        <v>0</v>
      </c>
      <c r="O77" s="146">
        <v>20</v>
      </c>
      <c r="P77" s="146" t="s">
        <v>146</v>
      </c>
      <c r="Q77" s="145"/>
      <c r="R77" s="145"/>
      <c r="S77" s="145"/>
      <c r="T77" s="149"/>
      <c r="U77" s="149"/>
      <c r="V77" s="149" t="s">
        <v>245</v>
      </c>
      <c r="W77" s="145">
        <v>107.70399999999999</v>
      </c>
      <c r="X77" s="153" t="s">
        <v>293</v>
      </c>
      <c r="Y77" s="153" t="s">
        <v>291</v>
      </c>
      <c r="Z77" s="143" t="s">
        <v>294</v>
      </c>
      <c r="AA77" s="143"/>
      <c r="AB77" s="146">
        <v>6</v>
      </c>
      <c r="AC77" s="146"/>
      <c r="AD77" s="146"/>
      <c r="AE77" s="151"/>
      <c r="AF77" s="151"/>
      <c r="AG77" s="151"/>
      <c r="AH77" s="151"/>
      <c r="AJ77" s="71" t="s">
        <v>248</v>
      </c>
      <c r="AK77" s="71" t="s">
        <v>150</v>
      </c>
    </row>
    <row r="78" spans="1:37">
      <c r="A78" s="141"/>
      <c r="B78" s="152"/>
      <c r="C78" s="143"/>
      <c r="D78" s="161" t="s">
        <v>295</v>
      </c>
      <c r="E78" s="162">
        <f>J78</f>
        <v>0</v>
      </c>
      <c r="F78" s="146"/>
      <c r="G78" s="147"/>
      <c r="H78" s="162">
        <f>SUM(H73:H77)</f>
        <v>0</v>
      </c>
      <c r="I78" s="162">
        <f>SUM(I73:I77)</f>
        <v>0</v>
      </c>
      <c r="J78" s="162">
        <f>SUM(J73:J77)</f>
        <v>0</v>
      </c>
      <c r="K78" s="148"/>
      <c r="L78" s="163">
        <f>SUM(L73:L77)</f>
        <v>0.228078</v>
      </c>
      <c r="M78" s="145"/>
      <c r="N78" s="164">
        <f>SUM(N73:N77)</f>
        <v>0</v>
      </c>
      <c r="O78" s="146"/>
      <c r="P78" s="146"/>
      <c r="Q78" s="145"/>
      <c r="R78" s="145"/>
      <c r="S78" s="145"/>
      <c r="T78" s="149"/>
      <c r="U78" s="149"/>
      <c r="V78" s="149"/>
      <c r="W78" s="145">
        <f>SUM(W73:W77)</f>
        <v>249.61899999999997</v>
      </c>
      <c r="X78" s="150"/>
      <c r="Y78" s="150"/>
      <c r="Z78" s="143"/>
      <c r="AA78" s="143"/>
      <c r="AB78" s="146"/>
      <c r="AC78" s="146"/>
      <c r="AD78" s="146"/>
      <c r="AE78" s="151"/>
      <c r="AF78" s="151"/>
      <c r="AG78" s="151"/>
      <c r="AH78" s="151"/>
    </row>
    <row r="79" spans="1:37">
      <c r="A79" s="141"/>
      <c r="B79" s="152"/>
      <c r="C79" s="143"/>
      <c r="D79" s="144"/>
      <c r="E79" s="145"/>
      <c r="F79" s="146"/>
      <c r="G79" s="147"/>
      <c r="H79" s="147"/>
      <c r="I79" s="147"/>
      <c r="J79" s="147"/>
      <c r="K79" s="148"/>
      <c r="L79" s="148"/>
      <c r="M79" s="145"/>
      <c r="N79" s="145"/>
      <c r="O79" s="146"/>
      <c r="P79" s="146"/>
      <c r="Q79" s="145"/>
      <c r="R79" s="145"/>
      <c r="S79" s="145"/>
      <c r="T79" s="149"/>
      <c r="U79" s="149"/>
      <c r="V79" s="149"/>
      <c r="W79" s="145"/>
      <c r="X79" s="150"/>
      <c r="Y79" s="150"/>
      <c r="Z79" s="143"/>
      <c r="AA79" s="143"/>
      <c r="AB79" s="146"/>
      <c r="AC79" s="146"/>
      <c r="AD79" s="146"/>
      <c r="AE79" s="151"/>
      <c r="AF79" s="151"/>
      <c r="AG79" s="151"/>
      <c r="AH79" s="151"/>
    </row>
    <row r="80" spans="1:37">
      <c r="A80" s="141"/>
      <c r="B80" s="143" t="s">
        <v>296</v>
      </c>
      <c r="C80" s="143"/>
      <c r="D80" s="144"/>
      <c r="E80" s="145"/>
      <c r="F80" s="146"/>
      <c r="G80" s="147"/>
      <c r="H80" s="147"/>
      <c r="I80" s="147"/>
      <c r="J80" s="147"/>
      <c r="K80" s="148"/>
      <c r="L80" s="148"/>
      <c r="M80" s="145"/>
      <c r="N80" s="145"/>
      <c r="O80" s="146"/>
      <c r="P80" s="146"/>
      <c r="Q80" s="145"/>
      <c r="R80" s="145"/>
      <c r="S80" s="145"/>
      <c r="T80" s="149"/>
      <c r="U80" s="149"/>
      <c r="V80" s="149"/>
      <c r="W80" s="145"/>
      <c r="X80" s="150"/>
      <c r="Y80" s="150"/>
      <c r="Z80" s="143"/>
      <c r="AA80" s="143"/>
      <c r="AB80" s="146"/>
      <c r="AC80" s="146"/>
      <c r="AD80" s="146"/>
      <c r="AE80" s="151"/>
      <c r="AF80" s="151"/>
      <c r="AG80" s="151"/>
      <c r="AH80" s="151"/>
    </row>
    <row r="81" spans="1:37">
      <c r="A81" s="141" t="s">
        <v>141</v>
      </c>
      <c r="B81" s="152" t="s">
        <v>297</v>
      </c>
      <c r="C81" s="143" t="s">
        <v>298</v>
      </c>
      <c r="D81" s="144" t="s">
        <v>299</v>
      </c>
      <c r="E81" s="145">
        <v>60</v>
      </c>
      <c r="F81" s="146" t="s">
        <v>300</v>
      </c>
      <c r="G81" s="147"/>
      <c r="H81" s="147">
        <f>ROUND(E81*G81,2)</f>
        <v>0</v>
      </c>
      <c r="I81" s="147"/>
      <c r="J81" s="147">
        <f>ROUND(E81*G81,2)</f>
        <v>0</v>
      </c>
      <c r="K81" s="148"/>
      <c r="L81" s="148">
        <f>E81*K81</f>
        <v>0</v>
      </c>
      <c r="M81" s="145"/>
      <c r="N81" s="145">
        <f>E81*M81</f>
        <v>0</v>
      </c>
      <c r="O81" s="146">
        <v>20</v>
      </c>
      <c r="P81" s="146" t="s">
        <v>146</v>
      </c>
      <c r="Q81" s="145"/>
      <c r="R81" s="145"/>
      <c r="S81" s="145"/>
      <c r="T81" s="149"/>
      <c r="U81" s="149"/>
      <c r="V81" s="149" t="s">
        <v>245</v>
      </c>
      <c r="W81" s="145">
        <v>60</v>
      </c>
      <c r="X81" s="153" t="s">
        <v>301</v>
      </c>
      <c r="Y81" s="153" t="s">
        <v>298</v>
      </c>
      <c r="Z81" s="143" t="s">
        <v>302</v>
      </c>
      <c r="AA81" s="143"/>
      <c r="AB81" s="146">
        <v>6</v>
      </c>
      <c r="AC81" s="146"/>
      <c r="AD81" s="146"/>
      <c r="AE81" s="151"/>
      <c r="AF81" s="151"/>
      <c r="AG81" s="151"/>
      <c r="AH81" s="151"/>
      <c r="AJ81" s="71" t="s">
        <v>248</v>
      </c>
      <c r="AK81" s="71" t="s">
        <v>150</v>
      </c>
    </row>
    <row r="82" spans="1:37">
      <c r="A82" s="141" t="s">
        <v>141</v>
      </c>
      <c r="B82" s="152" t="s">
        <v>297</v>
      </c>
      <c r="C82" s="143" t="s">
        <v>303</v>
      </c>
      <c r="D82" s="144" t="s">
        <v>304</v>
      </c>
      <c r="E82" s="145">
        <v>400</v>
      </c>
      <c r="F82" s="146" t="s">
        <v>300</v>
      </c>
      <c r="G82" s="147"/>
      <c r="H82" s="147">
        <f>ROUND(E82*G82,2)</f>
        <v>0</v>
      </c>
      <c r="I82" s="147"/>
      <c r="J82" s="147">
        <f>ROUND(E82*G82,2)</f>
        <v>0</v>
      </c>
      <c r="K82" s="148"/>
      <c r="L82" s="148">
        <f>E82*K82</f>
        <v>0</v>
      </c>
      <c r="M82" s="145"/>
      <c r="N82" s="145">
        <f>E82*M82</f>
        <v>0</v>
      </c>
      <c r="O82" s="146">
        <v>20</v>
      </c>
      <c r="P82" s="146" t="s">
        <v>146</v>
      </c>
      <c r="Q82" s="145"/>
      <c r="R82" s="145"/>
      <c r="S82" s="145"/>
      <c r="T82" s="149"/>
      <c r="U82" s="149"/>
      <c r="V82" s="149" t="s">
        <v>245</v>
      </c>
      <c r="W82" s="145">
        <v>400</v>
      </c>
      <c r="X82" s="153" t="s">
        <v>305</v>
      </c>
      <c r="Y82" s="153" t="s">
        <v>303</v>
      </c>
      <c r="Z82" s="143" t="s">
        <v>302</v>
      </c>
      <c r="AA82" s="143"/>
      <c r="AB82" s="146">
        <v>7</v>
      </c>
      <c r="AC82" s="146"/>
      <c r="AD82" s="146"/>
      <c r="AE82" s="151"/>
      <c r="AF82" s="151"/>
      <c r="AG82" s="151"/>
      <c r="AH82" s="151"/>
      <c r="AJ82" s="71" t="s">
        <v>248</v>
      </c>
      <c r="AK82" s="71" t="s">
        <v>150</v>
      </c>
    </row>
    <row r="83" spans="1:37">
      <c r="A83" s="141"/>
      <c r="B83" s="152"/>
      <c r="C83" s="143"/>
      <c r="D83" s="161" t="s">
        <v>306</v>
      </c>
      <c r="E83" s="162">
        <f>J83</f>
        <v>0</v>
      </c>
      <c r="F83" s="146"/>
      <c r="G83" s="147"/>
      <c r="H83" s="162">
        <f>SUM(H80:H82)</f>
        <v>0</v>
      </c>
      <c r="I83" s="162">
        <f>SUM(I80:I82)</f>
        <v>0</v>
      </c>
      <c r="J83" s="162">
        <f>SUM(J80:J82)</f>
        <v>0</v>
      </c>
      <c r="K83" s="148"/>
      <c r="L83" s="163">
        <f>SUM(L80:L82)</f>
        <v>0</v>
      </c>
      <c r="M83" s="145"/>
      <c r="N83" s="164">
        <f>SUM(N80:N82)</f>
        <v>0</v>
      </c>
      <c r="O83" s="146"/>
      <c r="P83" s="146"/>
      <c r="Q83" s="145"/>
      <c r="R83" s="145"/>
      <c r="S83" s="145"/>
      <c r="T83" s="149"/>
      <c r="U83" s="149"/>
      <c r="V83" s="149"/>
      <c r="W83" s="145">
        <f>SUM(W80:W82)</f>
        <v>460</v>
      </c>
      <c r="X83" s="150"/>
      <c r="Y83" s="150"/>
      <c r="Z83" s="143"/>
      <c r="AA83" s="143"/>
      <c r="AB83" s="146"/>
      <c r="AC83" s="146"/>
      <c r="AD83" s="146"/>
      <c r="AE83" s="151"/>
      <c r="AF83" s="151"/>
      <c r="AG83" s="151"/>
      <c r="AH83" s="151"/>
    </row>
    <row r="84" spans="1:37">
      <c r="A84" s="141"/>
      <c r="B84" s="152"/>
      <c r="C84" s="143"/>
      <c r="D84" s="144"/>
      <c r="E84" s="145"/>
      <c r="F84" s="146"/>
      <c r="G84" s="147"/>
      <c r="H84" s="147"/>
      <c r="I84" s="147"/>
      <c r="J84" s="147"/>
      <c r="K84" s="148"/>
      <c r="L84" s="148"/>
      <c r="M84" s="145"/>
      <c r="N84" s="145"/>
      <c r="O84" s="146"/>
      <c r="P84" s="146"/>
      <c r="Q84" s="145"/>
      <c r="R84" s="145"/>
      <c r="S84" s="145"/>
      <c r="T84" s="149"/>
      <c r="U84" s="149"/>
      <c r="V84" s="149"/>
      <c r="W84" s="145"/>
      <c r="X84" s="150"/>
      <c r="Y84" s="150"/>
      <c r="Z84" s="143"/>
      <c r="AA84" s="143"/>
      <c r="AB84" s="146"/>
      <c r="AC84" s="146"/>
      <c r="AD84" s="146"/>
      <c r="AE84" s="151"/>
      <c r="AF84" s="151"/>
      <c r="AG84" s="151"/>
      <c r="AH84" s="151"/>
    </row>
    <row r="85" spans="1:37">
      <c r="A85" s="141"/>
      <c r="B85" s="152"/>
      <c r="C85" s="143"/>
      <c r="D85" s="161" t="s">
        <v>307</v>
      </c>
      <c r="E85" s="164">
        <f>J85</f>
        <v>0</v>
      </c>
      <c r="F85" s="146"/>
      <c r="G85" s="147"/>
      <c r="H85" s="162">
        <f>+H59+H64+H71+H78+H83</f>
        <v>0</v>
      </c>
      <c r="I85" s="162">
        <f>+I59+I64+I71+I78+I83</f>
        <v>0</v>
      </c>
      <c r="J85" s="162">
        <f>+J59+J64+J71+J78+J83</f>
        <v>0</v>
      </c>
      <c r="K85" s="148"/>
      <c r="L85" s="163">
        <f>+L59+L64+L71+L78+L83</f>
        <v>14.634738000000002</v>
      </c>
      <c r="M85" s="145"/>
      <c r="N85" s="164">
        <f>+N59+N64+N71+N78+N83</f>
        <v>0.2838</v>
      </c>
      <c r="O85" s="146"/>
      <c r="P85" s="146"/>
      <c r="Q85" s="145"/>
      <c r="R85" s="145"/>
      <c r="S85" s="145"/>
      <c r="T85" s="149"/>
      <c r="U85" s="149"/>
      <c r="V85" s="149"/>
      <c r="W85" s="145">
        <f>+W59+W64+W71+W78+W83</f>
        <v>1246.1769999999999</v>
      </c>
      <c r="X85" s="150"/>
      <c r="Y85" s="150"/>
      <c r="Z85" s="143"/>
      <c r="AA85" s="143"/>
      <c r="AB85" s="146"/>
      <c r="AC85" s="146"/>
      <c r="AD85" s="146"/>
      <c r="AE85" s="151"/>
      <c r="AF85" s="151"/>
      <c r="AG85" s="151"/>
      <c r="AH85" s="151"/>
    </row>
    <row r="86" spans="1:37">
      <c r="A86" s="141"/>
      <c r="B86" s="152"/>
      <c r="C86" s="143"/>
      <c r="D86" s="144"/>
      <c r="E86" s="145"/>
      <c r="F86" s="146"/>
      <c r="G86" s="147"/>
      <c r="H86" s="147"/>
      <c r="I86" s="147"/>
      <c r="J86" s="147"/>
      <c r="K86" s="148"/>
      <c r="L86" s="148"/>
      <c r="M86" s="145"/>
      <c r="N86" s="145"/>
      <c r="O86" s="146"/>
      <c r="P86" s="146"/>
      <c r="Q86" s="145"/>
      <c r="R86" s="145"/>
      <c r="S86" s="145"/>
      <c r="T86" s="149"/>
      <c r="U86" s="149"/>
      <c r="V86" s="149"/>
      <c r="W86" s="145"/>
      <c r="X86" s="150"/>
      <c r="Y86" s="150"/>
      <c r="Z86" s="143"/>
      <c r="AA86" s="143"/>
      <c r="AB86" s="146"/>
      <c r="AC86" s="146"/>
      <c r="AD86" s="146"/>
      <c r="AE86" s="151"/>
      <c r="AF86" s="151"/>
      <c r="AG86" s="151"/>
      <c r="AH86" s="151"/>
    </row>
    <row r="87" spans="1:37">
      <c r="A87" s="141"/>
      <c r="B87" s="142" t="s">
        <v>308</v>
      </c>
      <c r="C87" s="143"/>
      <c r="D87" s="144"/>
      <c r="E87" s="145"/>
      <c r="F87" s="146"/>
      <c r="G87" s="147"/>
      <c r="H87" s="147"/>
      <c r="I87" s="147"/>
      <c r="J87" s="147"/>
      <c r="K87" s="148"/>
      <c r="L87" s="148"/>
      <c r="M87" s="145"/>
      <c r="N87" s="145"/>
      <c r="O87" s="146"/>
      <c r="P87" s="146"/>
      <c r="Q87" s="145"/>
      <c r="R87" s="145"/>
      <c r="S87" s="145"/>
      <c r="T87" s="149"/>
      <c r="U87" s="149"/>
      <c r="V87" s="149"/>
      <c r="W87" s="145"/>
      <c r="X87" s="150"/>
      <c r="Y87" s="150"/>
      <c r="Z87" s="143"/>
      <c r="AA87" s="143"/>
      <c r="AB87" s="146"/>
      <c r="AC87" s="146"/>
      <c r="AD87" s="146"/>
      <c r="AE87" s="151"/>
      <c r="AF87" s="151"/>
      <c r="AG87" s="151"/>
      <c r="AH87" s="151"/>
    </row>
    <row r="88" spans="1:37">
      <c r="A88" s="141"/>
      <c r="B88" s="143" t="s">
        <v>309</v>
      </c>
      <c r="C88" s="143"/>
      <c r="D88" s="144"/>
      <c r="E88" s="145"/>
      <c r="F88" s="146"/>
      <c r="G88" s="147"/>
      <c r="H88" s="147"/>
      <c r="I88" s="147"/>
      <c r="J88" s="147"/>
      <c r="K88" s="148"/>
      <c r="L88" s="148"/>
      <c r="M88" s="145"/>
      <c r="N88" s="145"/>
      <c r="O88" s="146"/>
      <c r="P88" s="146"/>
      <c r="Q88" s="145"/>
      <c r="R88" s="145"/>
      <c r="S88" s="145"/>
      <c r="T88" s="149"/>
      <c r="U88" s="149"/>
      <c r="V88" s="149"/>
      <c r="W88" s="145"/>
      <c r="X88" s="150"/>
      <c r="Y88" s="150"/>
      <c r="Z88" s="143"/>
      <c r="AA88" s="143"/>
      <c r="AB88" s="146"/>
      <c r="AC88" s="146"/>
      <c r="AD88" s="146"/>
      <c r="AE88" s="151"/>
      <c r="AF88" s="151"/>
      <c r="AG88" s="151"/>
      <c r="AH88" s="151"/>
    </row>
    <row r="89" spans="1:37">
      <c r="A89" s="141" t="s">
        <v>141</v>
      </c>
      <c r="B89" s="152" t="s">
        <v>310</v>
      </c>
      <c r="C89" s="143" t="s">
        <v>311</v>
      </c>
      <c r="D89" s="144" t="s">
        <v>312</v>
      </c>
      <c r="E89" s="145">
        <v>1</v>
      </c>
      <c r="F89" s="146" t="s">
        <v>313</v>
      </c>
      <c r="G89" s="147"/>
      <c r="H89" s="147">
        <f>ROUND(E89*G89,2)</f>
        <v>0</v>
      </c>
      <c r="I89" s="147"/>
      <c r="J89" s="147">
        <f>ROUND(E89*G89,2)</f>
        <v>0</v>
      </c>
      <c r="K89" s="148"/>
      <c r="L89" s="148">
        <f>E89*K89</f>
        <v>0</v>
      </c>
      <c r="M89" s="145"/>
      <c r="N89" s="145">
        <f>E89*M89</f>
        <v>0</v>
      </c>
      <c r="O89" s="146">
        <v>20</v>
      </c>
      <c r="P89" s="146" t="s">
        <v>146</v>
      </c>
      <c r="Q89" s="145"/>
      <c r="R89" s="145"/>
      <c r="S89" s="145"/>
      <c r="T89" s="149"/>
      <c r="U89" s="149"/>
      <c r="V89" s="149" t="s">
        <v>314</v>
      </c>
      <c r="W89" s="145">
        <v>1</v>
      </c>
      <c r="X89" s="153" t="s">
        <v>315</v>
      </c>
      <c r="Y89" s="153" t="s">
        <v>311</v>
      </c>
      <c r="Z89" s="143" t="s">
        <v>302</v>
      </c>
      <c r="AA89" s="143"/>
      <c r="AB89" s="146">
        <v>7</v>
      </c>
      <c r="AC89" s="146"/>
      <c r="AD89" s="146"/>
      <c r="AE89" s="151"/>
      <c r="AF89" s="151"/>
      <c r="AG89" s="151"/>
      <c r="AH89" s="151"/>
      <c r="AJ89" s="71" t="s">
        <v>316</v>
      </c>
      <c r="AK89" s="71" t="s">
        <v>150</v>
      </c>
    </row>
    <row r="90" spans="1:37">
      <c r="A90" s="141"/>
      <c r="B90" s="152"/>
      <c r="C90" s="143"/>
      <c r="D90" s="161" t="s">
        <v>317</v>
      </c>
      <c r="E90" s="162">
        <f>J90</f>
        <v>0</v>
      </c>
      <c r="F90" s="146"/>
      <c r="G90" s="147"/>
      <c r="H90" s="162">
        <f>SUM(H87:H89)</f>
        <v>0</v>
      </c>
      <c r="I90" s="162">
        <f>SUM(I87:I89)</f>
        <v>0</v>
      </c>
      <c r="J90" s="162">
        <f>SUM(J87:J89)</f>
        <v>0</v>
      </c>
      <c r="K90" s="148"/>
      <c r="L90" s="163">
        <f>SUM(L87:L89)</f>
        <v>0</v>
      </c>
      <c r="M90" s="145"/>
      <c r="N90" s="164">
        <f>SUM(N87:N89)</f>
        <v>0</v>
      </c>
      <c r="O90" s="146"/>
      <c r="P90" s="146"/>
      <c r="Q90" s="145"/>
      <c r="R90" s="145"/>
      <c r="S90" s="145"/>
      <c r="T90" s="149"/>
      <c r="U90" s="149"/>
      <c r="V90" s="149"/>
      <c r="W90" s="145">
        <f>SUM(W87:W89)</f>
        <v>1</v>
      </c>
      <c r="X90" s="150"/>
      <c r="Y90" s="150"/>
      <c r="Z90" s="143"/>
      <c r="AA90" s="143"/>
      <c r="AB90" s="146"/>
      <c r="AC90" s="146"/>
      <c r="AD90" s="146"/>
      <c r="AE90" s="151"/>
      <c r="AF90" s="151"/>
      <c r="AG90" s="151"/>
      <c r="AH90" s="151"/>
    </row>
    <row r="91" spans="1:37">
      <c r="A91" s="141"/>
      <c r="B91" s="152"/>
      <c r="C91" s="143"/>
      <c r="D91" s="144"/>
      <c r="E91" s="145"/>
      <c r="F91" s="146"/>
      <c r="G91" s="147"/>
      <c r="H91" s="147"/>
      <c r="I91" s="147"/>
      <c r="J91" s="147"/>
      <c r="K91" s="148"/>
      <c r="L91" s="148"/>
      <c r="M91" s="145"/>
      <c r="N91" s="145"/>
      <c r="O91" s="146"/>
      <c r="P91" s="146"/>
      <c r="Q91" s="145"/>
      <c r="R91" s="145"/>
      <c r="S91" s="145"/>
      <c r="T91" s="149"/>
      <c r="U91" s="149"/>
      <c r="V91" s="149"/>
      <c r="W91" s="145"/>
      <c r="X91" s="150"/>
      <c r="Y91" s="150"/>
      <c r="Z91" s="143"/>
      <c r="AA91" s="143"/>
      <c r="AB91" s="146"/>
      <c r="AC91" s="146"/>
      <c r="AD91" s="146"/>
      <c r="AE91" s="151"/>
      <c r="AF91" s="151"/>
      <c r="AG91" s="151"/>
      <c r="AH91" s="151"/>
    </row>
    <row r="92" spans="1:37">
      <c r="A92" s="141"/>
      <c r="B92" s="152"/>
      <c r="C92" s="143"/>
      <c r="D92" s="161" t="s">
        <v>318</v>
      </c>
      <c r="E92" s="162">
        <f>J92</f>
        <v>0</v>
      </c>
      <c r="F92" s="146"/>
      <c r="G92" s="147"/>
      <c r="H92" s="162">
        <f>+H90</f>
        <v>0</v>
      </c>
      <c r="I92" s="162">
        <f>+I90</f>
        <v>0</v>
      </c>
      <c r="J92" s="162">
        <f>+J90</f>
        <v>0</v>
      </c>
      <c r="K92" s="148"/>
      <c r="L92" s="163">
        <f>+L90</f>
        <v>0</v>
      </c>
      <c r="M92" s="145"/>
      <c r="N92" s="164">
        <f>+N90</f>
        <v>0</v>
      </c>
      <c r="O92" s="146"/>
      <c r="P92" s="146"/>
      <c r="Q92" s="145"/>
      <c r="R92" s="145"/>
      <c r="S92" s="145"/>
      <c r="T92" s="149"/>
      <c r="U92" s="149"/>
      <c r="V92" s="149"/>
      <c r="W92" s="145">
        <f>+W90</f>
        <v>1</v>
      </c>
      <c r="X92" s="150"/>
      <c r="Y92" s="150"/>
      <c r="Z92" s="143"/>
      <c r="AA92" s="143"/>
      <c r="AB92" s="146"/>
      <c r="AC92" s="146"/>
      <c r="AD92" s="146"/>
      <c r="AE92" s="151"/>
      <c r="AF92" s="151"/>
      <c r="AG92" s="151"/>
      <c r="AH92" s="151"/>
    </row>
    <row r="93" spans="1:37">
      <c r="A93" s="141"/>
      <c r="B93" s="152"/>
      <c r="C93" s="143"/>
      <c r="D93" s="144"/>
      <c r="E93" s="145"/>
      <c r="F93" s="146"/>
      <c r="G93" s="147"/>
      <c r="H93" s="147"/>
      <c r="I93" s="147"/>
      <c r="J93" s="147"/>
      <c r="K93" s="148"/>
      <c r="L93" s="148"/>
      <c r="M93" s="145"/>
      <c r="N93" s="145"/>
      <c r="O93" s="146"/>
      <c r="P93" s="146"/>
      <c r="Q93" s="145"/>
      <c r="R93" s="145"/>
      <c r="S93" s="145"/>
      <c r="T93" s="149"/>
      <c r="U93" s="149"/>
      <c r="V93" s="149"/>
      <c r="W93" s="145"/>
      <c r="X93" s="150"/>
      <c r="Y93" s="150"/>
      <c r="Z93" s="143"/>
      <c r="AA93" s="143"/>
      <c r="AB93" s="146"/>
      <c r="AC93" s="146"/>
      <c r="AD93" s="146"/>
      <c r="AE93" s="151"/>
      <c r="AF93" s="151"/>
      <c r="AG93" s="151"/>
      <c r="AH93" s="151"/>
    </row>
    <row r="94" spans="1:37">
      <c r="A94" s="141"/>
      <c r="B94" s="152"/>
      <c r="C94" s="143"/>
      <c r="D94" s="165" t="s">
        <v>319</v>
      </c>
      <c r="E94" s="162">
        <f>J94</f>
        <v>0</v>
      </c>
      <c r="F94" s="146"/>
      <c r="G94" s="147"/>
      <c r="H94" s="162">
        <f>+H51+H85+H92</f>
        <v>0</v>
      </c>
      <c r="I94" s="162">
        <f>+I51+I85+I92</f>
        <v>0</v>
      </c>
      <c r="J94" s="162">
        <f>+J51+J85+J92</f>
        <v>0</v>
      </c>
      <c r="K94" s="148"/>
      <c r="L94" s="163">
        <f>+L51+L85+L92</f>
        <v>30.552128040000007</v>
      </c>
      <c r="M94" s="145"/>
      <c r="N94" s="164">
        <f>+N51+N85+N92</f>
        <v>2.3573999999999997</v>
      </c>
      <c r="O94" s="146"/>
      <c r="P94" s="146"/>
      <c r="Q94" s="145"/>
      <c r="R94" s="145"/>
      <c r="S94" s="145"/>
      <c r="T94" s="149"/>
      <c r="U94" s="149"/>
      <c r="V94" s="149"/>
      <c r="W94" s="145">
        <f>+W51+W85+W92</f>
        <v>1568.9259999999999</v>
      </c>
      <c r="X94" s="150"/>
      <c r="Y94" s="150"/>
      <c r="Z94" s="143"/>
      <c r="AA94" s="143"/>
      <c r="AB94" s="146"/>
      <c r="AC94" s="146"/>
      <c r="AD94" s="146"/>
      <c r="AE94" s="151"/>
      <c r="AF94" s="151"/>
      <c r="AG94" s="151"/>
      <c r="AH94" s="151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showGridLines="0" workbookViewId="0">
      <pane ySplit="10" topLeftCell="A11" activePane="bottomLeft" state="frozen"/>
      <selection pane="bottomLeft" activeCell="D1" sqref="D1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115</v>
      </c>
      <c r="B1" s="83"/>
      <c r="C1" s="83"/>
      <c r="D1" s="84" t="s">
        <v>324</v>
      </c>
    </row>
    <row r="2" spans="1:6">
      <c r="A2" s="82" t="s">
        <v>10</v>
      </c>
      <c r="B2" s="83"/>
      <c r="C2" s="83"/>
      <c r="D2" s="84" t="s">
        <v>116</v>
      </c>
    </row>
    <row r="3" spans="1:6">
      <c r="A3" s="82" t="s">
        <v>14</v>
      </c>
      <c r="B3" s="83"/>
      <c r="C3" s="83"/>
      <c r="D3" s="84" t="s">
        <v>323</v>
      </c>
    </row>
    <row r="4" spans="1:6">
      <c r="A4" s="83"/>
      <c r="B4" s="83"/>
      <c r="C4" s="83"/>
      <c r="D4" s="83"/>
    </row>
    <row r="5" spans="1:6">
      <c r="A5" s="82" t="s">
        <v>117</v>
      </c>
      <c r="B5" s="83"/>
      <c r="C5" s="83"/>
      <c r="D5" s="83"/>
    </row>
    <row r="6" spans="1:6">
      <c r="A6" s="82"/>
      <c r="B6" s="83"/>
      <c r="C6" s="83"/>
      <c r="D6" s="83"/>
    </row>
    <row r="7" spans="1:6">
      <c r="A7" s="82"/>
      <c r="B7" s="83"/>
      <c r="C7" s="83"/>
      <c r="D7" s="83"/>
    </row>
    <row r="8" spans="1:6">
      <c r="A8" s="71" t="s">
        <v>118</v>
      </c>
      <c r="B8" s="85"/>
      <c r="C8" s="86"/>
      <c r="D8" s="87"/>
    </row>
    <row r="9" spans="1:6">
      <c r="A9" s="88" t="s">
        <v>64</v>
      </c>
      <c r="B9" s="88" t="s">
        <v>65</v>
      </c>
      <c r="C9" s="88" t="s">
        <v>66</v>
      </c>
      <c r="D9" s="89" t="s">
        <v>67</v>
      </c>
      <c r="F9" s="71" t="s">
        <v>320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3" sqref="E3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115</v>
      </c>
      <c r="B1" s="72"/>
      <c r="D1" s="72"/>
      <c r="E1" s="75" t="s">
        <v>325</v>
      </c>
      <c r="Z1" s="68" t="s">
        <v>3</v>
      </c>
      <c r="AA1" s="68" t="s">
        <v>4</v>
      </c>
      <c r="AB1" s="68" t="s">
        <v>5</v>
      </c>
      <c r="AC1" s="68" t="s">
        <v>6</v>
      </c>
      <c r="AD1" s="68" t="s">
        <v>7</v>
      </c>
    </row>
    <row r="2" spans="1:30" s="71" customFormat="1" ht="12.75">
      <c r="A2" s="75" t="s">
        <v>10</v>
      </c>
      <c r="B2" s="72"/>
      <c r="D2" s="72"/>
      <c r="E2" s="75" t="s">
        <v>116</v>
      </c>
      <c r="Z2" s="68" t="s">
        <v>11</v>
      </c>
      <c r="AA2" s="69" t="s">
        <v>68</v>
      </c>
      <c r="AB2" s="69" t="s">
        <v>13</v>
      </c>
      <c r="AC2" s="69"/>
      <c r="AD2" s="70"/>
    </row>
    <row r="3" spans="1:30" s="71" customFormat="1" ht="12.75">
      <c r="A3" s="75" t="s">
        <v>14</v>
      </c>
      <c r="B3" s="72"/>
      <c r="D3" s="72"/>
      <c r="E3" s="75" t="s">
        <v>323</v>
      </c>
      <c r="Z3" s="68" t="s">
        <v>15</v>
      </c>
      <c r="AA3" s="69" t="s">
        <v>69</v>
      </c>
      <c r="AB3" s="69" t="s">
        <v>13</v>
      </c>
      <c r="AC3" s="69" t="s">
        <v>17</v>
      </c>
      <c r="AD3" s="70" t="s">
        <v>18</v>
      </c>
    </row>
    <row r="4" spans="1:30" s="71" customFormat="1" ht="12.75">
      <c r="Z4" s="68" t="s">
        <v>19</v>
      </c>
      <c r="AA4" s="69" t="s">
        <v>70</v>
      </c>
      <c r="AB4" s="69" t="s">
        <v>13</v>
      </c>
      <c r="AC4" s="69"/>
      <c r="AD4" s="70"/>
    </row>
    <row r="5" spans="1:30" s="71" customFormat="1" ht="12.75">
      <c r="A5" s="75" t="s">
        <v>117</v>
      </c>
      <c r="Z5" s="68" t="s">
        <v>21</v>
      </c>
      <c r="AA5" s="69" t="s">
        <v>69</v>
      </c>
      <c r="AB5" s="69" t="s">
        <v>13</v>
      </c>
      <c r="AC5" s="69" t="s">
        <v>17</v>
      </c>
      <c r="AD5" s="70" t="s">
        <v>18</v>
      </c>
    </row>
    <row r="6" spans="1:30" s="71" customFormat="1" ht="12.75">
      <c r="A6" s="75"/>
    </row>
    <row r="7" spans="1:30" s="71" customFormat="1" ht="12.75">
      <c r="A7" s="75"/>
    </row>
    <row r="8" spans="1:30">
      <c r="A8" s="71" t="s">
        <v>118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71</v>
      </c>
      <c r="B9" s="77" t="s">
        <v>30</v>
      </c>
      <c r="C9" s="77" t="s">
        <v>31</v>
      </c>
      <c r="D9" s="77" t="s">
        <v>32</v>
      </c>
      <c r="E9" s="78" t="s">
        <v>33</v>
      </c>
      <c r="F9" s="78" t="s">
        <v>34</v>
      </c>
      <c r="G9" s="78" t="s">
        <v>39</v>
      </c>
    </row>
    <row r="10" spans="1:30">
      <c r="A10" s="79"/>
      <c r="B10" s="79"/>
      <c r="C10" s="79" t="s">
        <v>53</v>
      </c>
      <c r="D10" s="79"/>
      <c r="E10" s="79" t="s">
        <v>32</v>
      </c>
      <c r="F10" s="79" t="s">
        <v>32</v>
      </c>
      <c r="G10" s="79" t="s">
        <v>32</v>
      </c>
    </row>
    <row r="12" spans="1:30">
      <c r="A12" s="166" t="s">
        <v>140</v>
      </c>
      <c r="B12" s="167">
        <f>Prehlad!H17</f>
        <v>0</v>
      </c>
      <c r="C12" s="167">
        <f>Prehlad!I17</f>
        <v>0</v>
      </c>
      <c r="D12" s="167">
        <f>Prehlad!J17</f>
        <v>0</v>
      </c>
      <c r="E12" s="168">
        <f>Prehlad!L17</f>
        <v>7.0486950000000013</v>
      </c>
      <c r="F12" s="169">
        <f>Prehlad!N17</f>
        <v>0</v>
      </c>
      <c r="G12" s="169">
        <f>Prehlad!W17</f>
        <v>17.079999999999998</v>
      </c>
    </row>
    <row r="13" spans="1:30">
      <c r="A13" s="166" t="s">
        <v>158</v>
      </c>
      <c r="B13" s="167">
        <f>Prehlad!H34</f>
        <v>0</v>
      </c>
      <c r="C13" s="167">
        <f>Prehlad!I34</f>
        <v>0</v>
      </c>
      <c r="D13" s="167">
        <f>Prehlad!J34</f>
        <v>0</v>
      </c>
      <c r="E13" s="168">
        <f>Prehlad!L34</f>
        <v>8.8386607999999995</v>
      </c>
      <c r="F13" s="169">
        <f>Prehlad!N34</f>
        <v>0</v>
      </c>
      <c r="G13" s="169">
        <f>Prehlad!W34</f>
        <v>109.366</v>
      </c>
    </row>
    <row r="14" spans="1:30">
      <c r="A14" s="166" t="s">
        <v>195</v>
      </c>
      <c r="B14" s="167">
        <f>Prehlad!H49</f>
        <v>0</v>
      </c>
      <c r="C14" s="167">
        <f>Prehlad!I49</f>
        <v>0</v>
      </c>
      <c r="D14" s="167">
        <f>Prehlad!J49</f>
        <v>0</v>
      </c>
      <c r="E14" s="168">
        <f>Prehlad!L49</f>
        <v>3.003424E-2</v>
      </c>
      <c r="F14" s="169">
        <f>Prehlad!N49</f>
        <v>2.0735999999999999</v>
      </c>
      <c r="G14" s="169">
        <f>Prehlad!W49</f>
        <v>195.30300000000003</v>
      </c>
    </row>
    <row r="15" spans="1:30">
      <c r="A15" s="166" t="s">
        <v>239</v>
      </c>
      <c r="B15" s="167">
        <f>Prehlad!H51</f>
        <v>0</v>
      </c>
      <c r="C15" s="167">
        <f>Prehlad!I51</f>
        <v>0</v>
      </c>
      <c r="D15" s="167">
        <f>Prehlad!J51</f>
        <v>0</v>
      </c>
      <c r="E15" s="168">
        <f>Prehlad!L51</f>
        <v>15.917390040000003</v>
      </c>
      <c r="F15" s="169">
        <f>Prehlad!N51</f>
        <v>2.0735999999999999</v>
      </c>
      <c r="G15" s="169">
        <f>Prehlad!W51</f>
        <v>321.74900000000002</v>
      </c>
    </row>
    <row r="16" spans="1:30">
      <c r="A16" s="166"/>
      <c r="B16" s="167"/>
      <c r="C16" s="167"/>
      <c r="D16" s="167"/>
      <c r="E16" s="168"/>
      <c r="F16" s="169"/>
      <c r="G16" s="169"/>
    </row>
    <row r="17" spans="1:7">
      <c r="A17" s="166" t="s">
        <v>241</v>
      </c>
      <c r="B17" s="167">
        <f>Prehlad!H59</f>
        <v>0</v>
      </c>
      <c r="C17" s="167">
        <f>Prehlad!I59</f>
        <v>0</v>
      </c>
      <c r="D17" s="167">
        <f>Prehlad!J59</f>
        <v>0</v>
      </c>
      <c r="E17" s="168">
        <f>Prehlad!L59</f>
        <v>2.7160000000000002</v>
      </c>
      <c r="F17" s="169">
        <f>Prehlad!N59</f>
        <v>0</v>
      </c>
      <c r="G17" s="169">
        <f>Prehlad!W59</f>
        <v>50.442999999999998</v>
      </c>
    </row>
    <row r="18" spans="1:7">
      <c r="A18" s="166" t="s">
        <v>260</v>
      </c>
      <c r="B18" s="167">
        <f>Prehlad!H64</f>
        <v>0</v>
      </c>
      <c r="C18" s="167">
        <f>Prehlad!I64</f>
        <v>0</v>
      </c>
      <c r="D18" s="167">
        <f>Prehlad!J64</f>
        <v>0</v>
      </c>
      <c r="E18" s="168">
        <f>Prehlad!L64</f>
        <v>0</v>
      </c>
      <c r="F18" s="169">
        <f>Prehlad!N64</f>
        <v>0.2838</v>
      </c>
      <c r="G18" s="169">
        <f>Prehlad!W64</f>
        <v>1.587</v>
      </c>
    </row>
    <row r="19" spans="1:7">
      <c r="A19" s="166" t="s">
        <v>268</v>
      </c>
      <c r="B19" s="167">
        <f>Prehlad!H71</f>
        <v>0</v>
      </c>
      <c r="C19" s="167">
        <f>Prehlad!I71</f>
        <v>0</v>
      </c>
      <c r="D19" s="167">
        <f>Prehlad!J71</f>
        <v>0</v>
      </c>
      <c r="E19" s="168">
        <f>Prehlad!L71</f>
        <v>11.690660000000001</v>
      </c>
      <c r="F19" s="169">
        <f>Prehlad!N71</f>
        <v>0</v>
      </c>
      <c r="G19" s="169">
        <f>Prehlad!W71</f>
        <v>484.52800000000002</v>
      </c>
    </row>
    <row r="20" spans="1:7">
      <c r="A20" s="166" t="s">
        <v>285</v>
      </c>
      <c r="B20" s="167">
        <f>Prehlad!H78</f>
        <v>0</v>
      </c>
      <c r="C20" s="167">
        <f>Prehlad!I78</f>
        <v>0</v>
      </c>
      <c r="D20" s="167">
        <f>Prehlad!J78</f>
        <v>0</v>
      </c>
      <c r="E20" s="168">
        <f>Prehlad!L78</f>
        <v>0.228078</v>
      </c>
      <c r="F20" s="169">
        <f>Prehlad!N78</f>
        <v>0</v>
      </c>
      <c r="G20" s="169">
        <f>Prehlad!W78</f>
        <v>249.61899999999997</v>
      </c>
    </row>
    <row r="21" spans="1:7">
      <c r="A21" s="166" t="s">
        <v>296</v>
      </c>
      <c r="B21" s="167">
        <f>Prehlad!H83</f>
        <v>0</v>
      </c>
      <c r="C21" s="167">
        <f>Prehlad!I83</f>
        <v>0</v>
      </c>
      <c r="D21" s="167">
        <f>Prehlad!J83</f>
        <v>0</v>
      </c>
      <c r="E21" s="168">
        <f>Prehlad!L83</f>
        <v>0</v>
      </c>
      <c r="F21" s="169">
        <f>Prehlad!N83</f>
        <v>0</v>
      </c>
      <c r="G21" s="169">
        <f>Prehlad!W83</f>
        <v>460</v>
      </c>
    </row>
    <row r="22" spans="1:7">
      <c r="A22" s="166" t="s">
        <v>307</v>
      </c>
      <c r="B22" s="167">
        <f>Prehlad!H85</f>
        <v>0</v>
      </c>
      <c r="C22" s="167">
        <f>Prehlad!I85</f>
        <v>0</v>
      </c>
      <c r="D22" s="167">
        <f>Prehlad!J85</f>
        <v>0</v>
      </c>
      <c r="E22" s="168">
        <f>Prehlad!L85</f>
        <v>14.634738000000002</v>
      </c>
      <c r="F22" s="169">
        <f>Prehlad!N85</f>
        <v>0.2838</v>
      </c>
      <c r="G22" s="169">
        <f>Prehlad!W85</f>
        <v>1246.1769999999999</v>
      </c>
    </row>
    <row r="23" spans="1:7">
      <c r="A23" s="166"/>
      <c r="B23" s="167"/>
      <c r="C23" s="167"/>
      <c r="D23" s="167"/>
      <c r="E23" s="168"/>
      <c r="F23" s="169"/>
      <c r="G23" s="169"/>
    </row>
    <row r="24" spans="1:7">
      <c r="A24" s="166" t="s">
        <v>309</v>
      </c>
      <c r="B24" s="167">
        <f>Prehlad!H90</f>
        <v>0</v>
      </c>
      <c r="C24" s="167">
        <f>Prehlad!I90</f>
        <v>0</v>
      </c>
      <c r="D24" s="167">
        <f>Prehlad!J90</f>
        <v>0</v>
      </c>
      <c r="E24" s="168">
        <f>Prehlad!L90</f>
        <v>0</v>
      </c>
      <c r="F24" s="169">
        <f>Prehlad!N90</f>
        <v>0</v>
      </c>
      <c r="G24" s="169">
        <f>Prehlad!W90</f>
        <v>1</v>
      </c>
    </row>
    <row r="25" spans="1:7">
      <c r="A25" s="166" t="s">
        <v>318</v>
      </c>
      <c r="B25" s="167">
        <f>Prehlad!H92</f>
        <v>0</v>
      </c>
      <c r="C25" s="167">
        <f>Prehlad!I92</f>
        <v>0</v>
      </c>
      <c r="D25" s="167">
        <f>Prehlad!J92</f>
        <v>0</v>
      </c>
      <c r="E25" s="168">
        <f>Prehlad!L92</f>
        <v>0</v>
      </c>
      <c r="F25" s="169">
        <f>Prehlad!N92</f>
        <v>0</v>
      </c>
      <c r="G25" s="169">
        <f>Prehlad!W92</f>
        <v>1</v>
      </c>
    </row>
    <row r="26" spans="1:7">
      <c r="A26" s="166"/>
      <c r="B26" s="167"/>
      <c r="C26" s="167"/>
      <c r="D26" s="167"/>
      <c r="E26" s="168"/>
      <c r="F26" s="169"/>
      <c r="G26" s="169"/>
    </row>
    <row r="27" spans="1:7">
      <c r="A27" s="166"/>
      <c r="B27" s="167"/>
      <c r="C27" s="167"/>
      <c r="D27" s="167"/>
      <c r="E27" s="168"/>
      <c r="F27" s="169"/>
      <c r="G27" s="169"/>
    </row>
    <row r="28" spans="1:7">
      <c r="A28" s="166" t="s">
        <v>319</v>
      </c>
      <c r="B28" s="167">
        <f>Prehlad!H94</f>
        <v>0</v>
      </c>
      <c r="C28" s="167">
        <f>Prehlad!I94</f>
        <v>0</v>
      </c>
      <c r="D28" s="167">
        <f>Prehlad!J94</f>
        <v>0</v>
      </c>
      <c r="E28" s="168">
        <f>Prehlad!L94</f>
        <v>30.552128040000007</v>
      </c>
      <c r="F28" s="169">
        <f>Prehlad!N94</f>
        <v>2.3573999999999997</v>
      </c>
      <c r="G28" s="169">
        <f>Prehlad!W94</f>
        <v>1568.9259999999999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workbookViewId="0">
      <selection activeCell="J10" sqref="J10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326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3</v>
      </c>
      <c r="AA1" s="68" t="s">
        <v>4</v>
      </c>
      <c r="AB1" s="68" t="s">
        <v>5</v>
      </c>
      <c r="AC1" s="68" t="s">
        <v>6</v>
      </c>
      <c r="AD1" s="68" t="s">
        <v>7</v>
      </c>
    </row>
    <row r="2" spans="2:30" ht="18" customHeight="1">
      <c r="B2" s="4" t="s">
        <v>119</v>
      </c>
      <c r="C2" s="5"/>
      <c r="D2" s="5"/>
      <c r="E2" s="5"/>
      <c r="F2" s="5"/>
      <c r="G2" s="6" t="s">
        <v>72</v>
      </c>
      <c r="H2" s="5" t="s">
        <v>120</v>
      </c>
      <c r="I2" s="5"/>
      <c r="J2" s="6" t="s">
        <v>73</v>
      </c>
      <c r="K2" s="5">
        <v>1</v>
      </c>
      <c r="L2" s="5"/>
      <c r="M2" s="49"/>
      <c r="Z2" s="68" t="s">
        <v>11</v>
      </c>
      <c r="AA2" s="69" t="s">
        <v>74</v>
      </c>
      <c r="AB2" s="69" t="s">
        <v>13</v>
      </c>
      <c r="AC2" s="69"/>
      <c r="AD2" s="70"/>
    </row>
    <row r="3" spans="2:30" ht="18" customHeight="1">
      <c r="B3" s="7" t="s">
        <v>1</v>
      </c>
      <c r="C3" s="8"/>
      <c r="D3" s="8"/>
      <c r="E3" s="8"/>
      <c r="F3" s="8"/>
      <c r="G3" s="9" t="s">
        <v>121</v>
      </c>
      <c r="H3" s="8"/>
      <c r="I3" s="8"/>
      <c r="J3" s="9" t="s">
        <v>75</v>
      </c>
      <c r="K3" s="8"/>
      <c r="L3" s="8"/>
      <c r="M3" s="50"/>
      <c r="Z3" s="68" t="s">
        <v>15</v>
      </c>
      <c r="AA3" s="69" t="s">
        <v>76</v>
      </c>
      <c r="AB3" s="69" t="s">
        <v>13</v>
      </c>
      <c r="AC3" s="69" t="s">
        <v>17</v>
      </c>
      <c r="AD3" s="70" t="s">
        <v>18</v>
      </c>
    </row>
    <row r="4" spans="2:30" ht="18" customHeight="1">
      <c r="B4" s="10" t="s">
        <v>1</v>
      </c>
      <c r="C4" s="11"/>
      <c r="D4" s="11"/>
      <c r="E4" s="11"/>
      <c r="F4" s="11"/>
      <c r="G4" s="12"/>
      <c r="H4" s="11"/>
      <c r="I4" s="11"/>
      <c r="J4" s="12" t="s">
        <v>77</v>
      </c>
      <c r="K4" s="11"/>
      <c r="L4" s="11" t="s">
        <v>78</v>
      </c>
      <c r="M4" s="51"/>
      <c r="Z4" s="68" t="s">
        <v>19</v>
      </c>
      <c r="AA4" s="69" t="s">
        <v>79</v>
      </c>
      <c r="AB4" s="69" t="s">
        <v>13</v>
      </c>
      <c r="AC4" s="69"/>
      <c r="AD4" s="70"/>
    </row>
    <row r="5" spans="2:30" ht="18" customHeight="1">
      <c r="B5" s="4" t="s">
        <v>80</v>
      </c>
      <c r="C5" s="5"/>
      <c r="D5" s="5" t="s">
        <v>122</v>
      </c>
      <c r="E5" s="5"/>
      <c r="F5" s="5"/>
      <c r="G5" s="13" t="s">
        <v>123</v>
      </c>
      <c r="H5" s="5"/>
      <c r="I5" s="5"/>
      <c r="J5" s="5" t="s">
        <v>81</v>
      </c>
      <c r="K5" s="5"/>
      <c r="L5" s="5" t="s">
        <v>82</v>
      </c>
      <c r="M5" s="49"/>
      <c r="Z5" s="68" t="s">
        <v>21</v>
      </c>
      <c r="AA5" s="69" t="s">
        <v>76</v>
      </c>
      <c r="AB5" s="69" t="s">
        <v>13</v>
      </c>
      <c r="AC5" s="69" t="s">
        <v>17</v>
      </c>
      <c r="AD5" s="70" t="s">
        <v>18</v>
      </c>
    </row>
    <row r="6" spans="2:30" ht="18" customHeight="1">
      <c r="B6" s="7" t="s">
        <v>83</v>
      </c>
      <c r="C6" s="8"/>
      <c r="D6" s="8"/>
      <c r="E6" s="8"/>
      <c r="F6" s="8"/>
      <c r="G6" s="14"/>
      <c r="H6" s="8"/>
      <c r="I6" s="8"/>
      <c r="J6" s="8" t="s">
        <v>81</v>
      </c>
      <c r="K6" s="8"/>
      <c r="L6" s="8" t="s">
        <v>82</v>
      </c>
      <c r="M6" s="50"/>
    </row>
    <row r="7" spans="2:30" ht="18" customHeight="1">
      <c r="B7" s="10" t="s">
        <v>84</v>
      </c>
      <c r="C7" s="11"/>
      <c r="D7" s="11"/>
      <c r="E7" s="11"/>
      <c r="F7" s="11"/>
      <c r="G7" s="15"/>
      <c r="H7" s="11"/>
      <c r="I7" s="11"/>
      <c r="J7" s="11" t="s">
        <v>81</v>
      </c>
      <c r="K7" s="11"/>
      <c r="L7" s="11" t="s">
        <v>82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85</v>
      </c>
      <c r="C10" s="28" t="s">
        <v>86</v>
      </c>
      <c r="D10" s="29" t="s">
        <v>30</v>
      </c>
      <c r="E10" s="29" t="s">
        <v>87</v>
      </c>
      <c r="F10" s="30" t="s">
        <v>88</v>
      </c>
      <c r="G10" s="27" t="s">
        <v>89</v>
      </c>
      <c r="H10" s="173" t="s">
        <v>90</v>
      </c>
      <c r="I10" s="173"/>
      <c r="J10" s="27" t="s">
        <v>91</v>
      </c>
      <c r="K10" s="173" t="s">
        <v>92</v>
      </c>
      <c r="L10" s="173"/>
      <c r="M10" s="173"/>
    </row>
    <row r="11" spans="2:30" ht="18" customHeight="1">
      <c r="B11" s="31">
        <v>1</v>
      </c>
      <c r="C11" s="32" t="s">
        <v>93</v>
      </c>
      <c r="D11" s="132">
        <f>Prehlad!H51</f>
        <v>0</v>
      </c>
      <c r="E11" s="132">
        <f>Prehlad!I51</f>
        <v>0</v>
      </c>
      <c r="F11" s="133">
        <f>D11+E11</f>
        <v>0</v>
      </c>
      <c r="G11" s="31">
        <v>6</v>
      </c>
      <c r="H11" s="32" t="s">
        <v>124</v>
      </c>
      <c r="I11" s="133">
        <v>0</v>
      </c>
      <c r="J11" s="31">
        <v>11</v>
      </c>
      <c r="K11" s="54" t="s">
        <v>127</v>
      </c>
      <c r="L11" s="55">
        <v>0</v>
      </c>
      <c r="M11" s="133">
        <f>ROUND(((D11+E11+D12+E12+D13)*L11),2)</f>
        <v>0</v>
      </c>
    </row>
    <row r="12" spans="2:30" ht="18" customHeight="1">
      <c r="B12" s="33">
        <v>2</v>
      </c>
      <c r="C12" s="34" t="s">
        <v>94</v>
      </c>
      <c r="D12" s="134">
        <f>Prehlad!H85</f>
        <v>0</v>
      </c>
      <c r="E12" s="134">
        <f>Prehlad!I85</f>
        <v>0</v>
      </c>
      <c r="F12" s="133">
        <f>D12+E12</f>
        <v>0</v>
      </c>
      <c r="G12" s="33">
        <v>7</v>
      </c>
      <c r="H12" s="34" t="s">
        <v>125</v>
      </c>
      <c r="I12" s="135">
        <v>0</v>
      </c>
      <c r="J12" s="33">
        <v>12</v>
      </c>
      <c r="K12" s="56" t="s">
        <v>128</v>
      </c>
      <c r="L12" s="57">
        <v>0</v>
      </c>
      <c r="M12" s="135">
        <f>ROUND(((D11+E11+D12+E12+D13)*L12),2)</f>
        <v>0</v>
      </c>
    </row>
    <row r="13" spans="2:30" ht="18" customHeight="1">
      <c r="B13" s="33">
        <v>3</v>
      </c>
      <c r="C13" s="34" t="s">
        <v>95</v>
      </c>
      <c r="D13" s="134">
        <f>Prehlad!H92</f>
        <v>0</v>
      </c>
      <c r="E13" s="134">
        <f>Prehlad!I92</f>
        <v>0</v>
      </c>
      <c r="F13" s="133">
        <f>D13+E13</f>
        <v>0</v>
      </c>
      <c r="G13" s="33">
        <v>8</v>
      </c>
      <c r="H13" s="34" t="s">
        <v>126</v>
      </c>
      <c r="I13" s="135">
        <v>0</v>
      </c>
      <c r="J13" s="33">
        <v>13</v>
      </c>
      <c r="K13" s="56" t="s">
        <v>129</v>
      </c>
      <c r="L13" s="57">
        <v>0</v>
      </c>
      <c r="M13" s="135">
        <f>ROUND(((D11+E11+D12+E12+D13)*L13),2)</f>
        <v>0</v>
      </c>
    </row>
    <row r="14" spans="2:30" ht="18" customHeight="1">
      <c r="B14" s="33">
        <v>4</v>
      </c>
      <c r="C14" s="34" t="s">
        <v>96</v>
      </c>
      <c r="D14" s="134"/>
      <c r="E14" s="134"/>
      <c r="F14" s="136">
        <f>D14+E14</f>
        <v>0</v>
      </c>
      <c r="G14" s="33">
        <v>9</v>
      </c>
      <c r="H14" s="34" t="s">
        <v>1</v>
      </c>
      <c r="I14" s="135">
        <v>0</v>
      </c>
      <c r="J14" s="33">
        <v>14</v>
      </c>
      <c r="K14" s="56" t="s">
        <v>1</v>
      </c>
      <c r="L14" s="57">
        <v>0</v>
      </c>
      <c r="M14" s="135">
        <f>ROUND(((D11+E11+D12+E12+D13+E13)*L14),2)</f>
        <v>0</v>
      </c>
    </row>
    <row r="15" spans="2:30" ht="18" customHeight="1">
      <c r="B15" s="35">
        <v>5</v>
      </c>
      <c r="C15" s="36" t="s">
        <v>97</v>
      </c>
      <c r="D15" s="137">
        <f>SUM(D11:D14)</f>
        <v>0</v>
      </c>
      <c r="E15" s="138">
        <f>SUM(E11:E14)</f>
        <v>0</v>
      </c>
      <c r="F15" s="139">
        <f>SUM(F11:F14)</f>
        <v>0</v>
      </c>
      <c r="G15" s="37">
        <v>10</v>
      </c>
      <c r="H15" s="38" t="s">
        <v>98</v>
      </c>
      <c r="I15" s="139">
        <f>SUM(I11:I14)</f>
        <v>0</v>
      </c>
      <c r="J15" s="35">
        <v>15</v>
      </c>
      <c r="K15" s="58"/>
      <c r="L15" s="59" t="s">
        <v>99</v>
      </c>
      <c r="M15" s="139">
        <f>SUM(M11:M14)</f>
        <v>0</v>
      </c>
    </row>
    <row r="16" spans="2:30" ht="18" customHeight="1">
      <c r="B16" s="172" t="s">
        <v>100</v>
      </c>
      <c r="C16" s="172"/>
      <c r="D16" s="172"/>
      <c r="E16" s="172"/>
      <c r="F16" s="39"/>
      <c r="G16" s="174" t="s">
        <v>101</v>
      </c>
      <c r="H16" s="174"/>
      <c r="I16" s="174"/>
      <c r="J16" s="27" t="s">
        <v>102</v>
      </c>
      <c r="K16" s="173" t="s">
        <v>103</v>
      </c>
      <c r="L16" s="173"/>
      <c r="M16" s="173"/>
    </row>
    <row r="17" spans="2:13" ht="18" customHeight="1">
      <c r="B17" s="40"/>
      <c r="C17" s="41" t="s">
        <v>104</v>
      </c>
      <c r="D17" s="41"/>
      <c r="E17" s="41" t="s">
        <v>105</v>
      </c>
      <c r="F17" s="42"/>
      <c r="G17" s="40"/>
      <c r="H17" s="43"/>
      <c r="I17" s="60"/>
      <c r="J17" s="33">
        <v>16</v>
      </c>
      <c r="K17" s="56" t="s">
        <v>106</v>
      </c>
      <c r="L17" s="61"/>
      <c r="M17" s="135">
        <v>0</v>
      </c>
    </row>
    <row r="18" spans="2:13" ht="18" customHeight="1">
      <c r="B18" s="44"/>
      <c r="C18" s="43" t="s">
        <v>107</v>
      </c>
      <c r="D18" s="43"/>
      <c r="E18" s="43"/>
      <c r="F18" s="45"/>
      <c r="G18" s="44"/>
      <c r="H18" s="43" t="s">
        <v>104</v>
      </c>
      <c r="I18" s="60"/>
      <c r="J18" s="33">
        <v>17</v>
      </c>
      <c r="K18" s="56" t="s">
        <v>130</v>
      </c>
      <c r="L18" s="61"/>
      <c r="M18" s="135">
        <v>0</v>
      </c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131</v>
      </c>
      <c r="L19" s="61"/>
      <c r="M19" s="135">
        <v>0</v>
      </c>
    </row>
    <row r="20" spans="2:13" ht="18" customHeight="1">
      <c r="B20" s="44"/>
      <c r="C20" s="43"/>
      <c r="D20" s="43"/>
      <c r="E20" s="43"/>
      <c r="F20" s="45"/>
      <c r="G20" s="44"/>
      <c r="H20" s="41" t="s">
        <v>105</v>
      </c>
      <c r="I20" s="60"/>
      <c r="J20" s="33">
        <v>19</v>
      </c>
      <c r="K20" s="56" t="s">
        <v>1</v>
      </c>
      <c r="L20" s="61"/>
      <c r="M20" s="135">
        <v>0</v>
      </c>
    </row>
    <row r="21" spans="2:13" ht="18" customHeight="1">
      <c r="B21" s="40"/>
      <c r="C21" s="43"/>
      <c r="D21" s="43"/>
      <c r="E21" s="43"/>
      <c r="F21" s="43"/>
      <c r="G21" s="40"/>
      <c r="H21" s="43" t="s">
        <v>107</v>
      </c>
      <c r="I21" s="60"/>
      <c r="J21" s="35">
        <v>20</v>
      </c>
      <c r="K21" s="58"/>
      <c r="L21" s="59" t="s">
        <v>108</v>
      </c>
      <c r="M21" s="139">
        <f>SUM(M17:M20)</f>
        <v>0</v>
      </c>
    </row>
    <row r="22" spans="2:13" ht="18" customHeight="1">
      <c r="B22" s="172" t="s">
        <v>109</v>
      </c>
      <c r="C22" s="172"/>
      <c r="D22" s="172"/>
      <c r="E22" s="172"/>
      <c r="F22" s="39"/>
      <c r="G22" s="40"/>
      <c r="H22" s="43"/>
      <c r="I22" s="60"/>
      <c r="J22" s="27" t="s">
        <v>110</v>
      </c>
      <c r="K22" s="173" t="s">
        <v>111</v>
      </c>
      <c r="L22" s="173"/>
      <c r="M22" s="173"/>
    </row>
    <row r="23" spans="2:13" ht="18" customHeight="1">
      <c r="B23" s="40"/>
      <c r="C23" s="41" t="s">
        <v>104</v>
      </c>
      <c r="D23" s="41"/>
      <c r="E23" s="41" t="s">
        <v>105</v>
      </c>
      <c r="F23" s="42"/>
      <c r="G23" s="40"/>
      <c r="H23" s="43"/>
      <c r="I23" s="60"/>
      <c r="J23" s="31">
        <v>21</v>
      </c>
      <c r="K23" s="54"/>
      <c r="L23" s="62" t="s">
        <v>112</v>
      </c>
      <c r="M23" s="133">
        <f>ROUND(F15,2)+I15+M15+M21</f>
        <v>0</v>
      </c>
    </row>
    <row r="24" spans="2:13" ht="18" customHeight="1">
      <c r="B24" s="44"/>
      <c r="C24" s="43" t="s">
        <v>107</v>
      </c>
      <c r="D24" s="43"/>
      <c r="E24" s="43"/>
      <c r="F24" s="45"/>
      <c r="G24" s="40"/>
      <c r="H24" s="43"/>
      <c r="I24" s="60"/>
      <c r="J24" s="33">
        <v>22</v>
      </c>
      <c r="K24" s="56" t="s">
        <v>132</v>
      </c>
      <c r="L24" s="140">
        <f>M23-L25</f>
        <v>0</v>
      </c>
      <c r="M24" s="135">
        <f>ROUND((L24*20)/100,2)</f>
        <v>0</v>
      </c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133</v>
      </c>
      <c r="L25" s="140">
        <f>SUMIF(Prehlad!O11:O9999,0,Prehlad!J11:J9999)</f>
        <v>0</v>
      </c>
      <c r="M25" s="135">
        <f>ROUND((L25*0)/100,1)</f>
        <v>0</v>
      </c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113</v>
      </c>
      <c r="M26" s="139">
        <f>M23+M24+M25</f>
        <v>0</v>
      </c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114</v>
      </c>
      <c r="K27" s="65" t="s">
        <v>134</v>
      </c>
      <c r="L27" s="66"/>
      <c r="M27" s="67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user</cp:lastModifiedBy>
  <cp:revision>2</cp:revision>
  <cp:lastPrinted>2019-05-20T14:23:00Z</cp:lastPrinted>
  <dcterms:created xsi:type="dcterms:W3CDTF">1999-04-06T07:39:00Z</dcterms:created>
  <dcterms:modified xsi:type="dcterms:W3CDTF">2022-06-09T07:15:02Z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