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0580" windowHeight="11640"/>
  </bookViews>
  <sheets>
    <sheet name="Rekapitulácia stavby" sheetId="1" r:id="rId1"/>
    <sheet name="SO.01.1 - SO.01.1 - Búrac..." sheetId="2" r:id="rId2"/>
    <sheet name="SO.01.2 - SO.01.2 - Dopad..." sheetId="3" r:id="rId3"/>
    <sheet name="SO.01.3 - SO.01.3 - Mobil..." sheetId="4" r:id="rId4"/>
    <sheet name="SO.02 - SO.02 - Spevnené ..." sheetId="5" r:id="rId5"/>
    <sheet name="SO.03 - SO.03 - Oplotenie..." sheetId="6" r:id="rId6"/>
  </sheets>
  <definedNames>
    <definedName name="_xlnm._FilterDatabase" localSheetId="1" hidden="1">'SO.01.1 - SO.01.1 - Búrac...'!$C$123:$K$191</definedName>
    <definedName name="_xlnm._FilterDatabase" localSheetId="2" hidden="1">'SO.01.2 - SO.01.2 - Dopad...'!$C$124:$K$168</definedName>
    <definedName name="_xlnm._FilterDatabase" localSheetId="3" hidden="1">'SO.01.3 - SO.01.3 - Mobil...'!$C$123:$K$147</definedName>
    <definedName name="_xlnm._FilterDatabase" localSheetId="4" hidden="1">'SO.02 - SO.02 - Spevnené ...'!$C$121:$K$233</definedName>
    <definedName name="_xlnm._FilterDatabase" localSheetId="5" hidden="1">'SO.03 - SO.03 - Oplotenie...'!$C$121:$K$176</definedName>
    <definedName name="_xlnm.Print_Titles" localSheetId="0">'Rekapitulácia stavby'!$92:$92</definedName>
    <definedName name="_xlnm.Print_Titles" localSheetId="1">'SO.01.1 - SO.01.1 - Búrac...'!$123:$123</definedName>
    <definedName name="_xlnm.Print_Titles" localSheetId="2">'SO.01.2 - SO.01.2 - Dopad...'!$124:$124</definedName>
    <definedName name="_xlnm.Print_Titles" localSheetId="3">'SO.01.3 - SO.01.3 - Mobil...'!$123:$123</definedName>
    <definedName name="_xlnm.Print_Titles" localSheetId="4">'SO.02 - SO.02 - Spevnené ...'!$121:$121</definedName>
    <definedName name="_xlnm.Print_Titles" localSheetId="5">'SO.03 - SO.03 - Oplotenie...'!$121:$121</definedName>
    <definedName name="_xlnm.Print_Area" localSheetId="0">'Rekapitulácia stavby'!$D$4:$AO$76,'Rekapitulácia stavby'!$C$82:$AQ$101</definedName>
    <definedName name="_xlnm.Print_Area" localSheetId="1">'SO.01.1 - SO.01.1 - Búrac...'!$C$4:$J$76,'SO.01.1 - SO.01.1 - Búrac...'!$C$82:$J$103,'SO.01.1 - SO.01.1 - Búrac...'!$C$109:$J$191</definedName>
    <definedName name="_xlnm.Print_Area" localSheetId="2">'SO.01.2 - SO.01.2 - Dopad...'!$C$4:$J$76,'SO.01.2 - SO.01.2 - Dopad...'!$C$82:$J$104,'SO.01.2 - SO.01.2 - Dopad...'!$C$110:$J$168</definedName>
    <definedName name="_xlnm.Print_Area" localSheetId="3">'SO.01.3 - SO.01.3 - Mobil...'!$C$4:$J$76,'SO.01.3 - SO.01.3 - Mobil...'!$C$82:$J$103,'SO.01.3 - SO.01.3 - Mobil...'!$C$109:$J$147</definedName>
    <definedName name="_xlnm.Print_Area" localSheetId="4">'SO.02 - SO.02 - Spevnené ...'!$C$4:$J$76,'SO.02 - SO.02 - Spevnené ...'!$C$82:$J$103,'SO.02 - SO.02 - Spevnené ...'!$C$109:$J$233</definedName>
    <definedName name="_xlnm.Print_Area" localSheetId="5">'SO.03 - SO.03 - Oplotenie...'!$C$4:$J$76,'SO.03 - SO.03 - Oplotenie...'!$C$82:$J$103,'SO.03 - SO.03 - Oplotenie...'!$C$109:$J$176</definedName>
  </definedNames>
  <calcPr calcId="145621"/>
</workbook>
</file>

<file path=xl/calcChain.xml><?xml version="1.0" encoding="utf-8"?>
<calcChain xmlns="http://schemas.openxmlformats.org/spreadsheetml/2006/main">
  <c r="BK151" i="3" l="1"/>
  <c r="J151" i="3"/>
  <c r="E7" i="3"/>
  <c r="E85" i="3" s="1"/>
  <c r="J14" i="3"/>
  <c r="J91" i="3" s="1"/>
  <c r="J19" i="3"/>
  <c r="E20" i="3"/>
  <c r="F122" i="3" s="1"/>
  <c r="J20" i="3"/>
  <c r="J37" i="3"/>
  <c r="J38" i="3"/>
  <c r="J39" i="3"/>
  <c r="E89" i="3"/>
  <c r="F91" i="3"/>
  <c r="F93" i="3"/>
  <c r="J93" i="3"/>
  <c r="F94" i="3"/>
  <c r="J94" i="3"/>
  <c r="E113" i="3"/>
  <c r="E117" i="3"/>
  <c r="F119" i="3"/>
  <c r="F121" i="3"/>
  <c r="J121" i="3"/>
  <c r="J122" i="3"/>
  <c r="R127" i="3"/>
  <c r="J128" i="3"/>
  <c r="P128" i="3"/>
  <c r="P127" i="3" s="1"/>
  <c r="P126" i="3" s="1"/>
  <c r="P125" i="3" s="1"/>
  <c r="R128" i="3"/>
  <c r="T128" i="3"/>
  <c r="BE128" i="3"/>
  <c r="BF128" i="3"/>
  <c r="BG128" i="3"/>
  <c r="BH128" i="3"/>
  <c r="BI128" i="3"/>
  <c r="BK128" i="3"/>
  <c r="J133" i="3"/>
  <c r="BF133" i="3" s="1"/>
  <c r="P133" i="3"/>
  <c r="R133" i="3"/>
  <c r="T133" i="3"/>
  <c r="T127" i="3" s="1"/>
  <c r="BE133" i="3"/>
  <c r="BG133" i="3"/>
  <c r="BH133" i="3"/>
  <c r="BI133" i="3"/>
  <c r="BK133" i="3"/>
  <c r="J138" i="3"/>
  <c r="BF138" i="3" s="1"/>
  <c r="P138" i="3"/>
  <c r="R138" i="3"/>
  <c r="T138" i="3"/>
  <c r="BE138" i="3"/>
  <c r="BG138" i="3"/>
  <c r="BH138" i="3"/>
  <c r="BI138" i="3"/>
  <c r="BK138" i="3"/>
  <c r="J142" i="3"/>
  <c r="BF142" i="3" s="1"/>
  <c r="P142" i="3"/>
  <c r="R142" i="3"/>
  <c r="T142" i="3"/>
  <c r="BE142" i="3"/>
  <c r="BG142" i="3"/>
  <c r="BH142" i="3"/>
  <c r="BI142" i="3"/>
  <c r="BK142" i="3"/>
  <c r="P145" i="3"/>
  <c r="J146" i="3"/>
  <c r="BF146" i="3" s="1"/>
  <c r="P146" i="3"/>
  <c r="R146" i="3"/>
  <c r="T146" i="3"/>
  <c r="T145" i="3" s="1"/>
  <c r="BE146" i="3"/>
  <c r="BG146" i="3"/>
  <c r="BH146" i="3"/>
  <c r="BI146" i="3"/>
  <c r="BK146" i="3"/>
  <c r="J147" i="3"/>
  <c r="BF147" i="3" s="1"/>
  <c r="P147" i="3"/>
  <c r="R147" i="3"/>
  <c r="R145" i="3" s="1"/>
  <c r="T147" i="3"/>
  <c r="BE147" i="3"/>
  <c r="BG147" i="3"/>
  <c r="BH147" i="3"/>
  <c r="BI147" i="3"/>
  <c r="BK147" i="3"/>
  <c r="J148" i="3"/>
  <c r="BF148" i="3" s="1"/>
  <c r="P148" i="3"/>
  <c r="R148" i="3"/>
  <c r="T148" i="3"/>
  <c r="BE148" i="3"/>
  <c r="BG148" i="3"/>
  <c r="BH148" i="3"/>
  <c r="BI148" i="3"/>
  <c r="BK148" i="3"/>
  <c r="J149" i="3"/>
  <c r="BF149" i="3" s="1"/>
  <c r="P149" i="3"/>
  <c r="R149" i="3"/>
  <c r="T149" i="3"/>
  <c r="BE149" i="3"/>
  <c r="BG149" i="3"/>
  <c r="BH149" i="3"/>
  <c r="BI149" i="3"/>
  <c r="BK149" i="3"/>
  <c r="J150" i="3"/>
  <c r="BF150" i="3" s="1"/>
  <c r="P150" i="3"/>
  <c r="R150" i="3"/>
  <c r="T150" i="3"/>
  <c r="BE150" i="3"/>
  <c r="BG150" i="3"/>
  <c r="BH150" i="3"/>
  <c r="BI150" i="3"/>
  <c r="BK150" i="3"/>
  <c r="P151" i="3"/>
  <c r="R151" i="3"/>
  <c r="T151" i="3"/>
  <c r="BE151" i="3"/>
  <c r="BF151" i="3"/>
  <c r="BG151" i="3"/>
  <c r="BH151" i="3"/>
  <c r="BI151" i="3"/>
  <c r="J152" i="3"/>
  <c r="BF152" i="3" s="1"/>
  <c r="P152" i="3"/>
  <c r="R152" i="3"/>
  <c r="T152" i="3"/>
  <c r="BE152" i="3"/>
  <c r="BG152" i="3"/>
  <c r="BH152" i="3"/>
  <c r="BI152" i="3"/>
  <c r="BK152" i="3"/>
  <c r="J153" i="3"/>
  <c r="BF153" i="3" s="1"/>
  <c r="P153" i="3"/>
  <c r="R153" i="3"/>
  <c r="T153" i="3"/>
  <c r="BE153" i="3"/>
  <c r="BG153" i="3"/>
  <c r="BH153" i="3"/>
  <c r="BI153" i="3"/>
  <c r="BK153" i="3"/>
  <c r="J154" i="3"/>
  <c r="BF154" i="3" s="1"/>
  <c r="P154" i="3"/>
  <c r="R154" i="3"/>
  <c r="T154" i="3"/>
  <c r="BE154" i="3"/>
  <c r="BG154" i="3"/>
  <c r="BH154" i="3"/>
  <c r="BI154" i="3"/>
  <c r="BK154" i="3"/>
  <c r="J155" i="3"/>
  <c r="BF155" i="3" s="1"/>
  <c r="P155" i="3"/>
  <c r="R155" i="3"/>
  <c r="T155" i="3"/>
  <c r="BE155" i="3"/>
  <c r="BG155" i="3"/>
  <c r="BH155" i="3"/>
  <c r="BI155" i="3"/>
  <c r="BK155" i="3"/>
  <c r="J156" i="3"/>
  <c r="BF156" i="3" s="1"/>
  <c r="P156" i="3"/>
  <c r="R156" i="3"/>
  <c r="T156" i="3"/>
  <c r="BE156" i="3"/>
  <c r="BG156" i="3"/>
  <c r="BH156" i="3"/>
  <c r="BI156" i="3"/>
  <c r="BK156" i="3"/>
  <c r="J157" i="3"/>
  <c r="BF157" i="3" s="1"/>
  <c r="P157" i="3"/>
  <c r="R157" i="3"/>
  <c r="T157" i="3"/>
  <c r="BE157" i="3"/>
  <c r="BG157" i="3"/>
  <c r="BH157" i="3"/>
  <c r="BI157" i="3"/>
  <c r="BK157" i="3"/>
  <c r="J158" i="3"/>
  <c r="BF158" i="3" s="1"/>
  <c r="P158" i="3"/>
  <c r="R158" i="3"/>
  <c r="T158" i="3"/>
  <c r="BE158" i="3"/>
  <c r="BG158" i="3"/>
  <c r="BH158" i="3"/>
  <c r="BI158" i="3"/>
  <c r="BK158" i="3"/>
  <c r="J159" i="3"/>
  <c r="P159" i="3"/>
  <c r="R159" i="3"/>
  <c r="T159" i="3"/>
  <c r="BE159" i="3"/>
  <c r="BF159" i="3"/>
  <c r="BG159" i="3"/>
  <c r="BH159" i="3"/>
  <c r="BI159" i="3"/>
  <c r="BK159" i="3"/>
  <c r="P160" i="3"/>
  <c r="BK160" i="3"/>
  <c r="J160" i="3" s="1"/>
  <c r="J102" i="3" s="1"/>
  <c r="J161" i="3"/>
  <c r="BF161" i="3" s="1"/>
  <c r="P161" i="3"/>
  <c r="R161" i="3"/>
  <c r="R160" i="3" s="1"/>
  <c r="T161" i="3"/>
  <c r="T160" i="3" s="1"/>
  <c r="BE161" i="3"/>
  <c r="BG161" i="3"/>
  <c r="BH161" i="3"/>
  <c r="BI161" i="3"/>
  <c r="BK161" i="3"/>
  <c r="BE163" i="3"/>
  <c r="BG163" i="3"/>
  <c r="BH163" i="3"/>
  <c r="BI163" i="3"/>
  <c r="BK163" i="3"/>
  <c r="J163" i="3" s="1"/>
  <c r="BF163" i="3" s="1"/>
  <c r="J164" i="3"/>
  <c r="BF164" i="3" s="1"/>
  <c r="BE164" i="3"/>
  <c r="BG164" i="3"/>
  <c r="BH164" i="3"/>
  <c r="BI164" i="3"/>
  <c r="BK164" i="3"/>
  <c r="J165" i="3"/>
  <c r="BF165" i="3" s="1"/>
  <c r="BE165" i="3"/>
  <c r="BG165" i="3"/>
  <c r="BH165" i="3"/>
  <c r="BI165" i="3"/>
  <c r="BK165" i="3"/>
  <c r="BE166" i="3"/>
  <c r="BG166" i="3"/>
  <c r="BH166" i="3"/>
  <c r="BI166" i="3"/>
  <c r="BK166" i="3"/>
  <c r="J166" i="3" s="1"/>
  <c r="BF166" i="3" s="1"/>
  <c r="BE167" i="3"/>
  <c r="BG167" i="3"/>
  <c r="BH167" i="3"/>
  <c r="BI167" i="3"/>
  <c r="BK167" i="3"/>
  <c r="J167" i="3" s="1"/>
  <c r="BF167" i="3" s="1"/>
  <c r="J168" i="3"/>
  <c r="BF168" i="3" s="1"/>
  <c r="BE168" i="3"/>
  <c r="BG168" i="3"/>
  <c r="BH168" i="3"/>
  <c r="BI168" i="3"/>
  <c r="BK168" i="3"/>
  <c r="F121" i="2"/>
  <c r="F94" i="2"/>
  <c r="E116" i="4"/>
  <c r="J119" i="3" l="1"/>
  <c r="BK127" i="3"/>
  <c r="J127" i="3" s="1"/>
  <c r="J100" i="3" s="1"/>
  <c r="F39" i="3"/>
  <c r="F35" i="3"/>
  <c r="J35" i="3"/>
  <c r="F37" i="3"/>
  <c r="F38" i="3"/>
  <c r="BK145" i="3"/>
  <c r="J145" i="3" s="1"/>
  <c r="J101" i="3" s="1"/>
  <c r="R126" i="3"/>
  <c r="R125" i="3" s="1"/>
  <c r="T126" i="3"/>
  <c r="T125" i="3" s="1"/>
  <c r="F36" i="3"/>
  <c r="BK162" i="3"/>
  <c r="J162" i="3" s="1"/>
  <c r="J103" i="3" s="1"/>
  <c r="J36" i="3"/>
  <c r="J37" i="6"/>
  <c r="J36" i="6"/>
  <c r="AY100" i="1"/>
  <c r="J35" i="6"/>
  <c r="AX100" i="1" s="1"/>
  <c r="BI176" i="6"/>
  <c r="BH176" i="6"/>
  <c r="BG176" i="6"/>
  <c r="BE176" i="6"/>
  <c r="BK176" i="6"/>
  <c r="J176" i="6"/>
  <c r="BF176" i="6"/>
  <c r="BI175" i="6"/>
  <c r="BH175" i="6"/>
  <c r="BG175" i="6"/>
  <c r="BE175" i="6"/>
  <c r="BK175" i="6"/>
  <c r="J175" i="6"/>
  <c r="BF175" i="6"/>
  <c r="BI174" i="6"/>
  <c r="BH174" i="6"/>
  <c r="BG174" i="6"/>
  <c r="BE174" i="6"/>
  <c r="BK174" i="6"/>
  <c r="J174" i="6" s="1"/>
  <c r="BF174" i="6" s="1"/>
  <c r="BI173" i="6"/>
  <c r="BH173" i="6"/>
  <c r="BG173" i="6"/>
  <c r="BE173" i="6"/>
  <c r="BK173" i="6"/>
  <c r="J173" i="6"/>
  <c r="BF173" i="6" s="1"/>
  <c r="BI172" i="6"/>
  <c r="BH172" i="6"/>
  <c r="BG172" i="6"/>
  <c r="BE172" i="6"/>
  <c r="BK172" i="6"/>
  <c r="J172" i="6"/>
  <c r="BF172" i="6"/>
  <c r="BI171" i="6"/>
  <c r="BH171" i="6"/>
  <c r="BG171" i="6"/>
  <c r="BE171" i="6"/>
  <c r="BK171" i="6"/>
  <c r="J171" i="6" s="1"/>
  <c r="BF171" i="6" s="1"/>
  <c r="BI169" i="6"/>
  <c r="BH169" i="6"/>
  <c r="BG169" i="6"/>
  <c r="BE169" i="6"/>
  <c r="T169" i="6"/>
  <c r="R169" i="6"/>
  <c r="P169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2" i="6"/>
  <c r="BH142" i="6"/>
  <c r="BG142" i="6"/>
  <c r="BE142" i="6"/>
  <c r="T142" i="6"/>
  <c r="R142" i="6"/>
  <c r="P142" i="6"/>
  <c r="BI138" i="6"/>
  <c r="BH138" i="6"/>
  <c r="BG138" i="6"/>
  <c r="BE138" i="6"/>
  <c r="T138" i="6"/>
  <c r="R138" i="6"/>
  <c r="P138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5" i="6"/>
  <c r="BH125" i="6"/>
  <c r="BG125" i="6"/>
  <c r="BE125" i="6"/>
  <c r="T125" i="6"/>
  <c r="R125" i="6"/>
  <c r="P125" i="6"/>
  <c r="J119" i="6"/>
  <c r="J118" i="6"/>
  <c r="F118" i="6"/>
  <c r="F116" i="6"/>
  <c r="E114" i="6"/>
  <c r="J92" i="6"/>
  <c r="J91" i="6"/>
  <c r="F91" i="6"/>
  <c r="F89" i="6"/>
  <c r="E87" i="6"/>
  <c r="J18" i="6"/>
  <c r="E18" i="6"/>
  <c r="F119" i="6" s="1"/>
  <c r="J17" i="6"/>
  <c r="J12" i="6"/>
  <c r="J116" i="6" s="1"/>
  <c r="E7" i="6"/>
  <c r="E85" i="6" s="1"/>
  <c r="J37" i="5"/>
  <c r="J36" i="5"/>
  <c r="AY99" i="1"/>
  <c r="J35" i="5"/>
  <c r="AX99" i="1" s="1"/>
  <c r="BI233" i="5"/>
  <c r="BH233" i="5"/>
  <c r="BG233" i="5"/>
  <c r="BE233" i="5"/>
  <c r="BK233" i="5"/>
  <c r="J233" i="5"/>
  <c r="BF233" i="5"/>
  <c r="BI232" i="5"/>
  <c r="BH232" i="5"/>
  <c r="BG232" i="5"/>
  <c r="BE232" i="5"/>
  <c r="BK232" i="5"/>
  <c r="J232" i="5" s="1"/>
  <c r="BF232" i="5" s="1"/>
  <c r="BI231" i="5"/>
  <c r="BH231" i="5"/>
  <c r="BG231" i="5"/>
  <c r="BE231" i="5"/>
  <c r="BK231" i="5"/>
  <c r="J231" i="5" s="1"/>
  <c r="BF231" i="5" s="1"/>
  <c r="BI230" i="5"/>
  <c r="BH230" i="5"/>
  <c r="BG230" i="5"/>
  <c r="BE230" i="5"/>
  <c r="BK230" i="5"/>
  <c r="J230" i="5"/>
  <c r="BF230" i="5" s="1"/>
  <c r="BI229" i="5"/>
  <c r="BH229" i="5"/>
  <c r="BG229" i="5"/>
  <c r="BE229" i="5"/>
  <c r="BK229" i="5"/>
  <c r="J229" i="5"/>
  <c r="BF229" i="5"/>
  <c r="BI228" i="5"/>
  <c r="BH228" i="5"/>
  <c r="BG228" i="5"/>
  <c r="BE228" i="5"/>
  <c r="BK228" i="5"/>
  <c r="J228" i="5" s="1"/>
  <c r="BF228" i="5" s="1"/>
  <c r="BI226" i="5"/>
  <c r="BH226" i="5"/>
  <c r="BG226" i="5"/>
  <c r="BE226" i="5"/>
  <c r="T226" i="5"/>
  <c r="T225" i="5" s="1"/>
  <c r="R226" i="5"/>
  <c r="R225" i="5"/>
  <c r="P226" i="5"/>
  <c r="P225" i="5" s="1"/>
  <c r="BI218" i="5"/>
  <c r="BH218" i="5"/>
  <c r="BG218" i="5"/>
  <c r="BE218" i="5"/>
  <c r="T218" i="5"/>
  <c r="R218" i="5"/>
  <c r="P218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07" i="5"/>
  <c r="BH207" i="5"/>
  <c r="BG207" i="5"/>
  <c r="BE207" i="5"/>
  <c r="T207" i="5"/>
  <c r="R207" i="5"/>
  <c r="P207" i="5"/>
  <c r="BI202" i="5"/>
  <c r="BH202" i="5"/>
  <c r="BG202" i="5"/>
  <c r="BE202" i="5"/>
  <c r="T202" i="5"/>
  <c r="R202" i="5"/>
  <c r="P202" i="5"/>
  <c r="BI197" i="5"/>
  <c r="BH197" i="5"/>
  <c r="BG197" i="5"/>
  <c r="BE197" i="5"/>
  <c r="T197" i="5"/>
  <c r="R197" i="5"/>
  <c r="P197" i="5"/>
  <c r="BI192" i="5"/>
  <c r="BH192" i="5"/>
  <c r="BG192" i="5"/>
  <c r="BE192" i="5"/>
  <c r="T192" i="5"/>
  <c r="R192" i="5"/>
  <c r="P192" i="5"/>
  <c r="BI185" i="5"/>
  <c r="BH185" i="5"/>
  <c r="BG185" i="5"/>
  <c r="BE185" i="5"/>
  <c r="T185" i="5"/>
  <c r="R185" i="5"/>
  <c r="P185" i="5"/>
  <c r="BI180" i="5"/>
  <c r="BH180" i="5"/>
  <c r="BG180" i="5"/>
  <c r="BE180" i="5"/>
  <c r="T180" i="5"/>
  <c r="R180" i="5"/>
  <c r="P180" i="5"/>
  <c r="BI174" i="5"/>
  <c r="BH174" i="5"/>
  <c r="BG174" i="5"/>
  <c r="BE174" i="5"/>
  <c r="T174" i="5"/>
  <c r="R174" i="5"/>
  <c r="P174" i="5"/>
  <c r="BI169" i="5"/>
  <c r="BH169" i="5"/>
  <c r="BG169" i="5"/>
  <c r="BE169" i="5"/>
  <c r="T169" i="5"/>
  <c r="R169" i="5"/>
  <c r="P169" i="5"/>
  <c r="BI164" i="5"/>
  <c r="BH164" i="5"/>
  <c r="BG164" i="5"/>
  <c r="BE164" i="5"/>
  <c r="T164" i="5"/>
  <c r="R164" i="5"/>
  <c r="P164" i="5"/>
  <c r="BI159" i="5"/>
  <c r="BH159" i="5"/>
  <c r="BG159" i="5"/>
  <c r="BE159" i="5"/>
  <c r="T159" i="5"/>
  <c r="R159" i="5"/>
  <c r="P159" i="5"/>
  <c r="BI155" i="5"/>
  <c r="BH155" i="5"/>
  <c r="BG155" i="5"/>
  <c r="BE155" i="5"/>
  <c r="T155" i="5"/>
  <c r="R155" i="5"/>
  <c r="P155" i="5"/>
  <c r="BI150" i="5"/>
  <c r="BH150" i="5"/>
  <c r="BG150" i="5"/>
  <c r="BE150" i="5"/>
  <c r="T150" i="5"/>
  <c r="R150" i="5"/>
  <c r="P150" i="5"/>
  <c r="BI145" i="5"/>
  <c r="BH145" i="5"/>
  <c r="BG145" i="5"/>
  <c r="BE145" i="5"/>
  <c r="T145" i="5"/>
  <c r="R145" i="5"/>
  <c r="P145" i="5"/>
  <c r="BI140" i="5"/>
  <c r="BH140" i="5"/>
  <c r="BG140" i="5"/>
  <c r="BE140" i="5"/>
  <c r="T140" i="5"/>
  <c r="R140" i="5"/>
  <c r="P140" i="5"/>
  <c r="BI135" i="5"/>
  <c r="BH135" i="5"/>
  <c r="BG135" i="5"/>
  <c r="BE135" i="5"/>
  <c r="T135" i="5"/>
  <c r="R135" i="5"/>
  <c r="P135" i="5"/>
  <c r="BI130" i="5"/>
  <c r="BH130" i="5"/>
  <c r="BG130" i="5"/>
  <c r="BE130" i="5"/>
  <c r="T130" i="5"/>
  <c r="R130" i="5"/>
  <c r="P130" i="5"/>
  <c r="BI125" i="5"/>
  <c r="BH125" i="5"/>
  <c r="BG125" i="5"/>
  <c r="BE125" i="5"/>
  <c r="T125" i="5"/>
  <c r="R125" i="5"/>
  <c r="P125" i="5"/>
  <c r="J118" i="5"/>
  <c r="F118" i="5"/>
  <c r="F116" i="5"/>
  <c r="E114" i="5"/>
  <c r="J91" i="5"/>
  <c r="F91" i="5"/>
  <c r="F89" i="5"/>
  <c r="E87" i="5"/>
  <c r="J24" i="5"/>
  <c r="E24" i="5"/>
  <c r="J92" i="5"/>
  <c r="J23" i="5"/>
  <c r="J18" i="5"/>
  <c r="E18" i="5"/>
  <c r="F119" i="5" s="1"/>
  <c r="J17" i="5"/>
  <c r="J12" i="5"/>
  <c r="J116" i="5" s="1"/>
  <c r="E7" i="5"/>
  <c r="E85" i="5" s="1"/>
  <c r="J39" i="4"/>
  <c r="J38" i="4"/>
  <c r="AY98" i="1"/>
  <c r="J37" i="4"/>
  <c r="AX98" i="1" s="1"/>
  <c r="BI147" i="4"/>
  <c r="BH147" i="4"/>
  <c r="BG147" i="4"/>
  <c r="BE147" i="4"/>
  <c r="BK147" i="4"/>
  <c r="J147" i="4"/>
  <c r="BF147" i="4"/>
  <c r="BI146" i="4"/>
  <c r="BH146" i="4"/>
  <c r="BG146" i="4"/>
  <c r="BE146" i="4"/>
  <c r="BK146" i="4"/>
  <c r="J146" i="4" s="1"/>
  <c r="BF146" i="4" s="1"/>
  <c r="BI145" i="4"/>
  <c r="BH145" i="4"/>
  <c r="BG145" i="4"/>
  <c r="BE145" i="4"/>
  <c r="BK145" i="4"/>
  <c r="J145" i="4" s="1"/>
  <c r="BF145" i="4" s="1"/>
  <c r="BI144" i="4"/>
  <c r="BH144" i="4"/>
  <c r="BG144" i="4"/>
  <c r="BE144" i="4"/>
  <c r="BK144" i="4"/>
  <c r="J144" i="4"/>
  <c r="BF144" i="4" s="1"/>
  <c r="BI143" i="4"/>
  <c r="BH143" i="4"/>
  <c r="BG143" i="4"/>
  <c r="BE143" i="4"/>
  <c r="BK143" i="4"/>
  <c r="J143" i="4"/>
  <c r="BF143" i="4"/>
  <c r="BI142" i="4"/>
  <c r="BH142" i="4"/>
  <c r="BG142" i="4"/>
  <c r="BE142" i="4"/>
  <c r="BK142" i="4"/>
  <c r="J142" i="4"/>
  <c r="BF142" i="4"/>
  <c r="BI140" i="4"/>
  <c r="BH140" i="4"/>
  <c r="BG140" i="4"/>
  <c r="BE140" i="4"/>
  <c r="T140" i="4"/>
  <c r="T139" i="4" s="1"/>
  <c r="R140" i="4"/>
  <c r="R139" i="4"/>
  <c r="P140" i="4"/>
  <c r="P139" i="4" s="1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J121" i="4"/>
  <c r="J120" i="4"/>
  <c r="F120" i="4"/>
  <c r="F118" i="4"/>
  <c r="J94" i="4"/>
  <c r="J93" i="4"/>
  <c r="F93" i="4"/>
  <c r="F91" i="4"/>
  <c r="E89" i="4"/>
  <c r="J20" i="4"/>
  <c r="E20" i="4"/>
  <c r="F94" i="4" s="1"/>
  <c r="J19" i="4"/>
  <c r="J14" i="4"/>
  <c r="J118" i="4" s="1"/>
  <c r="E7" i="4"/>
  <c r="E112" i="4" s="1"/>
  <c r="AY97" i="1"/>
  <c r="AX97" i="1"/>
  <c r="J39" i="2"/>
  <c r="J38" i="2"/>
  <c r="AY96" i="1"/>
  <c r="J37" i="2"/>
  <c r="AX96" i="1"/>
  <c r="BI191" i="2"/>
  <c r="BH191" i="2"/>
  <c r="BG191" i="2"/>
  <c r="BE191" i="2"/>
  <c r="BK191" i="2"/>
  <c r="J191" i="2"/>
  <c r="BF191" i="2" s="1"/>
  <c r="BI190" i="2"/>
  <c r="BH190" i="2"/>
  <c r="BG190" i="2"/>
  <c r="BE190" i="2"/>
  <c r="BK190" i="2"/>
  <c r="J190" i="2"/>
  <c r="BF190" i="2"/>
  <c r="BI189" i="2"/>
  <c r="BH189" i="2"/>
  <c r="BG189" i="2"/>
  <c r="BE189" i="2"/>
  <c r="BK189" i="2"/>
  <c r="J189" i="2"/>
  <c r="BF189" i="2"/>
  <c r="BI188" i="2"/>
  <c r="BH188" i="2"/>
  <c r="BG188" i="2"/>
  <c r="BE188" i="2"/>
  <c r="BK188" i="2"/>
  <c r="J188" i="2" s="1"/>
  <c r="BF188" i="2" s="1"/>
  <c r="BI187" i="2"/>
  <c r="BH187" i="2"/>
  <c r="BG187" i="2"/>
  <c r="BE187" i="2"/>
  <c r="BK187" i="2"/>
  <c r="J187" i="2"/>
  <c r="BF187" i="2" s="1"/>
  <c r="BI186" i="2"/>
  <c r="BH186" i="2"/>
  <c r="BG186" i="2"/>
  <c r="BE186" i="2"/>
  <c r="BK186" i="2"/>
  <c r="J186" i="2"/>
  <c r="BF186" i="2"/>
  <c r="BI181" i="2"/>
  <c r="BH181" i="2"/>
  <c r="BG181" i="2"/>
  <c r="BE181" i="2"/>
  <c r="T181" i="2"/>
  <c r="R181" i="2"/>
  <c r="P181" i="2"/>
  <c r="BI178" i="2"/>
  <c r="BH178" i="2"/>
  <c r="BG178" i="2"/>
  <c r="BE178" i="2"/>
  <c r="T178" i="2"/>
  <c r="R178" i="2"/>
  <c r="P178" i="2"/>
  <c r="BI175" i="2"/>
  <c r="BH175" i="2"/>
  <c r="BG175" i="2"/>
  <c r="BE175" i="2"/>
  <c r="T175" i="2"/>
  <c r="R175" i="2"/>
  <c r="P175" i="2"/>
  <c r="BI171" i="2"/>
  <c r="BH171" i="2"/>
  <c r="BG171" i="2"/>
  <c r="BE171" i="2"/>
  <c r="T171" i="2"/>
  <c r="R171" i="2"/>
  <c r="P171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0" i="2"/>
  <c r="BH160" i="2"/>
  <c r="BG160" i="2"/>
  <c r="BE160" i="2"/>
  <c r="T160" i="2"/>
  <c r="R160" i="2"/>
  <c r="P160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1" i="2"/>
  <c r="BH141" i="2"/>
  <c r="BG141" i="2"/>
  <c r="BE141" i="2"/>
  <c r="T141" i="2"/>
  <c r="R141" i="2"/>
  <c r="P141" i="2"/>
  <c r="BI138" i="2"/>
  <c r="BH138" i="2"/>
  <c r="BG138" i="2"/>
  <c r="BE138" i="2"/>
  <c r="T138" i="2"/>
  <c r="R138" i="2"/>
  <c r="P138" i="2"/>
  <c r="BI134" i="2"/>
  <c r="BH134" i="2"/>
  <c r="BG134" i="2"/>
  <c r="BE134" i="2"/>
  <c r="T134" i="2"/>
  <c r="R134" i="2"/>
  <c r="P134" i="2"/>
  <c r="BI130" i="2"/>
  <c r="BH130" i="2"/>
  <c r="BG130" i="2"/>
  <c r="BE130" i="2"/>
  <c r="T130" i="2"/>
  <c r="R130" i="2"/>
  <c r="P130" i="2"/>
  <c r="BI127" i="2"/>
  <c r="BH127" i="2"/>
  <c r="BG127" i="2"/>
  <c r="BE127" i="2"/>
  <c r="T127" i="2"/>
  <c r="R127" i="2"/>
  <c r="P127" i="2"/>
  <c r="J121" i="2"/>
  <c r="J120" i="2"/>
  <c r="F120" i="2"/>
  <c r="F118" i="2"/>
  <c r="E116" i="2"/>
  <c r="J94" i="2"/>
  <c r="J93" i="2"/>
  <c r="F93" i="2"/>
  <c r="F91" i="2"/>
  <c r="E89" i="2"/>
  <c r="J20" i="2"/>
  <c r="E20" i="2"/>
  <c r="J19" i="2"/>
  <c r="J14" i="2"/>
  <c r="J91" i="2" s="1"/>
  <c r="E7" i="2"/>
  <c r="E112" i="2"/>
  <c r="L90" i="1"/>
  <c r="AM90" i="1"/>
  <c r="AM89" i="1"/>
  <c r="L89" i="1"/>
  <c r="AM87" i="1"/>
  <c r="L87" i="1"/>
  <c r="L85" i="1"/>
  <c r="L84" i="1"/>
  <c r="BK160" i="2"/>
  <c r="BK153" i="2"/>
  <c r="BK148" i="2"/>
  <c r="AS95" i="1"/>
  <c r="J167" i="2"/>
  <c r="J163" i="2"/>
  <c r="BK154" i="2"/>
  <c r="BK149" i="2"/>
  <c r="J138" i="2"/>
  <c r="BK130" i="2"/>
  <c r="BK163" i="2"/>
  <c r="J141" i="2"/>
  <c r="J127" i="2"/>
  <c r="J137" i="4"/>
  <c r="J134" i="4"/>
  <c r="J132" i="4"/>
  <c r="BK127" i="4"/>
  <c r="J131" i="4"/>
  <c r="J129" i="4"/>
  <c r="BK138" i="4"/>
  <c r="BK134" i="4"/>
  <c r="BK131" i="4"/>
  <c r="J138" i="4"/>
  <c r="BK133" i="4"/>
  <c r="J127" i="4"/>
  <c r="J226" i="5"/>
  <c r="BK214" i="5"/>
  <c r="BK207" i="5"/>
  <c r="J197" i="5"/>
  <c r="BK180" i="5"/>
  <c r="BK155" i="5"/>
  <c r="J145" i="5"/>
  <c r="J214" i="5"/>
  <c r="BK213" i="5"/>
  <c r="J207" i="5"/>
  <c r="BK174" i="5"/>
  <c r="BK150" i="5"/>
  <c r="J140" i="5"/>
  <c r="J125" i="5"/>
  <c r="J213" i="5"/>
  <c r="J180" i="5"/>
  <c r="J169" i="5"/>
  <c r="BK140" i="5"/>
  <c r="BK125" i="5"/>
  <c r="BK226" i="5"/>
  <c r="J192" i="5"/>
  <c r="BK169" i="5"/>
  <c r="BK159" i="5"/>
  <c r="J155" i="5"/>
  <c r="BK130" i="5"/>
  <c r="J167" i="6"/>
  <c r="BK162" i="6"/>
  <c r="J159" i="6"/>
  <c r="BK154" i="6"/>
  <c r="BK150" i="6"/>
  <c r="J133" i="6"/>
  <c r="J130" i="6"/>
  <c r="BK169" i="6"/>
  <c r="J164" i="6"/>
  <c r="BK160" i="6"/>
  <c r="BK157" i="6"/>
  <c r="BK151" i="6"/>
  <c r="BK138" i="6"/>
  <c r="BK129" i="6"/>
  <c r="BK167" i="6"/>
  <c r="BK161" i="6"/>
  <c r="J157" i="6"/>
  <c r="J155" i="6"/>
  <c r="J154" i="6"/>
  <c r="J151" i="6"/>
  <c r="J131" i="6"/>
  <c r="BK165" i="6"/>
  <c r="BK159" i="6"/>
  <c r="J156" i="6"/>
  <c r="J152" i="6"/>
  <c r="J149" i="6"/>
  <c r="J138" i="6"/>
  <c r="BK133" i="6"/>
  <c r="BK131" i="6"/>
  <c r="J178" i="2"/>
  <c r="BK175" i="2"/>
  <c r="BK171" i="2"/>
  <c r="BK164" i="2"/>
  <c r="J156" i="2"/>
  <c r="J154" i="2"/>
  <c r="J150" i="2"/>
  <c r="J149" i="2"/>
  <c r="J148" i="2"/>
  <c r="J147" i="2"/>
  <c r="BK141" i="2"/>
  <c r="J130" i="2"/>
  <c r="BK181" i="2"/>
  <c r="J168" i="2"/>
  <c r="BK167" i="2"/>
  <c r="BK155" i="2"/>
  <c r="BK150" i="2"/>
  <c r="BK138" i="2"/>
  <c r="J181" i="2"/>
  <c r="BK178" i="2"/>
  <c r="J175" i="2"/>
  <c r="J171" i="2"/>
  <c r="BK168" i="2"/>
  <c r="J164" i="2"/>
  <c r="J160" i="2"/>
  <c r="BK156" i="2"/>
  <c r="J153" i="2"/>
  <c r="BK147" i="2"/>
  <c r="J134" i="2"/>
  <c r="BK127" i="2"/>
  <c r="J155" i="2"/>
  <c r="BK134" i="2"/>
  <c r="BK140" i="4"/>
  <c r="BK135" i="4"/>
  <c r="J130" i="4"/>
  <c r="BK129" i="4"/>
  <c r="J133" i="4"/>
  <c r="BK130" i="4"/>
  <c r="J128" i="4"/>
  <c r="J135" i="4"/>
  <c r="BK132" i="4"/>
  <c r="J140" i="4"/>
  <c r="BK137" i="4"/>
  <c r="BK128" i="4"/>
  <c r="J218" i="5"/>
  <c r="BK212" i="5"/>
  <c r="BK202" i="5"/>
  <c r="BK185" i="5"/>
  <c r="J174" i="5"/>
  <c r="J150" i="5"/>
  <c r="BK164" i="5"/>
  <c r="J135" i="5"/>
  <c r="BK218" i="5"/>
  <c r="J212" i="5"/>
  <c r="BK192" i="5"/>
  <c r="J159" i="5"/>
  <c r="BK145" i="5"/>
  <c r="J130" i="5"/>
  <c r="J202" i="5"/>
  <c r="BK197" i="5"/>
  <c r="J185" i="5"/>
  <c r="J164" i="5"/>
  <c r="BK135" i="5"/>
  <c r="J169" i="6"/>
  <c r="J166" i="6"/>
  <c r="J161" i="6"/>
  <c r="J158" i="6"/>
  <c r="BK152" i="6"/>
  <c r="BK134" i="6"/>
  <c r="J132" i="6"/>
  <c r="J129" i="6"/>
  <c r="BK125" i="6"/>
  <c r="J165" i="6"/>
  <c r="BK163" i="6"/>
  <c r="BK155" i="6"/>
  <c r="BK149" i="6"/>
  <c r="BK132" i="6"/>
  <c r="BK164" i="6"/>
  <c r="J162" i="6"/>
  <c r="J160" i="6"/>
  <c r="BK156" i="6"/>
  <c r="BK153" i="6"/>
  <c r="J142" i="6"/>
  <c r="BK130" i="6"/>
  <c r="BK166" i="6"/>
  <c r="J163" i="6"/>
  <c r="BK158" i="6"/>
  <c r="J153" i="6"/>
  <c r="J150" i="6"/>
  <c r="BK142" i="6"/>
  <c r="J134" i="6"/>
  <c r="J125" i="6"/>
  <c r="BK126" i="3" l="1"/>
  <c r="J126" i="3" s="1"/>
  <c r="J99" i="3" s="1"/>
  <c r="P126" i="2"/>
  <c r="P159" i="2"/>
  <c r="P125" i="2" s="1"/>
  <c r="P124" i="2" s="1"/>
  <c r="AU96" i="1" s="1"/>
  <c r="P126" i="4"/>
  <c r="P125" i="4" s="1"/>
  <c r="P124" i="4" s="1"/>
  <c r="AU98" i="1" s="1"/>
  <c r="BK124" i="5"/>
  <c r="J124" i="5" s="1"/>
  <c r="J98" i="5" s="1"/>
  <c r="R158" i="5"/>
  <c r="P179" i="5"/>
  <c r="BK124" i="6"/>
  <c r="BK123" i="6"/>
  <c r="J123" i="6" s="1"/>
  <c r="J97" i="6" s="1"/>
  <c r="BK137" i="6"/>
  <c r="J137" i="6"/>
  <c r="J99" i="6" s="1"/>
  <c r="BK148" i="6"/>
  <c r="BK147" i="6"/>
  <c r="J147" i="6"/>
  <c r="J100" i="6" s="1"/>
  <c r="BK126" i="2"/>
  <c r="J126" i="2" s="1"/>
  <c r="J100" i="2" s="1"/>
  <c r="BK159" i="2"/>
  <c r="J159" i="2" s="1"/>
  <c r="J101" i="2" s="1"/>
  <c r="BK185" i="2"/>
  <c r="J185" i="2" s="1"/>
  <c r="J102" i="2" s="1"/>
  <c r="BK126" i="4"/>
  <c r="J126" i="4"/>
  <c r="J100" i="4" s="1"/>
  <c r="BK141" i="4"/>
  <c r="J141" i="4"/>
  <c r="J102" i="4"/>
  <c r="P124" i="5"/>
  <c r="P158" i="5"/>
  <c r="T179" i="5"/>
  <c r="R124" i="6"/>
  <c r="P137" i="6"/>
  <c r="T148" i="6"/>
  <c r="T147" i="6"/>
  <c r="T126" i="2"/>
  <c r="T125" i="2" s="1"/>
  <c r="T124" i="2" s="1"/>
  <c r="T159" i="2"/>
  <c r="AU97" i="1"/>
  <c r="R126" i="4"/>
  <c r="R125" i="4"/>
  <c r="R124" i="4"/>
  <c r="T124" i="5"/>
  <c r="T158" i="5"/>
  <c r="BK179" i="5"/>
  <c r="J179" i="5"/>
  <c r="J100" i="5"/>
  <c r="BK227" i="5"/>
  <c r="J227" i="5"/>
  <c r="J102" i="5"/>
  <c r="P124" i="6"/>
  <c r="P123" i="6" s="1"/>
  <c r="R137" i="6"/>
  <c r="P148" i="6"/>
  <c r="P147" i="6"/>
  <c r="BK170" i="6"/>
  <c r="J170" i="6"/>
  <c r="J102" i="6"/>
  <c r="R126" i="2"/>
  <c r="R159" i="2"/>
  <c r="T126" i="4"/>
  <c r="T125" i="4"/>
  <c r="T124" i="4"/>
  <c r="R124" i="5"/>
  <c r="BK158" i="5"/>
  <c r="J158" i="5"/>
  <c r="J99" i="5"/>
  <c r="R179" i="5"/>
  <c r="T124" i="6"/>
  <c r="T137" i="6"/>
  <c r="T123" i="6" s="1"/>
  <c r="T122" i="6" s="1"/>
  <c r="R148" i="6"/>
  <c r="R147" i="6"/>
  <c r="BK225" i="5"/>
  <c r="J225" i="5"/>
  <c r="J101" i="5" s="1"/>
  <c r="BK139" i="4"/>
  <c r="J139" i="4"/>
  <c r="J101" i="4"/>
  <c r="J89" i="6"/>
  <c r="F92" i="6"/>
  <c r="BF133" i="6"/>
  <c r="BF138" i="6"/>
  <c r="BF149" i="6"/>
  <c r="BF150" i="6"/>
  <c r="BF151" i="6"/>
  <c r="BF152" i="6"/>
  <c r="BF154" i="6"/>
  <c r="BF162" i="6"/>
  <c r="BF169" i="6"/>
  <c r="E112" i="6"/>
  <c r="BF130" i="6"/>
  <c r="BF153" i="6"/>
  <c r="BF156" i="6"/>
  <c r="BF159" i="6"/>
  <c r="BF164" i="6"/>
  <c r="BF167" i="6"/>
  <c r="BF155" i="6"/>
  <c r="BF163" i="6"/>
  <c r="BF165" i="6"/>
  <c r="BF125" i="6"/>
  <c r="BF129" i="6"/>
  <c r="BF131" i="6"/>
  <c r="BF132" i="6"/>
  <c r="BF134" i="6"/>
  <c r="BF142" i="6"/>
  <c r="BF157" i="6"/>
  <c r="BF158" i="6"/>
  <c r="BF160" i="6"/>
  <c r="BF161" i="6"/>
  <c r="BF166" i="6"/>
  <c r="E112" i="5"/>
  <c r="J119" i="5"/>
  <c r="BF130" i="5"/>
  <c r="BF155" i="5"/>
  <c r="BF159" i="5"/>
  <c r="BF164" i="5"/>
  <c r="BF185" i="5"/>
  <c r="BF192" i="5"/>
  <c r="BF197" i="5"/>
  <c r="BF212" i="5"/>
  <c r="BK125" i="4"/>
  <c r="J125" i="4" s="1"/>
  <c r="J99" i="4" s="1"/>
  <c r="J89" i="5"/>
  <c r="BF125" i="5"/>
  <c r="BF140" i="5"/>
  <c r="F92" i="5"/>
  <c r="BF135" i="5"/>
  <c r="BF202" i="5"/>
  <c r="BF213" i="5"/>
  <c r="BF214" i="5"/>
  <c r="BF145" i="5"/>
  <c r="BF150" i="5"/>
  <c r="BF169" i="5"/>
  <c r="BF174" i="5"/>
  <c r="BF180" i="5"/>
  <c r="BF207" i="5"/>
  <c r="BF218" i="5"/>
  <c r="BF226" i="5"/>
  <c r="J91" i="4"/>
  <c r="BF128" i="4"/>
  <c r="BF133" i="4"/>
  <c r="BF137" i="4"/>
  <c r="BF140" i="4"/>
  <c r="E85" i="4"/>
  <c r="BF127" i="4"/>
  <c r="BF138" i="4"/>
  <c r="F121" i="4"/>
  <c r="BF130" i="4"/>
  <c r="BF132" i="4"/>
  <c r="BF134" i="4"/>
  <c r="BF129" i="4"/>
  <c r="BF131" i="4"/>
  <c r="BF135" i="4"/>
  <c r="E85" i="2"/>
  <c r="J118" i="2"/>
  <c r="BF138" i="2"/>
  <c r="BF149" i="2"/>
  <c r="BF141" i="2"/>
  <c r="BF156" i="2"/>
  <c r="BF160" i="2"/>
  <c r="BF163" i="2"/>
  <c r="BF168" i="2"/>
  <c r="BF127" i="2"/>
  <c r="BF134" i="2"/>
  <c r="BF167" i="2"/>
  <c r="BF171" i="2"/>
  <c r="BF175" i="2"/>
  <c r="BF181" i="2"/>
  <c r="BF130" i="2"/>
  <c r="BF147" i="2"/>
  <c r="BF148" i="2"/>
  <c r="BF150" i="2"/>
  <c r="BF153" i="2"/>
  <c r="BF154" i="2"/>
  <c r="BF155" i="2"/>
  <c r="BF164" i="2"/>
  <c r="BF178" i="2"/>
  <c r="F37" i="2"/>
  <c r="BB96" i="1" s="1"/>
  <c r="AZ97" i="1"/>
  <c r="BD97" i="1"/>
  <c r="F33" i="5"/>
  <c r="AZ99" i="1" s="1"/>
  <c r="J33" i="6"/>
  <c r="AV100" i="1"/>
  <c r="F37" i="6"/>
  <c r="BD100" i="1" s="1"/>
  <c r="F38" i="2"/>
  <c r="BC96" i="1" s="1"/>
  <c r="J35" i="2"/>
  <c r="AV96" i="1" s="1"/>
  <c r="BB97" i="1"/>
  <c r="F35" i="4"/>
  <c r="AZ98" i="1" s="1"/>
  <c r="F38" i="4"/>
  <c r="BC98" i="1"/>
  <c r="F37" i="5"/>
  <c r="BD99" i="1" s="1"/>
  <c r="F36" i="6"/>
  <c r="BC100" i="1"/>
  <c r="F35" i="2"/>
  <c r="AZ96" i="1" s="1"/>
  <c r="AS94" i="1"/>
  <c r="BC97" i="1"/>
  <c r="F39" i="4"/>
  <c r="BD98" i="1"/>
  <c r="F35" i="5"/>
  <c r="BB99" i="1" s="1"/>
  <c r="F36" i="5"/>
  <c r="BC99" i="1"/>
  <c r="F33" i="6"/>
  <c r="AZ100" i="1" s="1"/>
  <c r="F39" i="2"/>
  <c r="BD96" i="1" s="1"/>
  <c r="AV97" i="1"/>
  <c r="J35" i="4"/>
  <c r="AV98" i="1"/>
  <c r="F37" i="4"/>
  <c r="BB98" i="1" s="1"/>
  <c r="J33" i="5"/>
  <c r="AV99" i="1"/>
  <c r="F35" i="6"/>
  <c r="BB100" i="1" s="1"/>
  <c r="BK125" i="3" l="1"/>
  <c r="J125" i="3" s="1"/>
  <c r="J32" i="3" s="1"/>
  <c r="J41" i="3" s="1"/>
  <c r="BK125" i="2"/>
  <c r="BK124" i="2" s="1"/>
  <c r="J124" i="2" s="1"/>
  <c r="J32" i="2" s="1"/>
  <c r="AG96" i="1" s="1"/>
  <c r="R123" i="5"/>
  <c r="R122" i="5"/>
  <c r="T123" i="5"/>
  <c r="T122" i="5"/>
  <c r="R125" i="2"/>
  <c r="R124" i="2" s="1"/>
  <c r="P122" i="6"/>
  <c r="AU100" i="1"/>
  <c r="R123" i="6"/>
  <c r="R122" i="6" s="1"/>
  <c r="P123" i="5"/>
  <c r="P122" i="5"/>
  <c r="AU99" i="1"/>
  <c r="BK123" i="5"/>
  <c r="BK122" i="5" s="1"/>
  <c r="J122" i="5" s="1"/>
  <c r="J30" i="5" s="1"/>
  <c r="AG99" i="1" s="1"/>
  <c r="BK122" i="6"/>
  <c r="J122" i="6"/>
  <c r="J96" i="6"/>
  <c r="J124" i="6"/>
  <c r="J98" i="6"/>
  <c r="J148" i="6"/>
  <c r="J101" i="6"/>
  <c r="BK124" i="4"/>
  <c r="J124" i="4"/>
  <c r="J32" i="4" s="1"/>
  <c r="AG98" i="1" s="1"/>
  <c r="AU95" i="1"/>
  <c r="AU94" i="1" s="1"/>
  <c r="AW97" i="1"/>
  <c r="AT97" i="1" s="1"/>
  <c r="J36" i="4"/>
  <c r="AW98" i="1" s="1"/>
  <c r="AT98" i="1" s="1"/>
  <c r="J34" i="5"/>
  <c r="AW99" i="1"/>
  <c r="AT99" i="1" s="1"/>
  <c r="J36" i="2"/>
  <c r="AW96" i="1" s="1"/>
  <c r="AT96" i="1" s="1"/>
  <c r="BD95" i="1"/>
  <c r="AZ95" i="1"/>
  <c r="AV95" i="1" s="1"/>
  <c r="F34" i="6"/>
  <c r="BA100" i="1"/>
  <c r="BA97" i="1"/>
  <c r="BC95" i="1"/>
  <c r="AY95" i="1" s="1"/>
  <c r="BB95" i="1"/>
  <c r="AX95" i="1" s="1"/>
  <c r="F34" i="5"/>
  <c r="BA99" i="1" s="1"/>
  <c r="F36" i="2"/>
  <c r="BA96" i="1" s="1"/>
  <c r="F36" i="4"/>
  <c r="BA98" i="1" s="1"/>
  <c r="J34" i="6"/>
  <c r="AW100" i="1"/>
  <c r="AT100" i="1" s="1"/>
  <c r="J98" i="3" l="1"/>
  <c r="J98" i="2"/>
  <c r="J125" i="2"/>
  <c r="J99" i="2" s="1"/>
  <c r="AN96" i="1"/>
  <c r="J96" i="5"/>
  <c r="J123" i="5"/>
  <c r="J97" i="5"/>
  <c r="AN98" i="1"/>
  <c r="J98" i="4"/>
  <c r="J39" i="5"/>
  <c r="J41" i="4"/>
  <c r="J41" i="2"/>
  <c r="AN99" i="1"/>
  <c r="BD94" i="1"/>
  <c r="W33" i="1" s="1"/>
  <c r="J30" i="6"/>
  <c r="AG100" i="1"/>
  <c r="BC94" i="1"/>
  <c r="W32" i="1" s="1"/>
  <c r="AZ94" i="1"/>
  <c r="AV94" i="1" s="1"/>
  <c r="AK29" i="1" s="1"/>
  <c r="BB94" i="1"/>
  <c r="AX94" i="1" s="1"/>
  <c r="BA95" i="1"/>
  <c r="J39" i="6" l="1"/>
  <c r="AN100" i="1"/>
  <c r="AG97" i="1"/>
  <c r="AG95" i="1" s="1"/>
  <c r="AW95" i="1"/>
  <c r="AT95" i="1" s="1"/>
  <c r="W31" i="1"/>
  <c r="BA94" i="1"/>
  <c r="AW94" i="1" s="1"/>
  <c r="AK30" i="1" s="1"/>
  <c r="W29" i="1"/>
  <c r="AY94" i="1"/>
  <c r="AN95" i="1" l="1"/>
  <c r="AG94" i="1"/>
  <c r="AK26" i="1" s="1"/>
  <c r="AK35" i="1" s="1"/>
  <c r="AN97" i="1"/>
  <c r="W30" i="1"/>
  <c r="AT94" i="1"/>
  <c r="AN94" i="1" l="1"/>
</calcChain>
</file>

<file path=xl/sharedStrings.xml><?xml version="1.0" encoding="utf-8"?>
<sst xmlns="http://schemas.openxmlformats.org/spreadsheetml/2006/main" count="3993" uniqueCount="572">
  <si>
    <t>Export Komplet</t>
  </si>
  <si>
    <t/>
  </si>
  <si>
    <t>2.0</t>
  </si>
  <si>
    <t>False</t>
  </si>
  <si>
    <t>{eaecae90-f3bb-46e4-8079-e11a46e4bf48}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</si>
  <si>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</si>
  <si>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</si>
  <si>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</si>
  <si>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</si>
  <si>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</si>
  <si>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</si>
  <si>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</si>
  <si>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029/2020-r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</si>
  <si>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</si>
  <si>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</si>
  <si>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JKSO:</t>
  </si>
  <si>
    <t>KS:</t>
  </si>
  <si>
    <t>Miesto:</t>
  </si>
  <si>
    <t xml:space="preserve">Bratislava </t>
  </si>
  <si>
    <t>Dátum:</t>
  </si>
  <si>
    <t>Objednávateľ:</t>
  </si>
  <si>
    <t>IČO:</t>
  </si>
  <si>
    <t>Magistrát hlavného mesta SR Bratislavy</t>
  </si>
  <si>
    <t>IČ DPH:</t>
  </si>
  <si>
    <t>Zhotoviteľ:</t>
  </si>
  <si>
    <t>Vyplň údaj</t>
  </si>
  <si>
    <t>Projektant:</t>
  </si>
  <si>
    <t xml:space="preserve">Ing.arch.K. Kolčáková  </t>
  </si>
  <si>
    <t>True</t>
  </si>
  <si>
    <t>0,01</t>
  </si>
  <si>
    <t>Spracovateľ:</t>
  </si>
  <si>
    <t>52 608 069</t>
  </si>
  <si>
    <t xml:space="preserve">BizPartner Agency s.r.o. , Poprad </t>
  </si>
  <si>
    <t>DIČ: 21211134213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</si>
  <si>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</si>
  <si>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</si>
  <si>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</si>
  <si>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</si>
  <si>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</si>
  <si>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</si>
  <si>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</si>
  <si>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</si>
  <si>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</si>
  <si>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</si>
  <si>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</si>
  <si>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</si>
  <si>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</si>
  <si>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</si>
  <si>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</si>
  <si>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</si>
  <si>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</si>
  <si>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</si>
  <si>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</si>
  <si>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</si>
  <si>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</si>
  <si>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</si>
  <si>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</si>
  <si>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</si>
  <si>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</si>
  <si>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</si>
  <si>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</si>
  <si>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</si>
  <si>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</si>
  <si>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</si>
  <si>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</si>
  <si>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</si>
  <si>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</si>
  <si>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</si>
  <si>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</si>
  <si>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</si>
  <si>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</si>
  <si>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</si>
  <si>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</si>
  <si>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</si>
  <si>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</si>
  <si>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</si>
  <si>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</si>
  <si>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</si>
  <si>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</si>
  <si>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SO.01</t>
  </si>
  <si>
    <t>SO.01 - Detské ihrisko</t>
  </si>
  <si>
    <t>STA</t>
  </si>
  <si>
    <t>1</t>
  </si>
  <si>
    <t>{881c5b4d-0743-471d-af6e-c13b8728f5a9}</t>
  </si>
  <si>
    <t>/</t>
  </si>
  <si>
    <t>SO.01.1</t>
  </si>
  <si>
    <t xml:space="preserve">SO.01.1 - Búracie  práce </t>
  </si>
  <si>
    <t>Časť</t>
  </si>
  <si>
    <t>2</t>
  </si>
  <si>
    <t>{bdf48d16-fba2-44b8-817d-4e56bc0ef25f}</t>
  </si>
  <si>
    <t>SO.01.2</t>
  </si>
  <si>
    <t>{c1b2e18f-7d2a-47a9-94ea-088406005c4a}</t>
  </si>
  <si>
    <t>SO.01.3</t>
  </si>
  <si>
    <t xml:space="preserve">SO.01.3 - Mobiliár ihriska </t>
  </si>
  <si>
    <t>{9e6492fd-d540-40f4-aa26-21be5f493d87}</t>
  </si>
  <si>
    <t>SO.02</t>
  </si>
  <si>
    <t xml:space="preserve">SO.02 - Spevnené plochy </t>
  </si>
  <si>
    <t>{ccf7e131-3687-4a77-8aa8-586288f629fa}</t>
  </si>
  <si>
    <t>SO.03</t>
  </si>
  <si>
    <t xml:space="preserve">SO.03 - Oplotenie detského ihriska </t>
  </si>
  <si>
    <t>{e718f034-1097-4403-b709-6dca11d8cae7}</t>
  </si>
  <si>
    <t>KRYCÍ LIST ROZPOČTU</t>
  </si>
  <si>
    <t>Objekt:</t>
  </si>
  <si>
    <t>SO.01 - SO.01 - Detské ihrisko</t>
  </si>
  <si>
    <t>Časť:</t>
  </si>
  <si>
    <t xml:space="preserve">SO.01.1 - SO.01.1 - Búracie  práce 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</si>
  <si>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</si>
  <si>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</si>
  <si>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</si>
  <si>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</si>
  <si>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</si>
  <si>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</si>
  <si>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</si>
  <si>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9 - Ostatné konštrukcie a práce-búranie</t>
  </si>
  <si>
    <t>VP -   Práce naviac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</si>
  <si>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</si>
  <si>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</si>
  <si>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</si>
  <si>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</si>
  <si>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</si>
  <si>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</si>
  <si>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</si>
  <si>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</si>
  <si>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</si>
  <si>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</si>
  <si>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</si>
  <si>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</si>
  <si>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</si>
  <si>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</si>
  <si>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</si>
  <si>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</si>
  <si>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</si>
  <si>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111201101.S.1</t>
  </si>
  <si>
    <t xml:space="preserve">Odstránenie nízskej zelene  prerastajúcej na chodník </t>
  </si>
  <si>
    <t>m2</t>
  </si>
  <si>
    <t>4</t>
  </si>
  <si>
    <t>-2050608945</t>
  </si>
  <si>
    <t>VV</t>
  </si>
  <si>
    <t>" ozn. BP5 " 33</t>
  </si>
  <si>
    <t>Súčet</t>
  </si>
  <si>
    <t>113107132.S</t>
  </si>
  <si>
    <t>Odstránenie krytu v ploche do 200 m2 z betónu prostého, hr. vrstvy 150 do 300 mm,  -0,50000t</t>
  </si>
  <si>
    <t>-1263822377</t>
  </si>
  <si>
    <t xml:space="preserve">" ozn. BP1  hr. 200 mm "  </t>
  </si>
  <si>
    <t>4,70+0,50+36,40+2,00</t>
  </si>
  <si>
    <t>3</t>
  </si>
  <si>
    <t>113107141.S</t>
  </si>
  <si>
    <t>Odstránenie krytu v ploche do 200 m2 asfaltového, hr. vrstvy do 50 mm,  -0,09800t</t>
  </si>
  <si>
    <t>-1112993988</t>
  </si>
  <si>
    <t xml:space="preserve">" ozn. BP1 " </t>
  </si>
  <si>
    <t>113206111.S</t>
  </si>
  <si>
    <t>Vytrhanie obrúb betónových, s vybúraním lôžka, z krajníkov alebo obrubníkov stojatých,  -0,14500t</t>
  </si>
  <si>
    <t>m</t>
  </si>
  <si>
    <t>-1983711986</t>
  </si>
  <si>
    <t>" ozn. BP9 "   115,10</t>
  </si>
  <si>
    <t>5</t>
  </si>
  <si>
    <t>122201101.S</t>
  </si>
  <si>
    <t>Odkopávka a prekopávka nezapažená v hornine 3, do 100 m3</t>
  </si>
  <si>
    <t>m3</t>
  </si>
  <si>
    <t>1867864375</t>
  </si>
  <si>
    <t>" odkop zemina   hr. 270 mm , ozn. BP3"</t>
  </si>
  <si>
    <t>151,9*0,27</t>
  </si>
  <si>
    <t>" odkop zemina   hr. 250 mm , ozn. BP4"</t>
  </si>
  <si>
    <t>43,70*0,25</t>
  </si>
  <si>
    <t>6</t>
  </si>
  <si>
    <t>122201109.S</t>
  </si>
  <si>
    <t>Odkopávky a prekopávky nezapažené. Príplatok k cenám za lepivosť horniny 3</t>
  </si>
  <si>
    <t>1904108108</t>
  </si>
  <si>
    <t>7</t>
  </si>
  <si>
    <t>162201101.S</t>
  </si>
  <si>
    <t>Vodorovné premiestnenie výkopku z horniny 1-4 do 20m</t>
  </si>
  <si>
    <t>1874552361</t>
  </si>
  <si>
    <t>8</t>
  </si>
  <si>
    <t>162301102.S</t>
  </si>
  <si>
    <t>Vodorovné premiestnenie výkopku po spevnenej ceste z horniny tr.1-4, do 100 m3 na vzdialenosť do 1000 m</t>
  </si>
  <si>
    <t>207307539</t>
  </si>
  <si>
    <t>9</t>
  </si>
  <si>
    <t>162501105.S</t>
  </si>
  <si>
    <t>Vodorovné premiestnenie výkopku po spevnenej ceste z horniny tr.1-4, do 100 m3, príplatok k cene za každých ďalšich a začatých 1000 m</t>
  </si>
  <si>
    <t>-1691888844</t>
  </si>
  <si>
    <t>(15-1)*51,938</t>
  </si>
  <si>
    <t>10</t>
  </si>
  <si>
    <t>167101101.S</t>
  </si>
  <si>
    <t>Nakladanie neuľahnutého výkopku z hornín tr.1-4 do 100 m3</t>
  </si>
  <si>
    <t>1363098496</t>
  </si>
  <si>
    <t>11</t>
  </si>
  <si>
    <t>171101131.S</t>
  </si>
  <si>
    <t xml:space="preserve">Uloženie sypaniny do násypu  nesúdržných a súdržných hornín </t>
  </si>
  <si>
    <t>557383400</t>
  </si>
  <si>
    <t>12</t>
  </si>
  <si>
    <t>171201201.S</t>
  </si>
  <si>
    <t>Uloženie sypaniny na skládky do 100 m3</t>
  </si>
  <si>
    <t>466669101</t>
  </si>
  <si>
    <t>13</t>
  </si>
  <si>
    <t>171209002.S</t>
  </si>
  <si>
    <t>Poplatok za skladovanie - zemina a kamenivo (17 05) ostatné</t>
  </si>
  <si>
    <t>t</t>
  </si>
  <si>
    <t>-1491874015</t>
  </si>
  <si>
    <t>51,938*1,65</t>
  </si>
  <si>
    <t>Ostatné konštrukcie a práce-búranie</t>
  </si>
  <si>
    <t>14</t>
  </si>
  <si>
    <t>966001141.S.1</t>
  </si>
  <si>
    <t>Demontáž pôvodných konštrukcii  preliezok  0,125 t</t>
  </si>
  <si>
    <t>ks</t>
  </si>
  <si>
    <t>1720127173</t>
  </si>
  <si>
    <t>" ozn. BP8 "  3</t>
  </si>
  <si>
    <t>15</t>
  </si>
  <si>
    <t>979081111</t>
  </si>
  <si>
    <t>Odvoz sutiny a vybúraných hmôt na skládku do 1 km</t>
  </si>
  <si>
    <t>1596553718</t>
  </si>
  <si>
    <t>16</t>
  </si>
  <si>
    <t>979081121</t>
  </si>
  <si>
    <t>Odvoz sutiny a vybúraných hmôt na skládku za každý ďalší 1 km</t>
  </si>
  <si>
    <t>-747930448</t>
  </si>
  <si>
    <t>(15-1)*43,137</t>
  </si>
  <si>
    <t>17</t>
  </si>
  <si>
    <t>979082111</t>
  </si>
  <si>
    <t>Vnútrostavenisková doprava sutiny a vybúraných hmôt do 10 m</t>
  </si>
  <si>
    <t>-1427795547</t>
  </si>
  <si>
    <t>18</t>
  </si>
  <si>
    <t>979082121</t>
  </si>
  <si>
    <t>Vnútrostavenisková doprava sutiny a vybúraných hmôt za každých ďalších 5 m</t>
  </si>
  <si>
    <t>1062866529</t>
  </si>
  <si>
    <t>(50-10)/5*43,137</t>
  </si>
  <si>
    <t>19</t>
  </si>
  <si>
    <t>979089012</t>
  </si>
  <si>
    <t>Poplatok za skladovanie - betón, tehly, dlaždice (17 01) ostatné</t>
  </si>
  <si>
    <t>-95734821</t>
  </si>
  <si>
    <t>" bet. plocha " 21,80</t>
  </si>
  <si>
    <t>" obrubníky " 16,69</t>
  </si>
  <si>
    <t>979089212</t>
  </si>
  <si>
    <t>Poplatok za skladovanie - bitúmenové zmesi, uholný decht, dechtové výrobky (17 03 ), ostatné</t>
  </si>
  <si>
    <t>-532762366</t>
  </si>
  <si>
    <t>" asfalt" 4,273</t>
  </si>
  <si>
    <t>21</t>
  </si>
  <si>
    <t>979089612</t>
  </si>
  <si>
    <t>Poplatok za skladovanie - iné odpady zo stavieb a demolácií (17 09), ostatné</t>
  </si>
  <si>
    <t>-1541329513</t>
  </si>
  <si>
    <t>" preliezky ihriska " 0,375</t>
  </si>
  <si>
    <t>22</t>
  </si>
  <si>
    <t>979089714</t>
  </si>
  <si>
    <t>Prenájom kontajneru 10 m3</t>
  </si>
  <si>
    <t>271300780</t>
  </si>
  <si>
    <t xml:space="preserve">" betón " (21,80+16,69)/2,50   =15,39m3 " </t>
  </si>
  <si>
    <t xml:space="preserve">" asfalt " 4,273/1,90 = 2,249 m3 " </t>
  </si>
  <si>
    <t>"  celkom  " 2</t>
  </si>
  <si>
    <t>VP</t>
  </si>
  <si>
    <t xml:space="preserve">  Práce naviac</t>
  </si>
  <si>
    <t>PN</t>
  </si>
  <si>
    <t xml:space="preserve">    5 - Komunikácie</t>
  </si>
  <si>
    <t xml:space="preserve">    99 - Presun hmôt HSV</t>
  </si>
  <si>
    <t>Komunikácie</t>
  </si>
  <si>
    <t>564801111.S</t>
  </si>
  <si>
    <t xml:space="preserve">Podklad zo štrkodrviny s rozprestretím a zhutnením, po zhutnení hr. 30 mm fr. 0-4 mm </t>
  </si>
  <si>
    <t>-2115227226</t>
  </si>
  <si>
    <t xml:space="preserve">" dopadová plocha  hr. 60 mm " </t>
  </si>
  <si>
    <t>155+55,00</t>
  </si>
  <si>
    <t>" dopadová plocha  hr. 40 mm "  47,70</t>
  </si>
  <si>
    <t>564851114.S</t>
  </si>
  <si>
    <t>Podklad zo štrkodrviny s rozprestretím a zhutnením, po zhutnení hr. 180 mm fr. 0-32 mm</t>
  </si>
  <si>
    <t>-233069147</t>
  </si>
  <si>
    <t>589160021.S.01</t>
  </si>
  <si>
    <t>Športový povrch multifunkčný z EPDM + SBR  hr60/50 mm SBR + 10 mm EPDM  vrátane pokládky, farba - mix farieb RAL 6017 - 34%, RAL 6005 - 33%, RAL 1014 - 33%</t>
  </si>
  <si>
    <t>-250982809</t>
  </si>
  <si>
    <t>589160021.S.02</t>
  </si>
  <si>
    <t>Športový povrch multifunkčný z EPDM + SBR  hr.40/30 mm SBR + 10 mm EPDM  vrátane pokládky , farba - mix farieb RAL 6017 - 34%, RAL 6005 - 33%, RAL 1014 - 33%</t>
  </si>
  <si>
    <t>583022256</t>
  </si>
  <si>
    <t>936105111.S.01</t>
  </si>
  <si>
    <t xml:space="preserve">Montáž  a dobetonávka  herných prvkov - Preliezačka so šmykľavkou  </t>
  </si>
  <si>
    <t>súb.</t>
  </si>
  <si>
    <t>194618696</t>
  </si>
  <si>
    <t>M</t>
  </si>
  <si>
    <t>553570007.001</t>
  </si>
  <si>
    <t xml:space="preserve">Detské prvky -Preliezačka so šmykľavkou </t>
  </si>
  <si>
    <t>1065499040</t>
  </si>
  <si>
    <t>936105111.S.02</t>
  </si>
  <si>
    <t xml:space="preserve">Montáž  a dobetonávka  herných prvkov - Balačná dráha </t>
  </si>
  <si>
    <t>1450543675</t>
  </si>
  <si>
    <t>553570007.002</t>
  </si>
  <si>
    <t xml:space="preserve">Detské prvky -zostava Balančná dráha </t>
  </si>
  <si>
    <t>1734574397</t>
  </si>
  <si>
    <t>936105344.S.004</t>
  </si>
  <si>
    <t xml:space="preserve">Dodávka a montáž termostatického hravého  značenia  vrátane dopravy -  Skákaná  rozm. 2100 x 600 mm </t>
  </si>
  <si>
    <t>-154328182</t>
  </si>
  <si>
    <t>936105344.S.005</t>
  </si>
  <si>
    <t xml:space="preserve">Dodávka a montáž termostatického hravého  značenia  vrátane dopravy -  Twister   rozm. 2200 x 1800 mm </t>
  </si>
  <si>
    <t>1940095668</t>
  </si>
  <si>
    <t>936105344.S.006</t>
  </si>
  <si>
    <t xml:space="preserve">Dodávka a montáž termostatického hravého  značenia  vrátane dopravy -  Húsenica s čislami 1-20   rozm. 1742 x 5100 mm </t>
  </si>
  <si>
    <t>-958578915</t>
  </si>
  <si>
    <t>936105344.S.007</t>
  </si>
  <si>
    <t xml:space="preserve">Dodávka a montáž termostatického hravého  značenia  vrátane dopravy -  Labirint   rozm. 4000 x 4088 mm </t>
  </si>
  <si>
    <t>715600389</t>
  </si>
  <si>
    <t>936105344.S.01</t>
  </si>
  <si>
    <t xml:space="preserve">Montáž a betónovanie Hrazdy </t>
  </si>
  <si>
    <t>-343806854</t>
  </si>
  <si>
    <t>553570007.003</t>
  </si>
  <si>
    <t xml:space="preserve">Detské prvky -Hrazda  </t>
  </si>
  <si>
    <t>791074946</t>
  </si>
  <si>
    <t>936105344.S.02</t>
  </si>
  <si>
    <t>Montáž a betónovanie - Trojhojdačka s hniezdom</t>
  </si>
  <si>
    <t>-540780786</t>
  </si>
  <si>
    <t>553570007.004</t>
  </si>
  <si>
    <t>Detské prvky -Trojhojdačka s hniezdom</t>
  </si>
  <si>
    <t>-533740466</t>
  </si>
  <si>
    <t>936105344.S.03</t>
  </si>
  <si>
    <t>Montáž a betónovanie -  Kolotoča na státie</t>
  </si>
  <si>
    <t>-2017443348</t>
  </si>
  <si>
    <t>553570007.005</t>
  </si>
  <si>
    <t>Detské prvky - Kolotoč na státie</t>
  </si>
  <si>
    <t>1102689599</t>
  </si>
  <si>
    <t>99</t>
  </si>
  <si>
    <t>Presun hmôt HSV</t>
  </si>
  <si>
    <t>998222012.S</t>
  </si>
  <si>
    <t>Presun hmôt na spevnených plochách s krytom z kameniva (8233, 8235) pre akékoľvek dľžky</t>
  </si>
  <si>
    <t>-811613107</t>
  </si>
  <si>
    <t>936104212.S.1</t>
  </si>
  <si>
    <t xml:space="preserve">Osadenie odpadkového koša vrátane spodnej stavby  a kotvenia </t>
  </si>
  <si>
    <t>775520879</t>
  </si>
  <si>
    <t>553560003700.1</t>
  </si>
  <si>
    <t>Kôš odpadkový 55 l, štvorcový, oceľová konštrukcia opatrená ochrannou vrstvou zinku a práškovým vypaľovaným lakom,opláštenie tropickým drevom bez povrchovej úpravy, so strieškou a popolníkom</t>
  </si>
  <si>
    <t>-189601320</t>
  </si>
  <si>
    <t>936124122.S</t>
  </si>
  <si>
    <t xml:space="preserve">Osadenie parkovej lavičky vrátane spodnej stavby  a kotvenia </t>
  </si>
  <si>
    <t>81760702</t>
  </si>
  <si>
    <t>553560001700.S.1</t>
  </si>
  <si>
    <t>Lavička parková s operadlom dĺžka 1,8m, konštrukcia hliníková zliatina ,s vrstvou práškového vypaľovaného laku, sedadlo i operadlo tropické drevo bez povrchovej úpravy</t>
  </si>
  <si>
    <t>506952293</t>
  </si>
  <si>
    <t>936124122.S.1</t>
  </si>
  <si>
    <t xml:space="preserve">Osadenie parkovej lavičky dvojlavičky  vrátane spodnej stavby  a kotvenia </t>
  </si>
  <si>
    <t>1713040867</t>
  </si>
  <si>
    <t>553560001700.S.2</t>
  </si>
  <si>
    <t>Lavička parková dvojlavička s operadlom dĺžka 3,06 m, konštrukcia hliníková zliatina ,s vrstvou práškového vypaľovaného laku, sedadlo i operadlo tropické drevo bez povrchovej úpravy</t>
  </si>
  <si>
    <t>264220059</t>
  </si>
  <si>
    <t>936174312.S</t>
  </si>
  <si>
    <t>Osadenie stojana na bicykle kotevnými skrutkami bez zabetónovania nôh na pevný podklad</t>
  </si>
  <si>
    <t>618175897</t>
  </si>
  <si>
    <t>553560009100.S.1</t>
  </si>
  <si>
    <t>Stojan na bicykle 4 státia, oceľová konštrukcia pozinkovaná , na ukotvenie</t>
  </si>
  <si>
    <t>-723587143</t>
  </si>
  <si>
    <t>311970001100.S.1</t>
  </si>
  <si>
    <t xml:space="preserve">Oceľová kotva do betónu  M10 x 170 mm   vrátanie  vŕtania </t>
  </si>
  <si>
    <t>32</t>
  </si>
  <si>
    <t>-992802072</t>
  </si>
  <si>
    <t>7,61904761904762*1,05 'Prepočítané koeficientom množstva</t>
  </si>
  <si>
    <t>936941131.S</t>
  </si>
  <si>
    <t xml:space="preserve">Osadenie informačnej tabuľe vrátane spodnej stavby  a kotvenia </t>
  </si>
  <si>
    <t>1607807030</t>
  </si>
  <si>
    <t>553560012300.S</t>
  </si>
  <si>
    <t xml:space="preserve">Informačná tabuľa  rozm. 0,5 m x 0,9 m x 1,80 m </t>
  </si>
  <si>
    <t>341501239</t>
  </si>
  <si>
    <t>1852121424</t>
  </si>
  <si>
    <t xml:space="preserve">SO.02 - SO.02 - Spevnené plochy </t>
  </si>
  <si>
    <t xml:space="preserve">HSV - Práce a dodávky HSV   </t>
  </si>
  <si>
    <t xml:space="preserve">    1 - Zemné práce   </t>
  </si>
  <si>
    <t xml:space="preserve">    2 - Komunikácie   </t>
  </si>
  <si>
    <t xml:space="preserve">    3 - Ostatné konštrukcie a práce-búranie   </t>
  </si>
  <si>
    <t xml:space="preserve">    4 - Presun hmôt HSV   </t>
  </si>
  <si>
    <t xml:space="preserve">Práce a dodávky HSV   </t>
  </si>
  <si>
    <t xml:space="preserve">Zemné práce   </t>
  </si>
  <si>
    <t>113206111</t>
  </si>
  <si>
    <t>927850920</t>
  </si>
  <si>
    <t>bet. obrubnik</t>
  </si>
  <si>
    <t>39,6+18,49+26,51+45,67</t>
  </si>
  <si>
    <t xml:space="preserve">Medzisúčet   </t>
  </si>
  <si>
    <t>113307231</t>
  </si>
  <si>
    <t>Odstránenie podkladov s premiestnením hmôt na skládku na vzdialenosť do 20 m alebo s naložením na dopravný prostriedok, v ploche jednotlivo nad 200 m2 z betónu prostého, hr. vrstvy do 150 mm 0,225 t</t>
  </si>
  <si>
    <t>-115410163</t>
  </si>
  <si>
    <t>vyburanie cementom stmelenej vrstvy hr.11cm</t>
  </si>
  <si>
    <t>443,06</t>
  </si>
  <si>
    <t>113307241</t>
  </si>
  <si>
    <t>Odstránenie podkladov s premiestnením hmôt na skládku na vzdialenosť do 20 m alebo s naložením na dopravný prostriedok, v ploche jednotlivo nad 200 m2 asfaltových, hr. vrstvy do 50 mm 0,098 t</t>
  </si>
  <si>
    <t>1018716516</t>
  </si>
  <si>
    <t>vyburanie AB hr. 4cm</t>
  </si>
  <si>
    <t>121101113</t>
  </si>
  <si>
    <t>Odstránenie ornice alebo lesnej pôdy s vodorovným premiestnením na hromady v mieste upotrebenia alebo na dočasné skládky so zložením na vzdialenosť do 100 m a do 10000 m3</t>
  </si>
  <si>
    <t>1950922743</t>
  </si>
  <si>
    <t>odhumusovanie hr. 150mm</t>
  </si>
  <si>
    <t>(4,67+6,64+11,06+9,83)*0,15</t>
  </si>
  <si>
    <t>181006111</t>
  </si>
  <si>
    <t>Rozprestretie zemín schopných zúrodnenia v rovine alebo v sklone do 1:5, pri hr. vrstvy do 0,10 m</t>
  </si>
  <si>
    <t>1020791063</t>
  </si>
  <si>
    <t xml:space="preserve">zahumusovanie   </t>
  </si>
  <si>
    <t>32,59</t>
  </si>
  <si>
    <t>183405211</t>
  </si>
  <si>
    <t>Výsev trávniku hydroosevom na ornicu</t>
  </si>
  <si>
    <t>1235991184</t>
  </si>
  <si>
    <t>zahumusovanie hr. 100mm</t>
  </si>
  <si>
    <t>32,590</t>
  </si>
  <si>
    <t>57211100</t>
  </si>
  <si>
    <t>OSIVÁ Trávy trávové semeno</t>
  </si>
  <si>
    <t>kg</t>
  </si>
  <si>
    <t>1104133995</t>
  </si>
  <si>
    <t xml:space="preserve">32,59* 0,0309   </t>
  </si>
  <si>
    <t xml:space="preserve">Komunikácie   </t>
  </si>
  <si>
    <t>564801111</t>
  </si>
  <si>
    <t>Podklad zo štrkodrvy s rozprestretím a zhutnením, po zhutnení hr. 30 mm</t>
  </si>
  <si>
    <t>1050623463</t>
  </si>
  <si>
    <t>vyrovnanie podkladu pod CB doskou</t>
  </si>
  <si>
    <t>(296,38)*1,1</t>
  </si>
  <si>
    <t>569903311</t>
  </si>
  <si>
    <t>Zhotovenie zemných krajníc z hornín akejkoľvek triedy so zhutnením</t>
  </si>
  <si>
    <t>-1756480322</t>
  </si>
  <si>
    <t>dosypavka krajnice</t>
  </si>
  <si>
    <t>0,014*(130,27)</t>
  </si>
  <si>
    <t>581120215</t>
  </si>
  <si>
    <t>Kryt cementobetónový cestných komunikácií skupiny CB II pre TDZ II, III a IV hr. 150 mm</t>
  </si>
  <si>
    <t>1586011575</t>
  </si>
  <si>
    <t xml:space="preserve">Cementobetónový kryt CB II-Cl0,4-Dmax 22-S1, hr.150mm   </t>
  </si>
  <si>
    <t>461,748</t>
  </si>
  <si>
    <t>599141111</t>
  </si>
  <si>
    <t>Vyplnenie škár medzi cestnými panelmi akejkoľvek hrúbky asfaltovou zálievkou</t>
  </si>
  <si>
    <t>-1136262372</t>
  </si>
  <si>
    <t xml:space="preserve">trvalo pružná zálievka    </t>
  </si>
  <si>
    <t>64,100</t>
  </si>
  <si>
    <t xml:space="preserve">Ostatné konštrukcie a práce-búranie   </t>
  </si>
  <si>
    <t>899231111</t>
  </si>
  <si>
    <t>Výšková úprava uličného vstupu alebo vpuste do 200 mm zvýšením mreže</t>
  </si>
  <si>
    <t>-1348052852</t>
  </si>
  <si>
    <t>existujúce vtokové mreže</t>
  </si>
  <si>
    <t>1+1</t>
  </si>
  <si>
    <t>914001111 - P</t>
  </si>
  <si>
    <t>Odstránenie drobnej architektúry</t>
  </si>
  <si>
    <t>1507654226</t>
  </si>
  <si>
    <t>lavička</t>
  </si>
  <si>
    <t>6+2+2+3</t>
  </si>
  <si>
    <t>kôš</t>
  </si>
  <si>
    <t>919726151</t>
  </si>
  <si>
    <t>Rezanie priečnych alebo pozdĺžnych dilatačných škár bet. plôch pre vytvor. komôrky pre zálievku, š. 20 mm, hĺ. 20 mm</t>
  </si>
  <si>
    <t>-1563361289</t>
  </si>
  <si>
    <t>dilatačná škára</t>
  </si>
  <si>
    <t>64,1</t>
  </si>
  <si>
    <t>919726561</t>
  </si>
  <si>
    <t>Tesnenie dilatačných škár zálievkou za studena pre komôrku bez tesniaceho profilu š. 20 mm hl. 20 mm</t>
  </si>
  <si>
    <t>-650534900</t>
  </si>
  <si>
    <t>asfaltová zálievka</t>
  </si>
  <si>
    <t>919735111</t>
  </si>
  <si>
    <t>Rezanie existujúceho asfaltového krytu alebo podkladu hĺbky do 50 mm</t>
  </si>
  <si>
    <t>1700101760</t>
  </si>
  <si>
    <t>AB hr. 40 mm</t>
  </si>
  <si>
    <t>3,2+2,87+3,41+3,19+2,06</t>
  </si>
  <si>
    <t>919735123</t>
  </si>
  <si>
    <t>Rezanie existujúceho betónového krytu alebo podkladu hĺbky nad  100 do 150 mm</t>
  </si>
  <si>
    <t>-1453445139</t>
  </si>
  <si>
    <t>CB hr. 110 mm</t>
  </si>
  <si>
    <t>979083112</t>
  </si>
  <si>
    <t>Vodorovné  premiestnenie  sutiny  na  skládku  vrátane  naloženia  na  dopravný  prostriedok  a zloženie nad  100 do 1000 m</t>
  </si>
  <si>
    <t>-1086643601</t>
  </si>
  <si>
    <t>979083191</t>
  </si>
  <si>
    <t>Vodorovné  premiestnenie  sutiny  na  skládku  vrátane  naloženia  na  dopravný  prostriedok  a zloženie príplatok  za každých ďalších aj začatých 1000 m po komunikácii spevnenej</t>
  </si>
  <si>
    <t>1958645614</t>
  </si>
  <si>
    <t>979089211</t>
  </si>
  <si>
    <t>Poplatok za skladovanie stavebného odpadu (17) bitúmenové zmesi, uholný decht a dechtové výrobky (17 03) nebezpečné (N) (17 03 01,03)</t>
  </si>
  <si>
    <t>1693457070</t>
  </si>
  <si>
    <t xml:space="preserve">vyburané AB   </t>
  </si>
  <si>
    <t>43,420</t>
  </si>
  <si>
    <t>Poplatok za skladovanie stavebného odpadu (17) iné odpady zo stavieb a demolácií ostatné (O) (17 09 04)</t>
  </si>
  <si>
    <t>1191138641</t>
  </si>
  <si>
    <t xml:space="preserve">podklad z betónu prostého   </t>
  </si>
  <si>
    <t>99,689</t>
  </si>
  <si>
    <t>1,575</t>
  </si>
  <si>
    <t xml:space="preserve">Presun hmôt HSV   </t>
  </si>
  <si>
    <t>998225111</t>
  </si>
  <si>
    <t>Presun hmôt pre pozemnú komunikáciu a letisko s krytom asfaltovým (822 2.7, 822 3.7, 822 5.7) akejkoľvek dĺžky objektu</t>
  </si>
  <si>
    <t>-122350739</t>
  </si>
  <si>
    <t xml:space="preserve">SO.03 - SO.03 - Oplotenie detského ihriska </t>
  </si>
  <si>
    <t xml:space="preserve">    2 - Zakladanie</t>
  </si>
  <si>
    <t>PSV - Práce a dodávky PSV</t>
  </si>
  <si>
    <t xml:space="preserve">    767 - Konštrukcie doplnkové kovové</t>
  </si>
  <si>
    <t>131211101.S</t>
  </si>
  <si>
    <t>Hĺbenie jám v  hornine tr.3 súdržných - ručným náradím</t>
  </si>
  <si>
    <t>1666714505</t>
  </si>
  <si>
    <t>" základové pätky pod   stĺpiky oplotenia ozn. 14/Z"</t>
  </si>
  <si>
    <t>0,30*0,30*0,50*3</t>
  </si>
  <si>
    <t>131211119.S</t>
  </si>
  <si>
    <t>Príplatok za lepivosť pri hĺbení jám ručným náradím v hornine tr. 3</t>
  </si>
  <si>
    <t>-921939040</t>
  </si>
  <si>
    <t>162201102.S</t>
  </si>
  <si>
    <t>Vodorovné premiestnenie výkopku z horniny 1-4 nad 20-50m</t>
  </si>
  <si>
    <t>-1184115291</t>
  </si>
  <si>
    <t>896802994</t>
  </si>
  <si>
    <t>1691400404</t>
  </si>
  <si>
    <t>520380660</t>
  </si>
  <si>
    <t>-1730882828</t>
  </si>
  <si>
    <t>0,135*1,65</t>
  </si>
  <si>
    <t>Zakladanie</t>
  </si>
  <si>
    <t>271571111.S</t>
  </si>
  <si>
    <t>Vankúše zhutnené pod základy zo štrkopiesku</t>
  </si>
  <si>
    <t>1600993929</t>
  </si>
  <si>
    <t>0,30*0,30*0,10*3</t>
  </si>
  <si>
    <t>275313611.S</t>
  </si>
  <si>
    <t>Betón základových pätiek, prostý tr. C 16/20</t>
  </si>
  <si>
    <t>-638209535</t>
  </si>
  <si>
    <t xml:space="preserve">" betónované do výkopu </t>
  </si>
  <si>
    <t>0,30*0,30*0,40*3*1,032</t>
  </si>
  <si>
    <t>PSV</t>
  </si>
  <si>
    <t>Práce a dodávky PSV</t>
  </si>
  <si>
    <t>767</t>
  </si>
  <si>
    <t>Konštrukcie doplnkové kovové</t>
  </si>
  <si>
    <t>767914120</t>
  </si>
  <si>
    <t>Montáž oplotenia rámového, na oceľové stĺpiky, vo výške  1,0 do 1,5 m</t>
  </si>
  <si>
    <t>-241915479</t>
  </si>
  <si>
    <t>767920210</t>
  </si>
  <si>
    <t>Montáž vrát a vrátok k oploteniu osadzovaných na stĺpiky oceľové, s plochou jednotlivo do 2 m2</t>
  </si>
  <si>
    <t>-848392396</t>
  </si>
  <si>
    <t>5535100 pc 01</t>
  </si>
  <si>
    <t>Plotový dielec  z ocele  d12 mm výplň kari rohož 4/100/100 mm , rozm.dl/v  2000 x1000 mm , povrchová úpr. žiarové pozinkovanie , ozn. 1/Z</t>
  </si>
  <si>
    <t>-109286043</t>
  </si>
  <si>
    <t>5535100 pc 02</t>
  </si>
  <si>
    <t>Plotový dielec  z ocele  d12 mm výplň kari rohož 4/100/100 mm , rozm.dl/v  1630 x1000 mm , povrchová úpr. žiarové pozinkovanie , ozn. 2/Z</t>
  </si>
  <si>
    <t>-1885577317</t>
  </si>
  <si>
    <t>5535100 pc 03</t>
  </si>
  <si>
    <t>Plotový dielec  z ocele  d12 mm výplň kari rohož 4/100/100 mm , rozm.dl/v  1550 x1000 mm , povrchová úpr. žiarové pozinkovanie , ozn. 3/Z</t>
  </si>
  <si>
    <t>595325836</t>
  </si>
  <si>
    <t>5535100 pc 04</t>
  </si>
  <si>
    <t>Plotový dielec  z ocele  d12 mm výplň kari rohož 4/100/100 mm , rozm.dl/v  1270 x1000 mm , povrchová úpr. žiarové pozinkovanie , ozn. 4/Z</t>
  </si>
  <si>
    <t>-615115339</t>
  </si>
  <si>
    <t>5535100 pc 05</t>
  </si>
  <si>
    <t>Plotový dielec  z ocele  d12 mm výplň kari rohož 4/100/100 mm , rozm.dl/v  1050 x1000 mm , povrchová úpr. žiarové pozinkovanie , ozn. 5/Z</t>
  </si>
  <si>
    <t>-350900881</t>
  </si>
  <si>
    <t>5535100 pc 06</t>
  </si>
  <si>
    <t>Plotový dielec  z ocele  d12 mm výplň kari rohož 4/100/100 mm , rozm.dl/v  925 x1000 mm , povrchová úpr. žiarové pozinkovanie , ozn. 6/Z</t>
  </si>
  <si>
    <t>468337532</t>
  </si>
  <si>
    <t>5535100 pc 07</t>
  </si>
  <si>
    <t>Plotový dielec  z ocele  d12 mm výplň kari rohož 4/100/100 mm , rozm.dl/v  850 x1000 mm , povrchová úpr. žiarové pozinkovanie , ozn. 7/Z</t>
  </si>
  <si>
    <t>-1517659290</t>
  </si>
  <si>
    <t>5535100 pc 08</t>
  </si>
  <si>
    <t>Plotový dielec  z ocele  d12 mm výplň kari rohož 4/100/100 mm , rozm.dl/v  700 x1000 mm , povrchová úpr. žiarové pozinkovanie , ozn. 8/Z</t>
  </si>
  <si>
    <t>121203667</t>
  </si>
  <si>
    <t>5535100 pc 09</t>
  </si>
  <si>
    <t>Plotový dielec  z ocele  d12 mm výplň kari rohož 4/100/100 mm , rozm.dl/v  550 x1000 mm , povrchová úpr. žiarové pozinkovanie , ozn. 9/Z</t>
  </si>
  <si>
    <t>1844259683</t>
  </si>
  <si>
    <t>5535100 pc 10</t>
  </si>
  <si>
    <t>Plotový dielec  z ocele  d12 mm výplň kari rohož 4/100/100 mm , rozm.dl/v  450 x1000 mm , povrchová úpr. žiarové pozinkovanie , ozn. 10/Z</t>
  </si>
  <si>
    <t>764177942</t>
  </si>
  <si>
    <t>5535100 pc 11</t>
  </si>
  <si>
    <t>Bránka 1200 x 1000 mm so zámkou a kovaním  , povrchová úpr. žiarové pozinkovanie , ozn. 11/Z</t>
  </si>
  <si>
    <t>-441767976</t>
  </si>
  <si>
    <t>23</t>
  </si>
  <si>
    <t>5535100 pc 12</t>
  </si>
  <si>
    <t xml:space="preserve">Oceľový stĺpik s kotviacou platňou d 48 mm  x 1100 mm  , povrchová úpr. žiarové pozinkovanie, ozn. 12/Z </t>
  </si>
  <si>
    <t>-373322300</t>
  </si>
  <si>
    <t>24</t>
  </si>
  <si>
    <t>5535100 pc 12 a</t>
  </si>
  <si>
    <t xml:space="preserve">Oceľový stĺpik do betónového základu d 48 mm  x 1600 mm  , povrchová úpr. žiarové pozinkovanie, ozn. 14/Z </t>
  </si>
  <si>
    <t>1439389423</t>
  </si>
  <si>
    <t>25</t>
  </si>
  <si>
    <t>5535100 pc 13</t>
  </si>
  <si>
    <t>Oceľový stĺpik  bránky s kotviacou platňou  50/50 mm  x 1100 mm  , povrchová úpr. žiarové pozinkovanie , ozn. 13/Z</t>
  </si>
  <si>
    <t>1036587308</t>
  </si>
  <si>
    <t>26</t>
  </si>
  <si>
    <t>5535100 pc 14</t>
  </si>
  <si>
    <t xml:space="preserve">Objímka pre stĺpik  d 48 mm   , povrchová úpr. žiarové pozinkovanie </t>
  </si>
  <si>
    <t>1822277546</t>
  </si>
  <si>
    <t>27</t>
  </si>
  <si>
    <t>5535100 pc 15</t>
  </si>
  <si>
    <t xml:space="preserve">Objímka pre stĺpik  50/50 mm   , povrchová úpr. žiarové pozinkovanie </t>
  </si>
  <si>
    <t>1821834132</t>
  </si>
  <si>
    <t>28</t>
  </si>
  <si>
    <t>332438573</t>
  </si>
  <si>
    <t>336*1,05 'Prepočítané koeficientom množstva</t>
  </si>
  <si>
    <t>29</t>
  </si>
  <si>
    <t>998767201</t>
  </si>
  <si>
    <t>Presun hmôt pre kovové stavebné doplnkové konštrukcie v objektoch výšky do 6 m</t>
  </si>
  <si>
    <t>%</t>
  </si>
  <si>
    <t>-1680845011</t>
  </si>
  <si>
    <t>OBNOVA DETSKÉHO IHRISKA PEČIANSKA - 1. etapa</t>
  </si>
  <si>
    <t>SO.01.2 - Dopadová plocha</t>
  </si>
  <si>
    <t xml:space="preserve">SO.01.2 - SO.01.2 - Dopadová plocha </t>
  </si>
  <si>
    <t>SO.01.3 - SO.01.3 - Mobiliár ihriska - nerealizuje sa v 1. etape</t>
  </si>
  <si>
    <t>zhotoviteľ</t>
  </si>
  <si>
    <t>Vyplň dátum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</si>
</sst>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9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family val="1"/>
      <charset val="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b/>
      <strike/>
      <sz val="10"/>
      <color rgb="FF003366"/>
      <name val="Arial CE"/>
    </font>
    <font>
      <strike/>
      <sz val="10"/>
      <color rgb="FF003366"/>
      <name val="Arial CE"/>
    </font>
    <font>
      <strike/>
      <sz val="9"/>
      <name val="Arial CE"/>
    </font>
    <font>
      <i/>
      <strike/>
      <sz val="9"/>
      <color rgb="FF0000FF"/>
      <name val="Arial CE"/>
    </font>
    <font>
      <strike/>
      <sz val="8"/>
      <color rgb="FF505050"/>
      <name val="Arial CE"/>
    </font>
    <font>
      <strike/>
      <sz val="7"/>
      <color rgb="FF969696"/>
      <name val="Arial CE"/>
    </font>
    <font>
      <strike/>
      <sz val="8"/>
      <color rgb="FF003366"/>
      <name val="Arial CE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35">
    <xf numFmtId="0" fontId="0" fillId="0" borderId="0" xfId="0"/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8" fillId="0" borderId="0" xfId="0" applyFont="1" applyAlignment="1" applyProtection="1">
      <protection locked="0"/>
    </xf>
    <xf numFmtId="0" fontId="0" fillId="0" borderId="3" xfId="0" applyFont="1" applyBorder="1" applyAlignment="1" applyProtection="1">
      <alignment vertical="center"/>
      <protection locked="0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3" borderId="22" xfId="0" applyFont="1" applyFill="1" applyBorder="1" applyAlignment="1" applyProtection="1">
      <alignment horizontal="center" vertical="center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center" vertical="center" wrapText="1"/>
      <protection locked="0"/>
    </xf>
    <xf numFmtId="167" fontId="0" fillId="3" borderId="22" xfId="0" applyNumberFormat="1" applyFont="1" applyFill="1" applyBorder="1" applyAlignment="1" applyProtection="1">
      <alignment vertical="center"/>
      <protection locked="0"/>
    </xf>
    <xf numFmtId="0" fontId="24" fillId="3" borderId="22" xfId="0" applyFont="1" applyFill="1" applyBorder="1" applyAlignment="1" applyProtection="1">
      <alignment horizontal="left" vertical="center"/>
      <protection locked="0"/>
    </xf>
    <xf numFmtId="0" fontId="24" fillId="3" borderId="22" xfId="0" applyFont="1" applyFill="1" applyBorder="1" applyAlignment="1" applyProtection="1">
      <alignment horizontal="center" vertical="center"/>
      <protection locked="0"/>
    </xf>
    <xf numFmtId="167" fontId="39" fillId="3" borderId="22" xfId="0" applyNumberFormat="1" applyFont="1" applyFill="1" applyBorder="1" applyAlignment="1" applyProtection="1">
      <alignment vertical="center"/>
      <protection locked="0"/>
    </xf>
    <xf numFmtId="0" fontId="40" fillId="0" borderId="22" xfId="0" applyFont="1" applyBorder="1" applyAlignment="1" applyProtection="1">
      <alignment vertical="center"/>
      <protection locked="0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9" fillId="0" borderId="3" xfId="0" applyFont="1" applyBorder="1" applyAlignment="1" applyProtection="1">
      <alignment vertical="center"/>
      <protection locked="0"/>
    </xf>
    <xf numFmtId="0" fontId="0" fillId="4" borderId="0" xfId="0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  <protection locked="0"/>
    </xf>
    <xf numFmtId="0" fontId="25" fillId="5" borderId="0" xfId="0" applyFont="1" applyFill="1" applyAlignment="1" applyProtection="1">
      <alignment horizontal="center" vertical="center"/>
      <protection locked="0"/>
    </xf>
    <xf numFmtId="0" fontId="26" fillId="0" borderId="16" xfId="0" applyFont="1" applyBorder="1" applyAlignment="1" applyProtection="1">
      <alignment horizontal="center" vertical="center" wrapText="1"/>
      <protection locked="0"/>
    </xf>
    <xf numFmtId="0" fontId="26" fillId="0" borderId="17" xfId="0" applyFont="1" applyBorder="1" applyAlignment="1" applyProtection="1">
      <alignment horizontal="center" vertical="center" wrapText="1"/>
      <protection locked="0"/>
    </xf>
    <xf numFmtId="0" fontId="26" fillId="0" borderId="18" xfId="0" applyFont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" fontId="23" fillId="0" borderId="14" xfId="0" applyNumberFormat="1" applyFont="1" applyBorder="1" applyAlignment="1" applyProtection="1">
      <alignment vertical="center"/>
      <protection locked="0"/>
    </xf>
    <xf numFmtId="4" fontId="23" fillId="0" borderId="0" xfId="0" applyNumberFormat="1" applyFont="1" applyBorder="1" applyAlignment="1" applyProtection="1">
      <alignment vertical="center"/>
      <protection locked="0"/>
    </xf>
    <xf numFmtId="166" fontId="23" fillId="0" borderId="0" xfId="0" applyNumberFormat="1" applyFont="1" applyBorder="1" applyAlignment="1" applyProtection="1">
      <alignment vertical="center"/>
      <protection locked="0"/>
    </xf>
    <xf numFmtId="4" fontId="23" fillId="0" borderId="15" xfId="0" applyNumberFormat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" fontId="31" fillId="0" borderId="14" xfId="0" applyNumberFormat="1" applyFont="1" applyBorder="1" applyAlignment="1" applyProtection="1">
      <alignment vertical="center"/>
      <protection locked="0"/>
    </xf>
    <xf numFmtId="4" fontId="31" fillId="0" borderId="0" xfId="0" applyNumberFormat="1" applyFont="1" applyBorder="1" applyAlignment="1" applyProtection="1">
      <alignment vertical="center"/>
      <protection locked="0"/>
    </xf>
    <xf numFmtId="166" fontId="31" fillId="0" borderId="0" xfId="0" applyNumberFormat="1" applyFont="1" applyBorder="1" applyAlignment="1" applyProtection="1">
      <alignment vertical="center"/>
      <protection locked="0"/>
    </xf>
    <xf numFmtId="4" fontId="31" fillId="0" borderId="15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2" fillId="0" borderId="0" xfId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" fontId="1" fillId="0" borderId="14" xfId="0" applyNumberFormat="1" applyFont="1" applyBorder="1" applyAlignment="1" applyProtection="1">
      <alignment vertical="center"/>
      <protection locked="0"/>
    </xf>
    <xf numFmtId="4" fontId="1" fillId="0" borderId="0" xfId="0" applyNumberFormat="1" applyFont="1" applyBorder="1" applyAlignment="1" applyProtection="1">
      <alignment vertical="center"/>
      <protection locked="0"/>
    </xf>
    <xf numFmtId="166" fontId="1" fillId="0" borderId="0" xfId="0" applyNumberFormat="1" applyFont="1" applyBorder="1" applyAlignment="1" applyProtection="1">
      <alignment vertical="center"/>
      <protection locked="0"/>
    </xf>
    <xf numFmtId="4" fontId="1" fillId="0" borderId="15" xfId="0" applyNumberFormat="1" applyFont="1" applyBorder="1" applyAlignment="1" applyProtection="1">
      <alignment vertical="center"/>
      <protection locked="0"/>
    </xf>
    <xf numFmtId="4" fontId="31" fillId="0" borderId="19" xfId="0" applyNumberFormat="1" applyFont="1" applyBorder="1" applyAlignment="1" applyProtection="1">
      <alignment vertical="center"/>
      <protection locked="0"/>
    </xf>
    <xf numFmtId="4" fontId="31" fillId="0" borderId="20" xfId="0" applyNumberFormat="1" applyFont="1" applyBorder="1" applyAlignment="1" applyProtection="1">
      <alignment vertical="center"/>
      <protection locked="0"/>
    </xf>
    <xf numFmtId="166" fontId="31" fillId="0" borderId="20" xfId="0" applyNumberFormat="1" applyFont="1" applyBorder="1" applyAlignment="1" applyProtection="1">
      <alignment vertical="center"/>
      <protection locked="0"/>
    </xf>
    <xf numFmtId="4" fontId="31" fillId="0" borderId="21" xfId="0" applyNumberFormat="1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</xf>
    <xf numFmtId="0" fontId="0" fillId="0" borderId="0" xfId="0" applyProtection="1"/>
    <xf numFmtId="0" fontId="1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4" xfId="0" applyBorder="1" applyProtection="1"/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0" fontId="0" fillId="4" borderId="0" xfId="0" applyFont="1" applyFill="1" applyAlignment="1" applyProtection="1">
      <alignment vertical="center"/>
    </xf>
    <xf numFmtId="0" fontId="4" fillId="4" borderId="6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4" fillId="4" borderId="7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2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0" fillId="5" borderId="7" xfId="0" applyFont="1" applyFill="1" applyBorder="1" applyAlignment="1" applyProtection="1">
      <alignment vertical="center"/>
    </xf>
    <xf numFmtId="0" fontId="27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43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Fon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0" xfId="0" applyFont="1" applyFill="1" applyAlignment="1" applyProtection="1">
      <alignment vertical="center"/>
      <protection locked="0"/>
    </xf>
    <xf numFmtId="0" fontId="0" fillId="5" borderId="8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25" fillId="5" borderId="0" xfId="0" applyFont="1" applyFill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66" fontId="36" fillId="0" borderId="12" xfId="0" applyNumberFormat="1" applyFont="1" applyBorder="1" applyAlignment="1" applyProtection="1">
      <protection locked="0"/>
    </xf>
    <xf numFmtId="166" fontId="36" fillId="0" borderId="13" xfId="0" applyNumberFormat="1" applyFont="1" applyBorder="1" applyAlignment="1" applyProtection="1">
      <protection locked="0"/>
    </xf>
    <xf numFmtId="167" fontId="37" fillId="0" borderId="0" xfId="0" applyNumberFormat="1" applyFont="1" applyAlignment="1" applyProtection="1">
      <alignment vertical="center"/>
      <protection locked="0"/>
    </xf>
    <xf numFmtId="0" fontId="8" fillId="0" borderId="3" xfId="0" applyFont="1" applyBorder="1" applyAlignme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14" xfId="0" applyFont="1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166" fontId="8" fillId="0" borderId="0" xfId="0" applyNumberFormat="1" applyFont="1" applyBorder="1" applyAlignment="1" applyProtection="1">
      <protection locked="0"/>
    </xf>
    <xf numFmtId="166" fontId="8" fillId="0" borderId="15" xfId="0" applyNumberFormat="1" applyFont="1" applyBorder="1" applyAlignme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167" fontId="8" fillId="0" borderId="0" xfId="0" applyNumberFormat="1" applyFont="1" applyAlignment="1" applyProtection="1">
      <alignment vertical="center"/>
      <protection locked="0"/>
    </xf>
    <xf numFmtId="0" fontId="26" fillId="0" borderId="0" xfId="0" applyFont="1" applyBorder="1" applyAlignment="1" applyProtection="1">
      <alignment horizontal="center" vertical="center"/>
      <protection locked="0"/>
    </xf>
    <xf numFmtId="166" fontId="26" fillId="0" borderId="0" xfId="0" applyNumberFormat="1" applyFont="1" applyBorder="1" applyAlignment="1" applyProtection="1">
      <alignment vertical="center"/>
      <protection locked="0"/>
    </xf>
    <xf numFmtId="166" fontId="26" fillId="0" borderId="15" xfId="0" applyNumberFormat="1" applyFont="1" applyBorder="1" applyAlignment="1" applyProtection="1">
      <alignment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167" fontId="0" fillId="0" borderId="0" xfId="0" applyNumberFormat="1" applyFont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15" xfId="0" applyFont="1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15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11" fillId="0" borderId="15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  <protection locked="0"/>
    </xf>
    <xf numFmtId="0" fontId="0" fillId="0" borderId="21" xfId="0" applyFont="1" applyBorder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0" fillId="0" borderId="12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4" fontId="2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24" fillId="0" borderId="0" xfId="0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164" fontId="19" fillId="0" borderId="0" xfId="0" applyNumberFormat="1" applyFont="1" applyAlignment="1" applyProtection="1">
      <alignment horizontal="right" vertical="center"/>
    </xf>
    <xf numFmtId="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0" fontId="4" fillId="5" borderId="6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right" vertical="center"/>
    </xf>
    <xf numFmtId="0" fontId="4" fillId="5" borderId="7" xfId="0" applyFont="1" applyFill="1" applyBorder="1" applyAlignment="1" applyProtection="1">
      <alignment horizontal="center" vertical="center"/>
    </xf>
    <xf numFmtId="4" fontId="4" fillId="5" borderId="7" xfId="0" applyNumberFormat="1" applyFont="1" applyFill="1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 wrapText="1"/>
    </xf>
    <xf numFmtId="0" fontId="0" fillId="5" borderId="0" xfId="0" applyFont="1" applyFill="1" applyAlignment="1" applyProtection="1">
      <alignment vertical="center"/>
    </xf>
    <xf numFmtId="0" fontId="25" fillId="5" borderId="0" xfId="0" applyFont="1" applyFill="1" applyAlignment="1" applyProtection="1">
      <alignment horizontal="left" vertical="center"/>
    </xf>
    <xf numFmtId="0" fontId="25" fillId="5" borderId="0" xfId="0" applyFont="1" applyFill="1" applyAlignment="1" applyProtection="1">
      <alignment horizontal="right" vertical="center"/>
    </xf>
    <xf numFmtId="0" fontId="3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167" fontId="6" fillId="0" borderId="0" xfId="0" applyNumberFormat="1" applyFont="1" applyAlignment="1" applyProtection="1"/>
    <xf numFmtId="0" fontId="25" fillId="5" borderId="16" xfId="0" applyFont="1" applyFill="1" applyBorder="1" applyAlignment="1" applyProtection="1">
      <alignment horizontal="center" vertical="center" wrapText="1"/>
    </xf>
    <xf numFmtId="0" fontId="25" fillId="5" borderId="17" xfId="0" applyFont="1" applyFill="1" applyBorder="1" applyAlignment="1" applyProtection="1">
      <alignment horizontal="center" vertical="center" wrapText="1"/>
    </xf>
    <xf numFmtId="0" fontId="25" fillId="5" borderId="18" xfId="0" applyFont="1" applyFill="1" applyBorder="1" applyAlignment="1" applyProtection="1">
      <alignment horizontal="center" vertical="center" wrapText="1"/>
    </xf>
    <xf numFmtId="167" fontId="27" fillId="0" borderId="0" xfId="0" applyNumberFormat="1" applyFont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25" fillId="0" borderId="22" xfId="0" applyFont="1" applyBorder="1" applyAlignment="1" applyProtection="1">
      <alignment horizontal="center" vertical="center"/>
    </xf>
    <xf numFmtId="49" fontId="25" fillId="0" borderId="22" xfId="0" applyNumberFormat="1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center" vertical="center" wrapText="1"/>
    </xf>
    <xf numFmtId="167" fontId="25" fillId="0" borderId="22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0" fillId="0" borderId="22" xfId="0" applyNumberFormat="1" applyFont="1" applyBorder="1" applyAlignment="1" applyProtection="1">
      <alignment vertical="center"/>
    </xf>
    <xf numFmtId="0" fontId="40" fillId="0" borderId="3" xfId="0" applyFont="1" applyBorder="1" applyAlignment="1" applyProtection="1">
      <alignment vertical="center"/>
      <protection locked="0"/>
    </xf>
    <xf numFmtId="0" fontId="39" fillId="0" borderId="0" xfId="0" applyFont="1" applyBorder="1" applyAlignment="1" applyProtection="1">
      <alignment horizontal="center" vertical="center"/>
      <protection locked="0"/>
    </xf>
    <xf numFmtId="0" fontId="0" fillId="0" borderId="2" xfId="0" applyBorder="1" applyProtection="1"/>
    <xf numFmtId="0" fontId="2" fillId="3" borderId="0" xfId="0" applyFont="1" applyFill="1" applyAlignment="1" applyProtection="1">
      <alignment horizontal="left" vertical="center"/>
    </xf>
    <xf numFmtId="0" fontId="44" fillId="0" borderId="22" xfId="0" applyFont="1" applyBorder="1" applyAlignment="1" applyProtection="1">
      <alignment horizontal="center" vertical="center"/>
    </xf>
    <xf numFmtId="49" fontId="44" fillId="0" borderId="22" xfId="0" applyNumberFormat="1" applyFont="1" applyBorder="1" applyAlignment="1" applyProtection="1">
      <alignment horizontal="left" vertical="center" wrapText="1"/>
    </xf>
    <xf numFmtId="0" fontId="44" fillId="0" borderId="22" xfId="0" applyFont="1" applyBorder="1" applyAlignment="1" applyProtection="1">
      <alignment horizontal="left" vertical="center" wrapText="1"/>
    </xf>
    <xf numFmtId="0" fontId="44" fillId="0" borderId="22" xfId="0" applyFont="1" applyBorder="1" applyAlignment="1" applyProtection="1">
      <alignment horizontal="center" vertical="center" wrapText="1"/>
    </xf>
    <xf numFmtId="167" fontId="44" fillId="0" borderId="22" xfId="0" applyNumberFormat="1" applyFont="1" applyBorder="1" applyAlignment="1" applyProtection="1">
      <alignment vertical="center"/>
    </xf>
    <xf numFmtId="0" fontId="45" fillId="0" borderId="22" xfId="0" applyFont="1" applyBorder="1" applyAlignment="1" applyProtection="1">
      <alignment horizontal="center" vertical="center"/>
    </xf>
    <xf numFmtId="49" fontId="45" fillId="0" borderId="22" xfId="0" applyNumberFormat="1" applyFont="1" applyBorder="1" applyAlignment="1" applyProtection="1">
      <alignment horizontal="left" vertical="center" wrapText="1"/>
    </xf>
    <xf numFmtId="0" fontId="45" fillId="0" borderId="22" xfId="0" applyFont="1" applyBorder="1" applyAlignment="1" applyProtection="1">
      <alignment horizontal="left" vertical="center" wrapText="1"/>
    </xf>
    <xf numFmtId="0" fontId="45" fillId="0" borderId="22" xfId="0" applyFont="1" applyBorder="1" applyAlignment="1" applyProtection="1">
      <alignment horizontal="center" vertical="center" wrapText="1"/>
    </xf>
    <xf numFmtId="167" fontId="45" fillId="0" borderId="22" xfId="0" applyNumberFormat="1" applyFont="1" applyBorder="1" applyAlignment="1" applyProtection="1">
      <alignment vertical="center"/>
    </xf>
    <xf numFmtId="167" fontId="44" fillId="3" borderId="22" xfId="0" applyNumberFormat="1" applyFont="1" applyFill="1" applyBorder="1" applyAlignment="1" applyProtection="1">
      <alignment vertical="center"/>
    </xf>
    <xf numFmtId="167" fontId="45" fillId="3" borderId="22" xfId="0" applyNumberFormat="1" applyFont="1" applyFill="1" applyBorder="1" applyAlignment="1" applyProtection="1">
      <alignment vertical="center"/>
    </xf>
    <xf numFmtId="0" fontId="46" fillId="0" borderId="0" xfId="0" applyFont="1" applyAlignment="1" applyProtection="1">
      <alignment vertical="center"/>
    </xf>
    <xf numFmtId="0" fontId="47" fillId="0" borderId="0" xfId="0" applyFont="1" applyAlignment="1" applyProtection="1">
      <alignment horizontal="left" vertical="center"/>
    </xf>
    <xf numFmtId="0" fontId="46" fillId="0" borderId="0" xfId="0" applyFont="1" applyAlignment="1" applyProtection="1">
      <alignment horizontal="left" vertical="center" wrapText="1"/>
    </xf>
    <xf numFmtId="167" fontId="46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8" fillId="0" borderId="0" xfId="0" applyFont="1" applyAlignment="1" applyProtection="1">
      <alignment horizontal="left"/>
    </xf>
    <xf numFmtId="0" fontId="43" fillId="0" borderId="0" xfId="0" applyFont="1" applyAlignment="1" applyProtection="1">
      <alignment horizontal="left"/>
    </xf>
    <xf numFmtId="167" fontId="43" fillId="0" borderId="0" xfId="0" applyNumberFormat="1" applyFont="1" applyAlignment="1" applyProtection="1"/>
    <xf numFmtId="0" fontId="0" fillId="3" borderId="22" xfId="0" applyFont="1" applyFill="1" applyBorder="1" applyAlignment="1" applyProtection="1">
      <alignment horizontal="center" vertical="center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0" fontId="0" fillId="3" borderId="22" xfId="0" applyFont="1" applyFill="1" applyBorder="1" applyAlignment="1" applyProtection="1">
      <alignment horizontal="left" vertical="center" wrapText="1"/>
    </xf>
    <xf numFmtId="0" fontId="0" fillId="3" borderId="22" xfId="0" applyFont="1" applyFill="1" applyBorder="1" applyAlignment="1" applyProtection="1">
      <alignment horizontal="center" vertical="center" wrapText="1"/>
    </xf>
    <xf numFmtId="167" fontId="0" fillId="3" borderId="22" xfId="0" applyNumberFormat="1" applyFont="1" applyFill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14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15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39" fillId="0" borderId="22" xfId="0" applyFont="1" applyBorder="1" applyAlignment="1" applyProtection="1">
      <alignment horizontal="center" vertical="center"/>
    </xf>
    <xf numFmtId="49" fontId="39" fillId="0" borderId="22" xfId="0" applyNumberFormat="1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center" vertical="center" wrapText="1"/>
    </xf>
    <xf numFmtId="167" fontId="39" fillId="0" borderId="22" xfId="0" applyNumberFormat="1" applyFont="1" applyBorder="1" applyAlignment="1" applyProtection="1">
      <alignment vertical="center"/>
    </xf>
    <xf numFmtId="167" fontId="25" fillId="3" borderId="22" xfId="0" applyNumberFormat="1" applyFont="1" applyFill="1" applyBorder="1" applyAlignment="1" applyProtection="1">
      <alignment vertical="center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left" vertical="center"/>
      <protection locked="0"/>
    </xf>
    <xf numFmtId="0" fontId="24" fillId="0" borderId="14" xfId="0" applyFont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5" fillId="5" borderId="6" xfId="0" applyFont="1" applyFill="1" applyBorder="1" applyAlignment="1" applyProtection="1">
      <alignment horizontal="center" vertical="center"/>
    </xf>
    <xf numFmtId="0" fontId="25" fillId="5" borderId="7" xfId="0" applyFont="1" applyFill="1" applyBorder="1" applyAlignment="1" applyProtection="1">
      <alignment horizontal="left" vertical="center"/>
    </xf>
    <xf numFmtId="0" fontId="25" fillId="5" borderId="7" xfId="0" applyFont="1" applyFill="1" applyBorder="1" applyAlignment="1" applyProtection="1">
      <alignment horizontal="right" vertical="center"/>
    </xf>
    <xf numFmtId="0" fontId="25" fillId="5" borderId="7" xfId="0" applyFont="1" applyFill="1" applyBorder="1" applyAlignment="1" applyProtection="1">
      <alignment horizontal="center" vertical="center"/>
    </xf>
    <xf numFmtId="0" fontId="25" fillId="5" borderId="8" xfId="0" applyFont="1" applyFill="1" applyBorder="1" applyAlignment="1" applyProtection="1">
      <alignment horizontal="left" vertical="center"/>
    </xf>
    <xf numFmtId="4" fontId="30" fillId="0" borderId="0" xfId="0" applyNumberFormat="1" applyFont="1" applyAlignment="1" applyProtection="1">
      <alignment horizontal="right" vertical="center"/>
    </xf>
    <xf numFmtId="0" fontId="30" fillId="0" borderId="0" xfId="0" applyFont="1" applyAlignment="1" applyProtection="1">
      <alignment vertical="center"/>
    </xf>
    <xf numFmtId="4" fontId="30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4" fontId="43" fillId="0" borderId="0" xfId="0" applyNumberFormat="1" applyFont="1" applyAlignment="1" applyProtection="1">
      <alignment vertical="center"/>
    </xf>
    <xf numFmtId="0" fontId="43" fillId="0" borderId="0" xfId="0" applyFont="1" applyAlignment="1" applyProtection="1">
      <alignment vertical="center"/>
    </xf>
    <xf numFmtId="0" fontId="42" fillId="0" borderId="0" xfId="0" applyFont="1" applyAlignment="1" applyProtection="1">
      <alignment horizontal="left" vertical="center" wrapText="1"/>
    </xf>
    <xf numFmtId="4" fontId="20" fillId="0" borderId="0" xfId="0" applyNumberFormat="1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164" fontId="19" fillId="0" borderId="0" xfId="0" applyNumberFormat="1" applyFont="1" applyAlignment="1" applyProtection="1">
      <alignment horizontal="left" vertical="center"/>
    </xf>
    <xf numFmtId="4" fontId="2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4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4" fontId="4" fillId="4" borderId="7" xfId="0" applyNumberFormat="1" applyFont="1" applyFill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4" fillId="4" borderId="7" xfId="0" applyFont="1" applyFill="1" applyBorder="1" applyAlignment="1" applyProtection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0" fontId="17" fillId="0" borderId="0" xfId="0" applyFont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2"/>
  <sheetViews>
    <sheetView showGridLines="0" tabSelected="1" workbookViewId="0">
      <selection activeCell="AN8" sqref="AN8"/>
    </sheetView>
  </sheetViews>
  <sheetFormatPr defaultRowHeight="11.25" x14ac:dyDescent="0.2"/>
  <cols>
    <col min="1" max="1" width="8.33203125" style="23" customWidth="1"/>
    <col min="2" max="2" width="1.6640625" style="23" customWidth="1"/>
    <col min="3" max="3" width="4.1640625" style="23" customWidth="1"/>
    <col min="4" max="33" width="2.6640625" style="23" customWidth="1"/>
    <col min="34" max="34" width="3.33203125" style="23" customWidth="1"/>
    <col min="35" max="35" width="31.6640625" style="23" customWidth="1"/>
    <col min="36" max="37" width="2.5" style="23" customWidth="1"/>
    <col min="38" max="38" width="8.33203125" style="23" customWidth="1"/>
    <col min="39" max="39" width="3.33203125" style="23" customWidth="1"/>
    <col min="40" max="40" width="13.33203125" style="23" customWidth="1"/>
    <col min="41" max="41" width="7.5" style="23" customWidth="1"/>
    <col min="42" max="42" width="4.1640625" style="23" customWidth="1"/>
    <col min="43" max="43" width="15.6640625" style="23" hidden="1" customWidth="1"/>
    <col min="44" max="44" width="13.6640625" style="23" customWidth="1"/>
    <col min="45" max="47" width="25.83203125" style="23" hidden="1" customWidth="1"/>
    <col min="48" max="49" width="21.6640625" style="23" hidden="1" customWidth="1"/>
    <col min="50" max="51" width="25" style="23" hidden="1" customWidth="1"/>
    <col min="52" max="52" width="21.6640625" style="23" hidden="1" customWidth="1"/>
    <col min="53" max="53" width="19.1640625" style="23" hidden="1" customWidth="1"/>
    <col min="54" max="54" width="25" style="23" hidden="1" customWidth="1"/>
    <col min="55" max="55" width="21.6640625" style="23" hidden="1" customWidth="1"/>
    <col min="56" max="56" width="19.1640625" style="23" hidden="1" customWidth="1"/>
    <col min="57" max="57" width="66.5" style="23" customWidth="1"/>
    <col min="58" max="70" width="9.33203125" style="23"/>
    <col min="71" max="91" width="9.33203125" style="23" hidden="1"/>
    <col min="92" max="16384" width="9.33203125" style="23"/>
  </cols>
  <sheetData>
    <row r="1" spans="1:74" x14ac:dyDescent="0.2">
      <c r="A1" s="22" t="s">
        <v>0</v>
      </c>
      <c r="AZ1" s="22" t="s">
        <v>1</v>
      </c>
      <c r="BA1" s="22" t="s">
        <v>2</v>
      </c>
      <c r="BB1" s="22" t="s">
        <v>1</v>
      </c>
      <c r="BT1" s="22" t="s">
        <v>3</v>
      </c>
      <c r="BU1" s="22" t="s">
        <v>3</v>
      </c>
      <c r="BV1" s="22" t="s">
        <v>4</v>
      </c>
    </row>
    <row r="2" spans="1:74" ht="36.950000000000003" customHeight="1" x14ac:dyDescent="0.2">
      <c r="AR2" s="313" t="s">
        <v>5</v>
      </c>
      <c r="AS2" s="314"/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S2" s="24" t="s">
        <v>6</v>
      </c>
      <c r="BT2" s="24" t="s">
        <v>7</v>
      </c>
    </row>
    <row r="3" spans="1:74" ht="6.95" customHeight="1" x14ac:dyDescent="0.2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7"/>
      <c r="BS3" s="24" t="s">
        <v>6</v>
      </c>
      <c r="BT3" s="24" t="s">
        <v>7</v>
      </c>
    </row>
    <row r="4" spans="1:74" ht="24.95" customHeight="1" x14ac:dyDescent="0.2">
      <c r="B4" s="27"/>
      <c r="D4" s="90" t="s">
        <v>8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R4" s="27"/>
      <c r="AS4" s="28" t="s">
        <v>9</v>
      </c>
      <c r="BE4" s="29" t="s">
        <v>10</v>
      </c>
      <c r="BS4" s="24" t="s">
        <v>6</v>
      </c>
    </row>
    <row r="5" spans="1:74" ht="12" customHeight="1" x14ac:dyDescent="0.2">
      <c r="B5" s="27"/>
      <c r="D5" s="92" t="s">
        <v>11</v>
      </c>
      <c r="E5" s="91"/>
      <c r="F5" s="91"/>
      <c r="G5" s="91"/>
      <c r="H5" s="91"/>
      <c r="I5" s="91"/>
      <c r="J5" s="91"/>
      <c r="K5" s="323" t="s">
        <v>12</v>
      </c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  <c r="AN5" s="324"/>
      <c r="AO5" s="324"/>
      <c r="AR5" s="27"/>
      <c r="BE5" s="320" t="s">
        <v>13</v>
      </c>
      <c r="BS5" s="24" t="s">
        <v>6</v>
      </c>
    </row>
    <row r="6" spans="1:74" ht="36.950000000000003" customHeight="1" x14ac:dyDescent="0.2">
      <c r="B6" s="27"/>
      <c r="D6" s="93" t="s">
        <v>14</v>
      </c>
      <c r="E6" s="91"/>
      <c r="F6" s="91"/>
      <c r="G6" s="91"/>
      <c r="H6" s="91"/>
      <c r="I6" s="91"/>
      <c r="J6" s="91"/>
      <c r="K6" s="325" t="s">
        <v>566</v>
      </c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24"/>
      <c r="AN6" s="324"/>
      <c r="AO6" s="324"/>
      <c r="AR6" s="27"/>
      <c r="BE6" s="321"/>
      <c r="BS6" s="24" t="s">
        <v>6</v>
      </c>
    </row>
    <row r="7" spans="1:74" ht="12" customHeight="1" x14ac:dyDescent="0.2">
      <c r="B7" s="27"/>
      <c r="D7" s="94" t="s">
        <v>15</v>
      </c>
      <c r="E7" s="91"/>
      <c r="F7" s="91"/>
      <c r="G7" s="91"/>
      <c r="H7" s="91"/>
      <c r="I7" s="91"/>
      <c r="J7" s="91"/>
      <c r="K7" s="95" t="s">
        <v>1</v>
      </c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4" t="s">
        <v>16</v>
      </c>
      <c r="AL7" s="91"/>
      <c r="AM7" s="91"/>
      <c r="AN7" s="95" t="s">
        <v>1</v>
      </c>
      <c r="AO7" s="91"/>
      <c r="AR7" s="27"/>
      <c r="BE7" s="321"/>
      <c r="BS7" s="24" t="s">
        <v>6</v>
      </c>
    </row>
    <row r="8" spans="1:74" ht="12" customHeight="1" x14ac:dyDescent="0.2">
      <c r="B8" s="27"/>
      <c r="D8" s="94" t="s">
        <v>17</v>
      </c>
      <c r="E8" s="91"/>
      <c r="F8" s="91"/>
      <c r="G8" s="91"/>
      <c r="H8" s="91"/>
      <c r="I8" s="91"/>
      <c r="J8" s="91"/>
      <c r="K8" s="95" t="s">
        <v>18</v>
      </c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4" t="s">
        <v>19</v>
      </c>
      <c r="AL8" s="91"/>
      <c r="AN8" s="1" t="s">
        <v>571</v>
      </c>
      <c r="AR8" s="27"/>
      <c r="BE8" s="321"/>
      <c r="BS8" s="24" t="s">
        <v>6</v>
      </c>
    </row>
    <row r="9" spans="1:74" ht="14.45" customHeight="1" x14ac:dyDescent="0.2">
      <c r="B9" s="27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R9" s="27"/>
      <c r="BE9" s="321"/>
      <c r="BS9" s="24" t="s">
        <v>6</v>
      </c>
    </row>
    <row r="10" spans="1:74" ht="12" customHeight="1" x14ac:dyDescent="0.2">
      <c r="B10" s="27"/>
      <c r="D10" s="94" t="s">
        <v>20</v>
      </c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4" t="s">
        <v>21</v>
      </c>
      <c r="AL10" s="91"/>
      <c r="AN10" s="31" t="s">
        <v>1</v>
      </c>
      <c r="AR10" s="27"/>
      <c r="BE10" s="321"/>
      <c r="BS10" s="24" t="s">
        <v>6</v>
      </c>
    </row>
    <row r="11" spans="1:74" ht="18.399999999999999" customHeight="1" x14ac:dyDescent="0.2">
      <c r="B11" s="27"/>
      <c r="D11" s="91"/>
      <c r="E11" s="95" t="s">
        <v>22</v>
      </c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4" t="s">
        <v>23</v>
      </c>
      <c r="AL11" s="91"/>
      <c r="AN11" s="31" t="s">
        <v>1</v>
      </c>
      <c r="AR11" s="27"/>
      <c r="BE11" s="321"/>
      <c r="BS11" s="24" t="s">
        <v>6</v>
      </c>
    </row>
    <row r="12" spans="1:74" ht="6.95" customHeight="1" x14ac:dyDescent="0.2">
      <c r="B12" s="27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R12" s="27"/>
      <c r="BE12" s="321"/>
      <c r="BS12" s="24" t="s">
        <v>6</v>
      </c>
    </row>
    <row r="13" spans="1:74" ht="12" customHeight="1" x14ac:dyDescent="0.2">
      <c r="B13" s="27"/>
      <c r="D13" s="94" t="s">
        <v>24</v>
      </c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4" t="s">
        <v>21</v>
      </c>
      <c r="AL13" s="91"/>
      <c r="AN13" s="2" t="s">
        <v>25</v>
      </c>
      <c r="AR13" s="27"/>
      <c r="BE13" s="321"/>
      <c r="BS13" s="24" t="s">
        <v>6</v>
      </c>
    </row>
    <row r="14" spans="1:74" ht="12.75" x14ac:dyDescent="0.2">
      <c r="B14" s="27"/>
      <c r="E14" s="326" t="s">
        <v>570</v>
      </c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27"/>
      <c r="T14" s="327"/>
      <c r="U14" s="327"/>
      <c r="V14" s="327"/>
      <c r="W14" s="327"/>
      <c r="X14" s="327"/>
      <c r="Y14" s="327"/>
      <c r="Z14" s="327"/>
      <c r="AA14" s="327"/>
      <c r="AB14" s="327"/>
      <c r="AC14" s="327"/>
      <c r="AD14" s="327"/>
      <c r="AE14" s="327"/>
      <c r="AF14" s="327"/>
      <c r="AG14" s="327"/>
      <c r="AH14" s="327"/>
      <c r="AI14" s="327"/>
      <c r="AJ14" s="327"/>
      <c r="AK14" s="30" t="s">
        <v>23</v>
      </c>
      <c r="AN14" s="2" t="s">
        <v>25</v>
      </c>
      <c r="AR14" s="27"/>
      <c r="BE14" s="321"/>
      <c r="BS14" s="24" t="s">
        <v>6</v>
      </c>
    </row>
    <row r="15" spans="1:74" ht="6.95" customHeight="1" x14ac:dyDescent="0.2">
      <c r="B15" s="27"/>
      <c r="AR15" s="27"/>
      <c r="BE15" s="321"/>
      <c r="BS15" s="24" t="s">
        <v>3</v>
      </c>
    </row>
    <row r="16" spans="1:74" ht="12" customHeight="1" x14ac:dyDescent="0.2">
      <c r="B16" s="27"/>
      <c r="C16" s="91"/>
      <c r="D16" s="94" t="s">
        <v>26</v>
      </c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4" t="s">
        <v>21</v>
      </c>
      <c r="AL16" s="91"/>
      <c r="AM16" s="91"/>
      <c r="AN16" s="95" t="s">
        <v>1</v>
      </c>
      <c r="AO16" s="91"/>
      <c r="AP16" s="91"/>
      <c r="AR16" s="27"/>
      <c r="BE16" s="321"/>
      <c r="BS16" s="24" t="s">
        <v>3</v>
      </c>
    </row>
    <row r="17" spans="1:71" ht="18.399999999999999" customHeight="1" x14ac:dyDescent="0.2">
      <c r="B17" s="27"/>
      <c r="C17" s="91"/>
      <c r="D17" s="91"/>
      <c r="E17" s="95" t="s">
        <v>27</v>
      </c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4" t="s">
        <v>23</v>
      </c>
      <c r="AL17" s="91"/>
      <c r="AM17" s="91"/>
      <c r="AN17" s="95" t="s">
        <v>1</v>
      </c>
      <c r="AO17" s="91"/>
      <c r="AP17" s="91"/>
      <c r="AR17" s="27"/>
      <c r="BE17" s="321"/>
      <c r="BS17" s="24" t="s">
        <v>28</v>
      </c>
    </row>
    <row r="18" spans="1:71" ht="6.95" customHeight="1" x14ac:dyDescent="0.2">
      <c r="B18" s="27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R18" s="27"/>
      <c r="BE18" s="321"/>
      <c r="BS18" s="24" t="s">
        <v>29</v>
      </c>
    </row>
    <row r="19" spans="1:71" ht="12" customHeight="1" x14ac:dyDescent="0.2">
      <c r="B19" s="27"/>
      <c r="C19" s="91"/>
      <c r="D19" s="94" t="s">
        <v>30</v>
      </c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4" t="s">
        <v>21</v>
      </c>
      <c r="AL19" s="91"/>
      <c r="AM19" s="91"/>
      <c r="AN19" s="95" t="s">
        <v>31</v>
      </c>
      <c r="AO19" s="91"/>
      <c r="AP19" s="91"/>
      <c r="AR19" s="27"/>
      <c r="BE19" s="321"/>
      <c r="BS19" s="24" t="s">
        <v>29</v>
      </c>
    </row>
    <row r="20" spans="1:71" ht="18.399999999999999" customHeight="1" x14ac:dyDescent="0.2">
      <c r="B20" s="27"/>
      <c r="C20" s="91"/>
      <c r="D20" s="91"/>
      <c r="E20" s="95" t="s">
        <v>32</v>
      </c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4" t="s">
        <v>23</v>
      </c>
      <c r="AL20" s="91"/>
      <c r="AM20" s="91"/>
      <c r="AN20" s="95" t="s">
        <v>33</v>
      </c>
      <c r="AO20" s="91"/>
      <c r="AP20" s="91"/>
      <c r="AR20" s="27"/>
      <c r="BE20" s="321"/>
      <c r="BS20" s="24" t="s">
        <v>28</v>
      </c>
    </row>
    <row r="21" spans="1:71" ht="6.95" customHeight="1" x14ac:dyDescent="0.2">
      <c r="B21" s="27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R21" s="27"/>
      <c r="BE21" s="321"/>
    </row>
    <row r="22" spans="1:71" ht="12" customHeight="1" x14ac:dyDescent="0.2">
      <c r="B22" s="27"/>
      <c r="C22" s="91"/>
      <c r="D22" s="94" t="s">
        <v>34</v>
      </c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R22" s="27"/>
      <c r="BE22" s="321"/>
    </row>
    <row r="23" spans="1:71" ht="16.5" customHeight="1" x14ac:dyDescent="0.2">
      <c r="B23" s="27"/>
      <c r="C23" s="91"/>
      <c r="D23" s="91"/>
      <c r="E23" s="328" t="s">
        <v>1</v>
      </c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328"/>
      <c r="W23" s="328"/>
      <c r="X23" s="328"/>
      <c r="Y23" s="328"/>
      <c r="Z23" s="328"/>
      <c r="AA23" s="328"/>
      <c r="AB23" s="328"/>
      <c r="AC23" s="328"/>
      <c r="AD23" s="328"/>
      <c r="AE23" s="328"/>
      <c r="AF23" s="328"/>
      <c r="AG23" s="328"/>
      <c r="AH23" s="328"/>
      <c r="AI23" s="328"/>
      <c r="AJ23" s="328"/>
      <c r="AK23" s="328"/>
      <c r="AL23" s="328"/>
      <c r="AM23" s="328"/>
      <c r="AN23" s="328"/>
      <c r="AO23" s="91"/>
      <c r="AP23" s="91"/>
      <c r="AR23" s="27"/>
      <c r="BE23" s="321"/>
    </row>
    <row r="24" spans="1:71" ht="6.95" customHeight="1" x14ac:dyDescent="0.2">
      <c r="B24" s="27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R24" s="27"/>
      <c r="BE24" s="321"/>
    </row>
    <row r="25" spans="1:71" ht="6.95" customHeight="1" x14ac:dyDescent="0.2">
      <c r="B25" s="27"/>
      <c r="C25" s="91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1"/>
      <c r="AR25" s="27"/>
      <c r="BE25" s="321"/>
    </row>
    <row r="26" spans="1:71" s="34" customFormat="1" ht="25.9" customHeight="1" x14ac:dyDescent="0.2">
      <c r="A26" s="32"/>
      <c r="B26" s="4"/>
      <c r="C26" s="97"/>
      <c r="D26" s="98" t="s">
        <v>35</v>
      </c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310">
        <f>ROUND(AG94,2)</f>
        <v>0</v>
      </c>
      <c r="AL26" s="311"/>
      <c r="AM26" s="311"/>
      <c r="AN26" s="311"/>
      <c r="AO26" s="311"/>
      <c r="AP26" s="97"/>
      <c r="AQ26" s="32"/>
      <c r="AR26" s="4"/>
      <c r="BE26" s="321"/>
    </row>
    <row r="27" spans="1:71" s="34" customFormat="1" ht="6.95" customHeight="1" x14ac:dyDescent="0.2">
      <c r="A27" s="32"/>
      <c r="B27" s="4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32"/>
      <c r="AR27" s="4"/>
      <c r="BE27" s="321"/>
    </row>
    <row r="28" spans="1:71" s="34" customFormat="1" ht="12.75" x14ac:dyDescent="0.2">
      <c r="A28" s="32"/>
      <c r="B28" s="4"/>
      <c r="C28" s="97"/>
      <c r="D28" s="97"/>
      <c r="E28" s="97"/>
      <c r="F28" s="97"/>
      <c r="G28" s="97"/>
      <c r="H28" s="97"/>
      <c r="I28" s="97"/>
      <c r="J28" s="97"/>
      <c r="K28" s="97"/>
      <c r="L28" s="312" t="s">
        <v>36</v>
      </c>
      <c r="M28" s="312"/>
      <c r="N28" s="312"/>
      <c r="O28" s="312"/>
      <c r="P28" s="312"/>
      <c r="Q28" s="97"/>
      <c r="R28" s="97"/>
      <c r="S28" s="97"/>
      <c r="T28" s="97"/>
      <c r="U28" s="97"/>
      <c r="V28" s="97"/>
      <c r="W28" s="312" t="s">
        <v>37</v>
      </c>
      <c r="X28" s="312"/>
      <c r="Y28" s="312"/>
      <c r="Z28" s="312"/>
      <c r="AA28" s="312"/>
      <c r="AB28" s="312"/>
      <c r="AC28" s="312"/>
      <c r="AD28" s="312"/>
      <c r="AE28" s="312"/>
      <c r="AF28" s="97"/>
      <c r="AG28" s="97"/>
      <c r="AH28" s="97"/>
      <c r="AI28" s="97"/>
      <c r="AJ28" s="97"/>
      <c r="AK28" s="312" t="s">
        <v>38</v>
      </c>
      <c r="AL28" s="312"/>
      <c r="AM28" s="312"/>
      <c r="AN28" s="312"/>
      <c r="AO28" s="312"/>
      <c r="AP28" s="97"/>
      <c r="AQ28" s="32"/>
      <c r="AR28" s="4"/>
      <c r="BE28" s="321"/>
    </row>
    <row r="29" spans="1:71" s="35" customFormat="1" ht="14.45" customHeight="1" x14ac:dyDescent="0.2">
      <c r="B29" s="36"/>
      <c r="C29" s="100"/>
      <c r="D29" s="94" t="s">
        <v>39</v>
      </c>
      <c r="E29" s="100"/>
      <c r="F29" s="101" t="s">
        <v>40</v>
      </c>
      <c r="G29" s="100"/>
      <c r="H29" s="100"/>
      <c r="I29" s="100"/>
      <c r="J29" s="100"/>
      <c r="K29" s="100"/>
      <c r="L29" s="304">
        <v>0.2</v>
      </c>
      <c r="M29" s="303"/>
      <c r="N29" s="303"/>
      <c r="O29" s="303"/>
      <c r="P29" s="303"/>
      <c r="Q29" s="102"/>
      <c r="R29" s="102"/>
      <c r="S29" s="102"/>
      <c r="T29" s="102"/>
      <c r="U29" s="102"/>
      <c r="V29" s="102"/>
      <c r="W29" s="302">
        <f>ROUND(AZ94, 2)</f>
        <v>0</v>
      </c>
      <c r="X29" s="303"/>
      <c r="Y29" s="303"/>
      <c r="Z29" s="303"/>
      <c r="AA29" s="303"/>
      <c r="AB29" s="303"/>
      <c r="AC29" s="303"/>
      <c r="AD29" s="303"/>
      <c r="AE29" s="303"/>
      <c r="AF29" s="102"/>
      <c r="AG29" s="102"/>
      <c r="AH29" s="102"/>
      <c r="AI29" s="102"/>
      <c r="AJ29" s="102"/>
      <c r="AK29" s="302">
        <f>ROUND(AV94, 2)</f>
        <v>0</v>
      </c>
      <c r="AL29" s="303"/>
      <c r="AM29" s="303"/>
      <c r="AN29" s="303"/>
      <c r="AO29" s="303"/>
      <c r="AP29" s="102"/>
      <c r="AQ29" s="37"/>
      <c r="AR29" s="38"/>
      <c r="AS29" s="37"/>
      <c r="AT29" s="37"/>
      <c r="AU29" s="37"/>
      <c r="AV29" s="37"/>
      <c r="AW29" s="37"/>
      <c r="AX29" s="37"/>
      <c r="AY29" s="37"/>
      <c r="AZ29" s="37"/>
      <c r="BE29" s="322"/>
    </row>
    <row r="30" spans="1:71" s="35" customFormat="1" ht="14.45" customHeight="1" x14ac:dyDescent="0.2">
      <c r="B30" s="36"/>
      <c r="C30" s="100"/>
      <c r="D30" s="100"/>
      <c r="E30" s="100"/>
      <c r="F30" s="101" t="s">
        <v>41</v>
      </c>
      <c r="G30" s="100"/>
      <c r="H30" s="100"/>
      <c r="I30" s="100"/>
      <c r="J30" s="100"/>
      <c r="K30" s="100"/>
      <c r="L30" s="304">
        <v>0.2</v>
      </c>
      <c r="M30" s="303"/>
      <c r="N30" s="303"/>
      <c r="O30" s="303"/>
      <c r="P30" s="303"/>
      <c r="Q30" s="102"/>
      <c r="R30" s="102"/>
      <c r="S30" s="102"/>
      <c r="T30" s="102"/>
      <c r="U30" s="102"/>
      <c r="V30" s="102"/>
      <c r="W30" s="302">
        <f>ROUND(BA94, 2)</f>
        <v>0</v>
      </c>
      <c r="X30" s="303"/>
      <c r="Y30" s="303"/>
      <c r="Z30" s="303"/>
      <c r="AA30" s="303"/>
      <c r="AB30" s="303"/>
      <c r="AC30" s="303"/>
      <c r="AD30" s="303"/>
      <c r="AE30" s="303"/>
      <c r="AF30" s="102"/>
      <c r="AG30" s="102"/>
      <c r="AH30" s="102"/>
      <c r="AI30" s="102"/>
      <c r="AJ30" s="102"/>
      <c r="AK30" s="302">
        <f>ROUND(AW94, 2)</f>
        <v>0</v>
      </c>
      <c r="AL30" s="303"/>
      <c r="AM30" s="303"/>
      <c r="AN30" s="303"/>
      <c r="AO30" s="303"/>
      <c r="AP30" s="102"/>
      <c r="AQ30" s="37"/>
      <c r="AR30" s="38"/>
      <c r="AS30" s="37"/>
      <c r="AT30" s="37"/>
      <c r="AU30" s="37"/>
      <c r="AV30" s="37"/>
      <c r="AW30" s="37"/>
      <c r="AX30" s="37"/>
      <c r="AY30" s="37"/>
      <c r="AZ30" s="37"/>
      <c r="BE30" s="322"/>
    </row>
    <row r="31" spans="1:71" s="35" customFormat="1" ht="14.45" hidden="1" customHeight="1" x14ac:dyDescent="0.2">
      <c r="B31" s="36"/>
      <c r="C31" s="100"/>
      <c r="D31" s="100"/>
      <c r="E31" s="100"/>
      <c r="F31" s="94" t="s">
        <v>42</v>
      </c>
      <c r="G31" s="100"/>
      <c r="H31" s="100"/>
      <c r="I31" s="100"/>
      <c r="J31" s="100"/>
      <c r="K31" s="100"/>
      <c r="L31" s="319">
        <v>0.2</v>
      </c>
      <c r="M31" s="306"/>
      <c r="N31" s="306"/>
      <c r="O31" s="306"/>
      <c r="P31" s="306"/>
      <c r="Q31" s="100"/>
      <c r="R31" s="100"/>
      <c r="S31" s="100"/>
      <c r="T31" s="100"/>
      <c r="U31" s="100"/>
      <c r="V31" s="100"/>
      <c r="W31" s="305">
        <f>ROUND(BB94, 2)</f>
        <v>0</v>
      </c>
      <c r="X31" s="306"/>
      <c r="Y31" s="306"/>
      <c r="Z31" s="306"/>
      <c r="AA31" s="306"/>
      <c r="AB31" s="306"/>
      <c r="AC31" s="306"/>
      <c r="AD31" s="306"/>
      <c r="AE31" s="306"/>
      <c r="AF31" s="100"/>
      <c r="AG31" s="100"/>
      <c r="AH31" s="100"/>
      <c r="AI31" s="100"/>
      <c r="AJ31" s="100"/>
      <c r="AK31" s="305">
        <v>0</v>
      </c>
      <c r="AL31" s="306"/>
      <c r="AM31" s="306"/>
      <c r="AN31" s="306"/>
      <c r="AO31" s="306"/>
      <c r="AP31" s="100"/>
      <c r="AR31" s="36"/>
      <c r="BE31" s="322"/>
    </row>
    <row r="32" spans="1:71" s="35" customFormat="1" ht="14.45" hidden="1" customHeight="1" x14ac:dyDescent="0.2">
      <c r="B32" s="36"/>
      <c r="C32" s="100"/>
      <c r="D32" s="100"/>
      <c r="E32" s="100"/>
      <c r="F32" s="94" t="s">
        <v>43</v>
      </c>
      <c r="G32" s="100"/>
      <c r="H32" s="100"/>
      <c r="I32" s="100"/>
      <c r="J32" s="100"/>
      <c r="K32" s="100"/>
      <c r="L32" s="319">
        <v>0.2</v>
      </c>
      <c r="M32" s="306"/>
      <c r="N32" s="306"/>
      <c r="O32" s="306"/>
      <c r="P32" s="306"/>
      <c r="Q32" s="100"/>
      <c r="R32" s="100"/>
      <c r="S32" s="100"/>
      <c r="T32" s="100"/>
      <c r="U32" s="100"/>
      <c r="V32" s="100"/>
      <c r="W32" s="305">
        <f>ROUND(BC94, 2)</f>
        <v>0</v>
      </c>
      <c r="X32" s="306"/>
      <c r="Y32" s="306"/>
      <c r="Z32" s="306"/>
      <c r="AA32" s="306"/>
      <c r="AB32" s="306"/>
      <c r="AC32" s="306"/>
      <c r="AD32" s="306"/>
      <c r="AE32" s="306"/>
      <c r="AF32" s="100"/>
      <c r="AG32" s="100"/>
      <c r="AH32" s="100"/>
      <c r="AI32" s="100"/>
      <c r="AJ32" s="100"/>
      <c r="AK32" s="305">
        <v>0</v>
      </c>
      <c r="AL32" s="306"/>
      <c r="AM32" s="306"/>
      <c r="AN32" s="306"/>
      <c r="AO32" s="306"/>
      <c r="AP32" s="100"/>
      <c r="AR32" s="36"/>
      <c r="BE32" s="322"/>
    </row>
    <row r="33" spans="1:57" s="35" customFormat="1" ht="14.45" hidden="1" customHeight="1" x14ac:dyDescent="0.2">
      <c r="B33" s="36"/>
      <c r="C33" s="100"/>
      <c r="D33" s="100"/>
      <c r="E33" s="100"/>
      <c r="F33" s="101" t="s">
        <v>44</v>
      </c>
      <c r="G33" s="100"/>
      <c r="H33" s="100"/>
      <c r="I33" s="100"/>
      <c r="J33" s="100"/>
      <c r="K33" s="100"/>
      <c r="L33" s="304">
        <v>0</v>
      </c>
      <c r="M33" s="303"/>
      <c r="N33" s="303"/>
      <c r="O33" s="303"/>
      <c r="P33" s="303"/>
      <c r="Q33" s="102"/>
      <c r="R33" s="102"/>
      <c r="S33" s="102"/>
      <c r="T33" s="102"/>
      <c r="U33" s="102"/>
      <c r="V33" s="102"/>
      <c r="W33" s="302">
        <f>ROUND(BD94, 2)</f>
        <v>0</v>
      </c>
      <c r="X33" s="303"/>
      <c r="Y33" s="303"/>
      <c r="Z33" s="303"/>
      <c r="AA33" s="303"/>
      <c r="AB33" s="303"/>
      <c r="AC33" s="303"/>
      <c r="AD33" s="303"/>
      <c r="AE33" s="303"/>
      <c r="AF33" s="102"/>
      <c r="AG33" s="102"/>
      <c r="AH33" s="102"/>
      <c r="AI33" s="102"/>
      <c r="AJ33" s="102"/>
      <c r="AK33" s="302">
        <v>0</v>
      </c>
      <c r="AL33" s="303"/>
      <c r="AM33" s="303"/>
      <c r="AN33" s="303"/>
      <c r="AO33" s="303"/>
      <c r="AP33" s="102"/>
      <c r="AQ33" s="37"/>
      <c r="AR33" s="38"/>
      <c r="AS33" s="37"/>
      <c r="AT33" s="37"/>
      <c r="AU33" s="37"/>
      <c r="AV33" s="37"/>
      <c r="AW33" s="37"/>
      <c r="AX33" s="37"/>
      <c r="AY33" s="37"/>
      <c r="AZ33" s="37"/>
      <c r="BE33" s="322"/>
    </row>
    <row r="34" spans="1:57" s="34" customFormat="1" ht="6.95" customHeight="1" x14ac:dyDescent="0.2">
      <c r="A34" s="32"/>
      <c r="B34" s="4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32"/>
      <c r="AR34" s="4"/>
      <c r="BE34" s="321"/>
    </row>
    <row r="35" spans="1:57" s="34" customFormat="1" ht="25.9" customHeight="1" x14ac:dyDescent="0.2">
      <c r="A35" s="32"/>
      <c r="B35" s="4"/>
      <c r="C35" s="103"/>
      <c r="D35" s="104" t="s">
        <v>45</v>
      </c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6" t="s">
        <v>46</v>
      </c>
      <c r="U35" s="105"/>
      <c r="V35" s="105"/>
      <c r="W35" s="105"/>
      <c r="X35" s="318" t="s">
        <v>47</v>
      </c>
      <c r="Y35" s="316"/>
      <c r="Z35" s="316"/>
      <c r="AA35" s="316"/>
      <c r="AB35" s="316"/>
      <c r="AC35" s="105"/>
      <c r="AD35" s="105"/>
      <c r="AE35" s="105"/>
      <c r="AF35" s="105"/>
      <c r="AG35" s="105"/>
      <c r="AH35" s="105"/>
      <c r="AI35" s="105"/>
      <c r="AJ35" s="105"/>
      <c r="AK35" s="315">
        <f>SUM(AK26:AK33)</f>
        <v>0</v>
      </c>
      <c r="AL35" s="316"/>
      <c r="AM35" s="316"/>
      <c r="AN35" s="316"/>
      <c r="AO35" s="317"/>
      <c r="AP35" s="103"/>
      <c r="AQ35" s="39"/>
      <c r="AR35" s="4"/>
      <c r="BE35" s="32"/>
    </row>
    <row r="36" spans="1:57" s="34" customFormat="1" ht="6.95" customHeight="1" x14ac:dyDescent="0.2">
      <c r="A36" s="32"/>
      <c r="B36" s="4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32"/>
      <c r="AR36" s="4"/>
      <c r="BE36" s="32"/>
    </row>
    <row r="37" spans="1:57" s="34" customFormat="1" ht="14.45" customHeight="1" x14ac:dyDescent="0.2">
      <c r="A37" s="32"/>
      <c r="B37" s="4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32"/>
      <c r="AR37" s="4"/>
      <c r="BE37" s="32"/>
    </row>
    <row r="38" spans="1:57" ht="14.45" customHeight="1" x14ac:dyDescent="0.2">
      <c r="B38" s="27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R38" s="27"/>
    </row>
    <row r="39" spans="1:57" ht="14.45" customHeight="1" x14ac:dyDescent="0.2">
      <c r="B39" s="27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R39" s="27"/>
    </row>
    <row r="40" spans="1:57" ht="14.45" customHeight="1" x14ac:dyDescent="0.2">
      <c r="B40" s="27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R40" s="27"/>
    </row>
    <row r="41" spans="1:57" ht="14.45" customHeight="1" x14ac:dyDescent="0.2">
      <c r="B41" s="27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R41" s="27"/>
    </row>
    <row r="42" spans="1:57" ht="14.45" customHeight="1" x14ac:dyDescent="0.2">
      <c r="B42" s="27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R42" s="27"/>
    </row>
    <row r="43" spans="1:57" ht="14.45" customHeight="1" x14ac:dyDescent="0.2">
      <c r="B43" s="27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R43" s="27"/>
    </row>
    <row r="44" spans="1:57" ht="14.45" customHeight="1" x14ac:dyDescent="0.2">
      <c r="B44" s="27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R44" s="27"/>
    </row>
    <row r="45" spans="1:57" ht="14.45" customHeight="1" x14ac:dyDescent="0.2">
      <c r="B45" s="27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R45" s="27"/>
    </row>
    <row r="46" spans="1:57" ht="14.45" customHeight="1" x14ac:dyDescent="0.2">
      <c r="B46" s="27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R46" s="27"/>
    </row>
    <row r="47" spans="1:57" ht="14.45" customHeight="1" x14ac:dyDescent="0.2">
      <c r="B47" s="27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R47" s="27"/>
    </row>
    <row r="48" spans="1:57" ht="14.45" customHeight="1" x14ac:dyDescent="0.2">
      <c r="B48" s="27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R48" s="27"/>
    </row>
    <row r="49" spans="1:57" s="34" customFormat="1" ht="14.45" customHeight="1" x14ac:dyDescent="0.2">
      <c r="B49" s="40"/>
      <c r="C49" s="107"/>
      <c r="D49" s="108" t="s">
        <v>48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8" t="s">
        <v>49</v>
      </c>
      <c r="AI49" s="109"/>
      <c r="AJ49" s="109"/>
      <c r="AK49" s="109"/>
      <c r="AL49" s="109"/>
      <c r="AM49" s="109"/>
      <c r="AN49" s="109"/>
      <c r="AO49" s="109"/>
      <c r="AP49" s="107"/>
      <c r="AR49" s="40"/>
    </row>
    <row r="50" spans="1:57" x14ac:dyDescent="0.2">
      <c r="B50" s="27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R50" s="27"/>
    </row>
    <row r="51" spans="1:57" x14ac:dyDescent="0.2">
      <c r="B51" s="27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R51" s="27"/>
    </row>
    <row r="52" spans="1:57" x14ac:dyDescent="0.2">
      <c r="B52" s="27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R52" s="27"/>
    </row>
    <row r="53" spans="1:57" x14ac:dyDescent="0.2">
      <c r="B53" s="27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R53" s="27"/>
    </row>
    <row r="54" spans="1:57" x14ac:dyDescent="0.2">
      <c r="B54" s="27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R54" s="27"/>
    </row>
    <row r="55" spans="1:57" x14ac:dyDescent="0.2">
      <c r="B55" s="27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R55" s="27"/>
    </row>
    <row r="56" spans="1:57" x14ac:dyDescent="0.2">
      <c r="B56" s="27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R56" s="27"/>
    </row>
    <row r="57" spans="1:57" x14ac:dyDescent="0.2">
      <c r="B57" s="27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R57" s="27"/>
    </row>
    <row r="58" spans="1:57" x14ac:dyDescent="0.2">
      <c r="B58" s="27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R58" s="27"/>
    </row>
    <row r="59" spans="1:57" x14ac:dyDescent="0.2">
      <c r="B59" s="27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R59" s="27"/>
    </row>
    <row r="60" spans="1:57" s="34" customFormat="1" ht="12.75" x14ac:dyDescent="0.2">
      <c r="A60" s="32"/>
      <c r="B60" s="4"/>
      <c r="C60" s="97"/>
      <c r="D60" s="110" t="s">
        <v>50</v>
      </c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110" t="s">
        <v>51</v>
      </c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110" t="s">
        <v>50</v>
      </c>
      <c r="AI60" s="99"/>
      <c r="AJ60" s="99"/>
      <c r="AK60" s="99"/>
      <c r="AL60" s="99"/>
      <c r="AM60" s="110" t="s">
        <v>51</v>
      </c>
      <c r="AN60" s="99"/>
      <c r="AO60" s="99"/>
      <c r="AP60" s="97"/>
      <c r="AQ60" s="32"/>
      <c r="AR60" s="4"/>
      <c r="BE60" s="32"/>
    </row>
    <row r="61" spans="1:57" x14ac:dyDescent="0.2">
      <c r="B61" s="27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R61" s="27"/>
    </row>
    <row r="62" spans="1:57" x14ac:dyDescent="0.2">
      <c r="B62" s="27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R62" s="27"/>
    </row>
    <row r="63" spans="1:57" x14ac:dyDescent="0.2">
      <c r="B63" s="27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R63" s="27"/>
    </row>
    <row r="64" spans="1:57" s="34" customFormat="1" ht="12.75" x14ac:dyDescent="0.2">
      <c r="A64" s="32"/>
      <c r="B64" s="4"/>
      <c r="C64" s="97"/>
      <c r="D64" s="108" t="s">
        <v>52</v>
      </c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08" t="s">
        <v>53</v>
      </c>
      <c r="AI64" s="111"/>
      <c r="AJ64" s="111"/>
      <c r="AK64" s="111"/>
      <c r="AL64" s="111"/>
      <c r="AM64" s="111"/>
      <c r="AN64" s="111"/>
      <c r="AO64" s="111"/>
      <c r="AP64" s="97"/>
      <c r="AQ64" s="32"/>
      <c r="AR64" s="4"/>
      <c r="BE64" s="32"/>
    </row>
    <row r="65" spans="1:57" x14ac:dyDescent="0.2">
      <c r="B65" s="27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R65" s="27"/>
    </row>
    <row r="66" spans="1:57" x14ac:dyDescent="0.2">
      <c r="B66" s="27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R66" s="27"/>
    </row>
    <row r="67" spans="1:57" x14ac:dyDescent="0.2">
      <c r="B67" s="27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R67" s="27"/>
    </row>
    <row r="68" spans="1:57" x14ac:dyDescent="0.2">
      <c r="B68" s="27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R68" s="27"/>
    </row>
    <row r="69" spans="1:57" x14ac:dyDescent="0.2">
      <c r="B69" s="27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R69" s="27"/>
    </row>
    <row r="70" spans="1:57" x14ac:dyDescent="0.2">
      <c r="B70" s="27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R70" s="27"/>
    </row>
    <row r="71" spans="1:57" x14ac:dyDescent="0.2">
      <c r="B71" s="27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R71" s="27"/>
    </row>
    <row r="72" spans="1:57" x14ac:dyDescent="0.2">
      <c r="B72" s="27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R72" s="27"/>
    </row>
    <row r="73" spans="1:57" x14ac:dyDescent="0.2">
      <c r="B73" s="27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R73" s="27"/>
    </row>
    <row r="74" spans="1:57" x14ac:dyDescent="0.2">
      <c r="B74" s="27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R74" s="27"/>
    </row>
    <row r="75" spans="1:57" s="34" customFormat="1" ht="12.75" x14ac:dyDescent="0.2">
      <c r="A75" s="32"/>
      <c r="B75" s="4"/>
      <c r="C75" s="97"/>
      <c r="D75" s="110" t="s">
        <v>50</v>
      </c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110" t="s">
        <v>51</v>
      </c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110" t="s">
        <v>50</v>
      </c>
      <c r="AI75" s="99"/>
      <c r="AJ75" s="99"/>
      <c r="AK75" s="99"/>
      <c r="AL75" s="99"/>
      <c r="AM75" s="110" t="s">
        <v>51</v>
      </c>
      <c r="AN75" s="99"/>
      <c r="AO75" s="99"/>
      <c r="AP75" s="97"/>
      <c r="AQ75" s="32"/>
      <c r="AR75" s="4"/>
      <c r="BE75" s="32"/>
    </row>
    <row r="76" spans="1:57" s="34" customFormat="1" x14ac:dyDescent="0.2">
      <c r="A76" s="32"/>
      <c r="B76" s="4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32"/>
      <c r="AR76" s="4"/>
      <c r="BE76" s="32"/>
    </row>
    <row r="77" spans="1:57" s="34" customFormat="1" ht="6.95" customHeight="1" x14ac:dyDescent="0.2">
      <c r="A77" s="32"/>
      <c r="B77" s="43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2"/>
      <c r="AN77" s="112"/>
      <c r="AO77" s="112"/>
      <c r="AP77" s="112"/>
      <c r="AQ77" s="44"/>
      <c r="AR77" s="4"/>
      <c r="BE77" s="32"/>
    </row>
    <row r="78" spans="1:57" x14ac:dyDescent="0.2"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</row>
    <row r="79" spans="1:57" x14ac:dyDescent="0.2"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</row>
    <row r="80" spans="1:57" x14ac:dyDescent="0.2"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</row>
    <row r="81" spans="1:91" s="34" customFormat="1" ht="6.95" customHeight="1" x14ac:dyDescent="0.2">
      <c r="A81" s="32"/>
      <c r="B81" s="45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46"/>
      <c r="AR81" s="4"/>
      <c r="BE81" s="32"/>
    </row>
    <row r="82" spans="1:91" s="34" customFormat="1" ht="24.95" customHeight="1" x14ac:dyDescent="0.2">
      <c r="A82" s="32"/>
      <c r="B82" s="4"/>
      <c r="C82" s="90" t="s">
        <v>54</v>
      </c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32"/>
      <c r="AR82" s="4"/>
      <c r="BE82" s="32"/>
    </row>
    <row r="83" spans="1:91" s="34" customFormat="1" ht="6.95" customHeight="1" x14ac:dyDescent="0.2">
      <c r="A83" s="32"/>
      <c r="B83" s="4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32"/>
      <c r="AR83" s="4"/>
      <c r="BE83" s="32"/>
    </row>
    <row r="84" spans="1:91" s="47" customFormat="1" ht="12" customHeight="1" x14ac:dyDescent="0.2">
      <c r="B84" s="48"/>
      <c r="C84" s="94" t="s">
        <v>11</v>
      </c>
      <c r="D84" s="114"/>
      <c r="E84" s="114"/>
      <c r="F84" s="114"/>
      <c r="G84" s="114"/>
      <c r="H84" s="114"/>
      <c r="I84" s="114"/>
      <c r="J84" s="114"/>
      <c r="K84" s="114"/>
      <c r="L84" s="114" t="str">
        <f>K5</f>
        <v>029/2020-r</v>
      </c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R84" s="48"/>
    </row>
    <row r="85" spans="1:91" s="49" customFormat="1" ht="36.950000000000003" customHeight="1" x14ac:dyDescent="0.2">
      <c r="B85" s="50"/>
      <c r="C85" s="115" t="s">
        <v>14</v>
      </c>
      <c r="D85" s="116"/>
      <c r="E85" s="116"/>
      <c r="F85" s="116"/>
      <c r="G85" s="116"/>
      <c r="H85" s="116"/>
      <c r="I85" s="116"/>
      <c r="J85" s="116"/>
      <c r="K85" s="116"/>
      <c r="L85" s="307" t="str">
        <f>K6</f>
        <v>OBNOVA DETSKÉHO IHRISKA PEČIANSKA - 1. etapa</v>
      </c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K85" s="308"/>
      <c r="AL85" s="308"/>
      <c r="AM85" s="308"/>
      <c r="AN85" s="308"/>
      <c r="AO85" s="308"/>
      <c r="AP85" s="116"/>
      <c r="AR85" s="50"/>
    </row>
    <row r="86" spans="1:91" s="34" customFormat="1" ht="6.95" customHeight="1" x14ac:dyDescent="0.2">
      <c r="A86" s="32"/>
      <c r="B86" s="4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32"/>
      <c r="AR86" s="4"/>
      <c r="BE86" s="32"/>
    </row>
    <row r="87" spans="1:91" s="34" customFormat="1" ht="12" customHeight="1" x14ac:dyDescent="0.2">
      <c r="A87" s="32"/>
      <c r="B87" s="4"/>
      <c r="C87" s="94" t="s">
        <v>17</v>
      </c>
      <c r="D87" s="97"/>
      <c r="E87" s="97"/>
      <c r="F87" s="97"/>
      <c r="G87" s="97"/>
      <c r="H87" s="97"/>
      <c r="I87" s="97"/>
      <c r="J87" s="97"/>
      <c r="K87" s="97"/>
      <c r="L87" s="117" t="str">
        <f>IF(K8="","",K8)</f>
        <v xml:space="preserve">Bratislava </v>
      </c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4" t="s">
        <v>19</v>
      </c>
      <c r="AJ87" s="97"/>
      <c r="AK87" s="97"/>
      <c r="AL87" s="97"/>
      <c r="AM87" s="309" t="str">
        <f>IF(AN8= "","",AN8)</f>
        <v>Vyplň dátum</v>
      </c>
      <c r="AN87" s="309"/>
      <c r="AO87" s="97"/>
      <c r="AP87" s="97"/>
      <c r="AQ87" s="32"/>
      <c r="AR87" s="4"/>
      <c r="BE87" s="32"/>
    </row>
    <row r="88" spans="1:91" s="34" customFormat="1" ht="6.95" customHeight="1" x14ac:dyDescent="0.2">
      <c r="A88" s="32"/>
      <c r="B88" s="4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32"/>
      <c r="AR88" s="4"/>
      <c r="BE88" s="32"/>
    </row>
    <row r="89" spans="1:91" s="34" customFormat="1" ht="15.2" customHeight="1" x14ac:dyDescent="0.2">
      <c r="A89" s="32"/>
      <c r="B89" s="4"/>
      <c r="C89" s="94" t="s">
        <v>20</v>
      </c>
      <c r="D89" s="97"/>
      <c r="E89" s="97"/>
      <c r="F89" s="97"/>
      <c r="G89" s="97"/>
      <c r="H89" s="97"/>
      <c r="I89" s="97"/>
      <c r="J89" s="97"/>
      <c r="K89" s="97"/>
      <c r="L89" s="114" t="str">
        <f>IF(E11= "","",E11)</f>
        <v>Magistrát hlavného mesta SR Bratislavy</v>
      </c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4" t="s">
        <v>26</v>
      </c>
      <c r="AJ89" s="97"/>
      <c r="AK89" s="97"/>
      <c r="AL89" s="97"/>
      <c r="AM89" s="283" t="str">
        <f>IF(E17="","",E17)</f>
        <v xml:space="preserve">Ing.arch.K. Kolčáková  </v>
      </c>
      <c r="AN89" s="284"/>
      <c r="AO89" s="284"/>
      <c r="AP89" s="284"/>
      <c r="AQ89" s="32"/>
      <c r="AR89" s="4"/>
      <c r="AS89" s="279" t="s">
        <v>55</v>
      </c>
      <c r="AT89" s="280"/>
      <c r="AU89" s="51"/>
      <c r="AV89" s="51"/>
      <c r="AW89" s="51"/>
      <c r="AX89" s="51"/>
      <c r="AY89" s="51"/>
      <c r="AZ89" s="51"/>
      <c r="BA89" s="51"/>
      <c r="BB89" s="51"/>
      <c r="BC89" s="51"/>
      <c r="BD89" s="52"/>
      <c r="BE89" s="32"/>
    </row>
    <row r="90" spans="1:91" s="34" customFormat="1" ht="25.7" customHeight="1" x14ac:dyDescent="0.2">
      <c r="A90" s="32"/>
      <c r="B90" s="4"/>
      <c r="C90" s="94" t="s">
        <v>24</v>
      </c>
      <c r="D90" s="97"/>
      <c r="E90" s="97"/>
      <c r="F90" s="97"/>
      <c r="G90" s="97"/>
      <c r="H90" s="97"/>
      <c r="I90" s="97"/>
      <c r="J90" s="97"/>
      <c r="K90" s="97"/>
      <c r="L90" s="114" t="str">
        <f>IF(E14= "Vyplň údaj","",E14)</f>
        <v>zhotoviteľ</v>
      </c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4" t="s">
        <v>30</v>
      </c>
      <c r="AJ90" s="97"/>
      <c r="AK90" s="97"/>
      <c r="AL90" s="97"/>
      <c r="AM90" s="283" t="str">
        <f>IF(E20="","",E20)</f>
        <v xml:space="preserve">BizPartner Agency s.r.o. , Poprad </v>
      </c>
      <c r="AN90" s="284"/>
      <c r="AO90" s="284"/>
      <c r="AP90" s="284"/>
      <c r="AQ90" s="32"/>
      <c r="AR90" s="4"/>
      <c r="AS90" s="281"/>
      <c r="AT90" s="282"/>
      <c r="AU90" s="53"/>
      <c r="AV90" s="53"/>
      <c r="AW90" s="53"/>
      <c r="AX90" s="53"/>
      <c r="AY90" s="53"/>
      <c r="AZ90" s="53"/>
      <c r="BA90" s="53"/>
      <c r="BB90" s="53"/>
      <c r="BC90" s="53"/>
      <c r="BD90" s="54"/>
      <c r="BE90" s="32"/>
    </row>
    <row r="91" spans="1:91" s="34" customFormat="1" ht="10.9" customHeight="1" x14ac:dyDescent="0.2">
      <c r="A91" s="32"/>
      <c r="B91" s="4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32"/>
      <c r="AR91" s="4"/>
      <c r="AS91" s="281"/>
      <c r="AT91" s="282"/>
      <c r="AU91" s="53"/>
      <c r="AV91" s="53"/>
      <c r="AW91" s="53"/>
      <c r="AX91" s="53"/>
      <c r="AY91" s="53"/>
      <c r="AZ91" s="53"/>
      <c r="BA91" s="53"/>
      <c r="BB91" s="53"/>
      <c r="BC91" s="53"/>
      <c r="BD91" s="54"/>
      <c r="BE91" s="32"/>
    </row>
    <row r="92" spans="1:91" s="34" customFormat="1" ht="29.25" customHeight="1" x14ac:dyDescent="0.2">
      <c r="A92" s="32"/>
      <c r="B92" s="4"/>
      <c r="C92" s="288" t="s">
        <v>56</v>
      </c>
      <c r="D92" s="289"/>
      <c r="E92" s="289"/>
      <c r="F92" s="289"/>
      <c r="G92" s="289"/>
      <c r="H92" s="118"/>
      <c r="I92" s="291" t="s">
        <v>57</v>
      </c>
      <c r="J92" s="289"/>
      <c r="K92" s="289"/>
      <c r="L92" s="289"/>
      <c r="M92" s="289"/>
      <c r="N92" s="289"/>
      <c r="O92" s="289"/>
      <c r="P92" s="289"/>
      <c r="Q92" s="289"/>
      <c r="R92" s="289"/>
      <c r="S92" s="289"/>
      <c r="T92" s="289"/>
      <c r="U92" s="289"/>
      <c r="V92" s="289"/>
      <c r="W92" s="289"/>
      <c r="X92" s="289"/>
      <c r="Y92" s="289"/>
      <c r="Z92" s="289"/>
      <c r="AA92" s="289"/>
      <c r="AB92" s="289"/>
      <c r="AC92" s="289"/>
      <c r="AD92" s="289"/>
      <c r="AE92" s="289"/>
      <c r="AF92" s="289"/>
      <c r="AG92" s="290" t="s">
        <v>58</v>
      </c>
      <c r="AH92" s="289"/>
      <c r="AI92" s="289"/>
      <c r="AJ92" s="289"/>
      <c r="AK92" s="289"/>
      <c r="AL92" s="289"/>
      <c r="AM92" s="289"/>
      <c r="AN92" s="291" t="s">
        <v>59</v>
      </c>
      <c r="AO92" s="289"/>
      <c r="AP92" s="292"/>
      <c r="AQ92" s="55" t="s">
        <v>60</v>
      </c>
      <c r="AR92" s="4"/>
      <c r="AS92" s="56" t="s">
        <v>61</v>
      </c>
      <c r="AT92" s="57" t="s">
        <v>62</v>
      </c>
      <c r="AU92" s="57" t="s">
        <v>63</v>
      </c>
      <c r="AV92" s="57" t="s">
        <v>64</v>
      </c>
      <c r="AW92" s="57" t="s">
        <v>65</v>
      </c>
      <c r="AX92" s="57" t="s">
        <v>66</v>
      </c>
      <c r="AY92" s="57" t="s">
        <v>67</v>
      </c>
      <c r="AZ92" s="57" t="s">
        <v>68</v>
      </c>
      <c r="BA92" s="57" t="s">
        <v>69</v>
      </c>
      <c r="BB92" s="57" t="s">
        <v>70</v>
      </c>
      <c r="BC92" s="57" t="s">
        <v>71</v>
      </c>
      <c r="BD92" s="58" t="s">
        <v>72</v>
      </c>
      <c r="BE92" s="32"/>
    </row>
    <row r="93" spans="1:91" s="34" customFormat="1" ht="10.9" customHeight="1" x14ac:dyDescent="0.2">
      <c r="A93" s="32"/>
      <c r="B93" s="4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32"/>
      <c r="AR93" s="4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32"/>
    </row>
    <row r="94" spans="1:91" s="62" customFormat="1" ht="32.450000000000003" customHeight="1" x14ac:dyDescent="0.2">
      <c r="B94" s="63"/>
      <c r="C94" s="119" t="s">
        <v>73</v>
      </c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297">
        <f>ROUND(AG95+AG99+AG100,2)</f>
        <v>0</v>
      </c>
      <c r="AH94" s="297"/>
      <c r="AI94" s="297"/>
      <c r="AJ94" s="297"/>
      <c r="AK94" s="297"/>
      <c r="AL94" s="297"/>
      <c r="AM94" s="297"/>
      <c r="AN94" s="298">
        <f t="shared" ref="AN94:AN100" si="0">SUM(AG94,AT94)</f>
        <v>0</v>
      </c>
      <c r="AO94" s="298"/>
      <c r="AP94" s="298"/>
      <c r="AQ94" s="64" t="s">
        <v>1</v>
      </c>
      <c r="AR94" s="63"/>
      <c r="AS94" s="65">
        <f>ROUND(AS95+AS99+AS100,2)</f>
        <v>0</v>
      </c>
      <c r="AT94" s="66">
        <f t="shared" ref="AT94:AT100" si="1">ROUND(SUM(AV94:AW94),2)</f>
        <v>0</v>
      </c>
      <c r="AU94" s="67">
        <f>ROUND(AU95+AU99+AU100,5)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ROUND(AZ95+AZ99+AZ100,2)</f>
        <v>0</v>
      </c>
      <c r="BA94" s="66">
        <f>ROUND(BA95+BA99+BA100,2)</f>
        <v>0</v>
      </c>
      <c r="BB94" s="66">
        <f>ROUND(BB95+BB99+BB100,2)</f>
        <v>0</v>
      </c>
      <c r="BC94" s="66">
        <f>ROUND(BC95+BC99+BC100,2)</f>
        <v>0</v>
      </c>
      <c r="BD94" s="68">
        <f>ROUND(BD95+BD99+BD100,2)</f>
        <v>0</v>
      </c>
      <c r="BS94" s="69" t="s">
        <v>74</v>
      </c>
      <c r="BT94" s="69" t="s">
        <v>75</v>
      </c>
      <c r="BU94" s="70" t="s">
        <v>76</v>
      </c>
      <c r="BV94" s="69" t="s">
        <v>77</v>
      </c>
      <c r="BW94" s="69" t="s">
        <v>4</v>
      </c>
      <c r="BX94" s="69" t="s">
        <v>78</v>
      </c>
      <c r="CL94" s="69" t="s">
        <v>1</v>
      </c>
    </row>
    <row r="95" spans="1:91" s="71" customFormat="1" ht="16.5" customHeight="1" x14ac:dyDescent="0.2">
      <c r="B95" s="72"/>
      <c r="C95" s="121"/>
      <c r="D95" s="296" t="s">
        <v>79</v>
      </c>
      <c r="E95" s="296"/>
      <c r="F95" s="296"/>
      <c r="G95" s="296"/>
      <c r="H95" s="296"/>
      <c r="I95" s="122"/>
      <c r="J95" s="296" t="s">
        <v>80</v>
      </c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3">
        <f>ROUND(SUM(AG96:AG98),2)</f>
        <v>0</v>
      </c>
      <c r="AH95" s="294"/>
      <c r="AI95" s="294"/>
      <c r="AJ95" s="294"/>
      <c r="AK95" s="294"/>
      <c r="AL95" s="294"/>
      <c r="AM95" s="294"/>
      <c r="AN95" s="295">
        <f t="shared" si="0"/>
        <v>0</v>
      </c>
      <c r="AO95" s="294"/>
      <c r="AP95" s="294"/>
      <c r="AQ95" s="73" t="s">
        <v>81</v>
      </c>
      <c r="AR95" s="72"/>
      <c r="AS95" s="74">
        <f>ROUND(SUM(AS96:AS98),2)</f>
        <v>0</v>
      </c>
      <c r="AT95" s="75">
        <f t="shared" si="1"/>
        <v>0</v>
      </c>
      <c r="AU95" s="76">
        <f>ROUND(SUM(AU96:AU98),5)</f>
        <v>0</v>
      </c>
      <c r="AV95" s="75">
        <f>ROUND(AZ95*L29,2)</f>
        <v>0</v>
      </c>
      <c r="AW95" s="75">
        <f>ROUND(BA95*L30,2)</f>
        <v>0</v>
      </c>
      <c r="AX95" s="75">
        <f>ROUND(BB95*L29,2)</f>
        <v>0</v>
      </c>
      <c r="AY95" s="75">
        <f>ROUND(BC95*L30,2)</f>
        <v>0</v>
      </c>
      <c r="AZ95" s="75">
        <f>ROUND(SUM(AZ96:AZ98),2)</f>
        <v>0</v>
      </c>
      <c r="BA95" s="75">
        <f>ROUND(SUM(BA96:BA98),2)</f>
        <v>0</v>
      </c>
      <c r="BB95" s="75">
        <f>ROUND(SUM(BB96:BB98),2)</f>
        <v>0</v>
      </c>
      <c r="BC95" s="75">
        <f>ROUND(SUM(BC96:BC98),2)</f>
        <v>0</v>
      </c>
      <c r="BD95" s="77">
        <f>ROUND(SUM(BD96:BD98),2)</f>
        <v>0</v>
      </c>
      <c r="BS95" s="78" t="s">
        <v>74</v>
      </c>
      <c r="BT95" s="78" t="s">
        <v>82</v>
      </c>
      <c r="BU95" s="78" t="s">
        <v>76</v>
      </c>
      <c r="BV95" s="78" t="s">
        <v>77</v>
      </c>
      <c r="BW95" s="78" t="s">
        <v>83</v>
      </c>
      <c r="BX95" s="78" t="s">
        <v>4</v>
      </c>
      <c r="CL95" s="78" t="s">
        <v>1</v>
      </c>
      <c r="CM95" s="78" t="s">
        <v>75</v>
      </c>
    </row>
    <row r="96" spans="1:91" s="47" customFormat="1" ht="16.5" customHeight="1" x14ac:dyDescent="0.2">
      <c r="A96" s="79" t="s">
        <v>84</v>
      </c>
      <c r="B96" s="48"/>
      <c r="C96" s="123"/>
      <c r="D96" s="123"/>
      <c r="E96" s="285" t="s">
        <v>85</v>
      </c>
      <c r="F96" s="285"/>
      <c r="G96" s="285"/>
      <c r="H96" s="285"/>
      <c r="I96" s="285"/>
      <c r="J96" s="123"/>
      <c r="K96" s="285" t="s">
        <v>86</v>
      </c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285"/>
      <c r="AG96" s="286">
        <f>'SO.01.1 - SO.01.1 - Búrac...'!J32</f>
        <v>0</v>
      </c>
      <c r="AH96" s="287"/>
      <c r="AI96" s="287"/>
      <c r="AJ96" s="287"/>
      <c r="AK96" s="287"/>
      <c r="AL96" s="287"/>
      <c r="AM96" s="287"/>
      <c r="AN96" s="286">
        <f t="shared" si="0"/>
        <v>0</v>
      </c>
      <c r="AO96" s="287"/>
      <c r="AP96" s="287"/>
      <c r="AQ96" s="81" t="s">
        <v>87</v>
      </c>
      <c r="AR96" s="48"/>
      <c r="AS96" s="82">
        <v>0</v>
      </c>
      <c r="AT96" s="83">
        <f t="shared" si="1"/>
        <v>0</v>
      </c>
      <c r="AU96" s="84">
        <f>'SO.01.1 - SO.01.1 - Búrac...'!P124</f>
        <v>0</v>
      </c>
      <c r="AV96" s="83">
        <f>'SO.01.1 - SO.01.1 - Búrac...'!J35</f>
        <v>0</v>
      </c>
      <c r="AW96" s="83">
        <f>'SO.01.1 - SO.01.1 - Búrac...'!J36</f>
        <v>0</v>
      </c>
      <c r="AX96" s="83">
        <f>'SO.01.1 - SO.01.1 - Búrac...'!J37</f>
        <v>0</v>
      </c>
      <c r="AY96" s="83">
        <f>'SO.01.1 - SO.01.1 - Búrac...'!J38</f>
        <v>0</v>
      </c>
      <c r="AZ96" s="83">
        <f>'SO.01.1 - SO.01.1 - Búrac...'!F35</f>
        <v>0</v>
      </c>
      <c r="BA96" s="83">
        <f>'SO.01.1 - SO.01.1 - Búrac...'!F36</f>
        <v>0</v>
      </c>
      <c r="BB96" s="83">
        <f>'SO.01.1 - SO.01.1 - Búrac...'!F37</f>
        <v>0</v>
      </c>
      <c r="BC96" s="83">
        <f>'SO.01.1 - SO.01.1 - Búrac...'!F38</f>
        <v>0</v>
      </c>
      <c r="BD96" s="85">
        <f>'SO.01.1 - SO.01.1 - Búrac...'!F39</f>
        <v>0</v>
      </c>
      <c r="BT96" s="31" t="s">
        <v>88</v>
      </c>
      <c r="BV96" s="31" t="s">
        <v>77</v>
      </c>
      <c r="BW96" s="31" t="s">
        <v>89</v>
      </c>
      <c r="BX96" s="31" t="s">
        <v>83</v>
      </c>
      <c r="CL96" s="31" t="s">
        <v>1</v>
      </c>
    </row>
    <row r="97" spans="1:91" s="47" customFormat="1" ht="23.25" customHeight="1" x14ac:dyDescent="0.2">
      <c r="A97" s="79" t="s">
        <v>84</v>
      </c>
      <c r="B97" s="48"/>
      <c r="C97" s="123"/>
      <c r="D97" s="123"/>
      <c r="E97" s="285" t="s">
        <v>90</v>
      </c>
      <c r="F97" s="285"/>
      <c r="G97" s="285"/>
      <c r="H97" s="285"/>
      <c r="I97" s="285"/>
      <c r="J97" s="123"/>
      <c r="K97" s="285" t="s">
        <v>567</v>
      </c>
      <c r="L97" s="285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6">
        <f>'SO.01.2 - SO.01.2 - Dopad...'!J32</f>
        <v>0</v>
      </c>
      <c r="AH97" s="287"/>
      <c r="AI97" s="287"/>
      <c r="AJ97" s="287"/>
      <c r="AK97" s="287"/>
      <c r="AL97" s="287"/>
      <c r="AM97" s="287"/>
      <c r="AN97" s="286">
        <f t="shared" si="0"/>
        <v>0</v>
      </c>
      <c r="AO97" s="287"/>
      <c r="AP97" s="287"/>
      <c r="AQ97" s="81" t="s">
        <v>87</v>
      </c>
      <c r="AR97" s="48"/>
      <c r="AS97" s="82">
        <v>0</v>
      </c>
      <c r="AT97" s="83">
        <f t="shared" si="1"/>
        <v>0</v>
      </c>
      <c r="AU97" s="84">
        <f>'SO.01.2 - SO.01.2 - Dopad...'!P125</f>
        <v>0</v>
      </c>
      <c r="AV97" s="83">
        <f>'SO.01.2 - SO.01.2 - Dopad...'!J35</f>
        <v>0</v>
      </c>
      <c r="AW97" s="83">
        <f>'SO.01.2 - SO.01.2 - Dopad...'!J36</f>
        <v>0</v>
      </c>
      <c r="AX97" s="83">
        <f>'SO.01.2 - SO.01.2 - Dopad...'!J37</f>
        <v>0</v>
      </c>
      <c r="AY97" s="83">
        <f>'SO.01.2 - SO.01.2 - Dopad...'!J38</f>
        <v>0</v>
      </c>
      <c r="AZ97" s="83">
        <f>'SO.01.2 - SO.01.2 - Dopad...'!F35</f>
        <v>0</v>
      </c>
      <c r="BA97" s="83">
        <f>'SO.01.2 - SO.01.2 - Dopad...'!F36</f>
        <v>0</v>
      </c>
      <c r="BB97" s="83">
        <f>'SO.01.2 - SO.01.2 - Dopad...'!F37</f>
        <v>0</v>
      </c>
      <c r="BC97" s="83">
        <f>'SO.01.2 - SO.01.2 - Dopad...'!F38</f>
        <v>0</v>
      </c>
      <c r="BD97" s="85">
        <f>'SO.01.2 - SO.01.2 - Dopad...'!F39</f>
        <v>0</v>
      </c>
      <c r="BT97" s="31" t="s">
        <v>88</v>
      </c>
      <c r="BV97" s="31" t="s">
        <v>77</v>
      </c>
      <c r="BW97" s="31" t="s">
        <v>91</v>
      </c>
      <c r="BX97" s="31" t="s">
        <v>83</v>
      </c>
      <c r="CL97" s="31" t="s">
        <v>1</v>
      </c>
    </row>
    <row r="98" spans="1:91" s="47" customFormat="1" ht="16.5" customHeight="1" x14ac:dyDescent="0.2">
      <c r="A98" s="79" t="s">
        <v>84</v>
      </c>
      <c r="B98" s="48"/>
      <c r="C98" s="123"/>
      <c r="D98" s="123"/>
      <c r="E98" s="301" t="s">
        <v>92</v>
      </c>
      <c r="F98" s="301"/>
      <c r="G98" s="301"/>
      <c r="H98" s="301"/>
      <c r="I98" s="301"/>
      <c r="J98" s="124"/>
      <c r="K98" s="301" t="s">
        <v>93</v>
      </c>
      <c r="L98" s="301"/>
      <c r="M98" s="301"/>
      <c r="N98" s="301"/>
      <c r="O98" s="301"/>
      <c r="P98" s="301"/>
      <c r="Q98" s="301"/>
      <c r="R98" s="301"/>
      <c r="S98" s="301"/>
      <c r="T98" s="301"/>
      <c r="U98" s="301"/>
      <c r="V98" s="301"/>
      <c r="W98" s="301"/>
      <c r="X98" s="301"/>
      <c r="Y98" s="301"/>
      <c r="Z98" s="301"/>
      <c r="AA98" s="301"/>
      <c r="AB98" s="301"/>
      <c r="AC98" s="301"/>
      <c r="AD98" s="301"/>
      <c r="AE98" s="301"/>
      <c r="AF98" s="301"/>
      <c r="AG98" s="299">
        <f>'SO.01.3 - SO.01.3 - Mobil...'!J32</f>
        <v>0</v>
      </c>
      <c r="AH98" s="300"/>
      <c r="AI98" s="300"/>
      <c r="AJ98" s="300"/>
      <c r="AK98" s="300"/>
      <c r="AL98" s="300"/>
      <c r="AM98" s="300"/>
      <c r="AN98" s="299">
        <f t="shared" si="0"/>
        <v>0</v>
      </c>
      <c r="AO98" s="300"/>
      <c r="AP98" s="300"/>
      <c r="AQ98" s="81" t="s">
        <v>87</v>
      </c>
      <c r="AR98" s="48"/>
      <c r="AS98" s="82">
        <v>0</v>
      </c>
      <c r="AT98" s="83">
        <f t="shared" si="1"/>
        <v>0</v>
      </c>
      <c r="AU98" s="84">
        <f>'SO.01.3 - SO.01.3 - Mobil...'!P124</f>
        <v>0</v>
      </c>
      <c r="AV98" s="83">
        <f>'SO.01.3 - SO.01.3 - Mobil...'!J35</f>
        <v>0</v>
      </c>
      <c r="AW98" s="83">
        <f>'SO.01.3 - SO.01.3 - Mobil...'!J36</f>
        <v>0</v>
      </c>
      <c r="AX98" s="83">
        <f>'SO.01.3 - SO.01.3 - Mobil...'!J37</f>
        <v>0</v>
      </c>
      <c r="AY98" s="83">
        <f>'SO.01.3 - SO.01.3 - Mobil...'!J38</f>
        <v>0</v>
      </c>
      <c r="AZ98" s="83">
        <f>'SO.01.3 - SO.01.3 - Mobil...'!F35</f>
        <v>0</v>
      </c>
      <c r="BA98" s="83">
        <f>'SO.01.3 - SO.01.3 - Mobil...'!F36</f>
        <v>0</v>
      </c>
      <c r="BB98" s="83">
        <f>'SO.01.3 - SO.01.3 - Mobil...'!F37</f>
        <v>0</v>
      </c>
      <c r="BC98" s="83">
        <f>'SO.01.3 - SO.01.3 - Mobil...'!F38</f>
        <v>0</v>
      </c>
      <c r="BD98" s="85">
        <f>'SO.01.3 - SO.01.3 - Mobil...'!F39</f>
        <v>0</v>
      </c>
      <c r="BT98" s="31" t="s">
        <v>88</v>
      </c>
      <c r="BV98" s="31" t="s">
        <v>77</v>
      </c>
      <c r="BW98" s="31" t="s">
        <v>94</v>
      </c>
      <c r="BX98" s="31" t="s">
        <v>83</v>
      </c>
      <c r="CL98" s="31" t="s">
        <v>1</v>
      </c>
    </row>
    <row r="99" spans="1:91" s="71" customFormat="1" ht="16.5" customHeight="1" x14ac:dyDescent="0.2">
      <c r="A99" s="79" t="s">
        <v>84</v>
      </c>
      <c r="B99" s="72"/>
      <c r="C99" s="121"/>
      <c r="D99" s="296" t="s">
        <v>95</v>
      </c>
      <c r="E99" s="296"/>
      <c r="F99" s="296"/>
      <c r="G99" s="296"/>
      <c r="H99" s="296"/>
      <c r="I99" s="122"/>
      <c r="J99" s="296" t="s">
        <v>96</v>
      </c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5">
        <f>'SO.02 - SO.02 - Spevnené ...'!J30</f>
        <v>0</v>
      </c>
      <c r="AH99" s="294"/>
      <c r="AI99" s="294"/>
      <c r="AJ99" s="294"/>
      <c r="AK99" s="294"/>
      <c r="AL99" s="294"/>
      <c r="AM99" s="294"/>
      <c r="AN99" s="295">
        <f t="shared" si="0"/>
        <v>0</v>
      </c>
      <c r="AO99" s="294"/>
      <c r="AP99" s="294"/>
      <c r="AQ99" s="73" t="s">
        <v>81</v>
      </c>
      <c r="AR99" s="72"/>
      <c r="AS99" s="74">
        <v>0</v>
      </c>
      <c r="AT99" s="75">
        <f t="shared" si="1"/>
        <v>0</v>
      </c>
      <c r="AU99" s="76">
        <f>'SO.02 - SO.02 - Spevnené ...'!P122</f>
        <v>0</v>
      </c>
      <c r="AV99" s="75">
        <f>'SO.02 - SO.02 - Spevnené ...'!J33</f>
        <v>0</v>
      </c>
      <c r="AW99" s="75">
        <f>'SO.02 - SO.02 - Spevnené ...'!J34</f>
        <v>0</v>
      </c>
      <c r="AX99" s="75">
        <f>'SO.02 - SO.02 - Spevnené ...'!J35</f>
        <v>0</v>
      </c>
      <c r="AY99" s="75">
        <f>'SO.02 - SO.02 - Spevnené ...'!J36</f>
        <v>0</v>
      </c>
      <c r="AZ99" s="75">
        <f>'SO.02 - SO.02 - Spevnené ...'!F33</f>
        <v>0</v>
      </c>
      <c r="BA99" s="75">
        <f>'SO.02 - SO.02 - Spevnené ...'!F34</f>
        <v>0</v>
      </c>
      <c r="BB99" s="75">
        <f>'SO.02 - SO.02 - Spevnené ...'!F35</f>
        <v>0</v>
      </c>
      <c r="BC99" s="75">
        <f>'SO.02 - SO.02 - Spevnené ...'!F36</f>
        <v>0</v>
      </c>
      <c r="BD99" s="77">
        <f>'SO.02 - SO.02 - Spevnené ...'!F37</f>
        <v>0</v>
      </c>
      <c r="BT99" s="78" t="s">
        <v>82</v>
      </c>
      <c r="BV99" s="78" t="s">
        <v>77</v>
      </c>
      <c r="BW99" s="78" t="s">
        <v>97</v>
      </c>
      <c r="BX99" s="78" t="s">
        <v>4</v>
      </c>
      <c r="CL99" s="78" t="s">
        <v>1</v>
      </c>
      <c r="CM99" s="78" t="s">
        <v>75</v>
      </c>
    </row>
    <row r="100" spans="1:91" s="71" customFormat="1" ht="16.5" customHeight="1" x14ac:dyDescent="0.2">
      <c r="A100" s="79" t="s">
        <v>84</v>
      </c>
      <c r="B100" s="72"/>
      <c r="C100" s="121"/>
      <c r="D100" s="296" t="s">
        <v>98</v>
      </c>
      <c r="E100" s="296"/>
      <c r="F100" s="296"/>
      <c r="G100" s="296"/>
      <c r="H100" s="296"/>
      <c r="I100" s="122"/>
      <c r="J100" s="296" t="s">
        <v>99</v>
      </c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F100" s="296"/>
      <c r="AG100" s="295">
        <f>'SO.03 - SO.03 - Oplotenie...'!J30</f>
        <v>0</v>
      </c>
      <c r="AH100" s="294"/>
      <c r="AI100" s="294"/>
      <c r="AJ100" s="294"/>
      <c r="AK100" s="294"/>
      <c r="AL100" s="294"/>
      <c r="AM100" s="294"/>
      <c r="AN100" s="295">
        <f t="shared" si="0"/>
        <v>0</v>
      </c>
      <c r="AO100" s="294"/>
      <c r="AP100" s="294"/>
      <c r="AQ100" s="73" t="s">
        <v>81</v>
      </c>
      <c r="AR100" s="72"/>
      <c r="AS100" s="86">
        <v>0</v>
      </c>
      <c r="AT100" s="87">
        <f t="shared" si="1"/>
        <v>0</v>
      </c>
      <c r="AU100" s="88">
        <f>'SO.03 - SO.03 - Oplotenie...'!P122</f>
        <v>0</v>
      </c>
      <c r="AV100" s="87">
        <f>'SO.03 - SO.03 - Oplotenie...'!J33</f>
        <v>0</v>
      </c>
      <c r="AW100" s="87">
        <f>'SO.03 - SO.03 - Oplotenie...'!J34</f>
        <v>0</v>
      </c>
      <c r="AX100" s="87">
        <f>'SO.03 - SO.03 - Oplotenie...'!J35</f>
        <v>0</v>
      </c>
      <c r="AY100" s="87">
        <f>'SO.03 - SO.03 - Oplotenie...'!J36</f>
        <v>0</v>
      </c>
      <c r="AZ100" s="87">
        <f>'SO.03 - SO.03 - Oplotenie...'!F33</f>
        <v>0</v>
      </c>
      <c r="BA100" s="87">
        <f>'SO.03 - SO.03 - Oplotenie...'!F34</f>
        <v>0</v>
      </c>
      <c r="BB100" s="87">
        <f>'SO.03 - SO.03 - Oplotenie...'!F35</f>
        <v>0</v>
      </c>
      <c r="BC100" s="87">
        <f>'SO.03 - SO.03 - Oplotenie...'!F36</f>
        <v>0</v>
      </c>
      <c r="BD100" s="89">
        <f>'SO.03 - SO.03 - Oplotenie...'!F37</f>
        <v>0</v>
      </c>
      <c r="BT100" s="78" t="s">
        <v>82</v>
      </c>
      <c r="BV100" s="78" t="s">
        <v>77</v>
      </c>
      <c r="BW100" s="78" t="s">
        <v>100</v>
      </c>
      <c r="BX100" s="78" t="s">
        <v>4</v>
      </c>
      <c r="CL100" s="78" t="s">
        <v>1</v>
      </c>
      <c r="CM100" s="78" t="s">
        <v>75</v>
      </c>
    </row>
    <row r="101" spans="1:91" s="34" customFormat="1" ht="30" customHeight="1" x14ac:dyDescent="0.2">
      <c r="A101" s="32"/>
      <c r="B101" s="4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32"/>
      <c r="AR101" s="4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91" s="34" customFormat="1" ht="6.95" customHeight="1" x14ac:dyDescent="0.2">
      <c r="A102" s="32"/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</sheetData>
  <sheetProtection password="C3F7" sheet="1" objects="1" scenarios="1" selectLockedCells="1"/>
  <mergeCells count="62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100:AP100"/>
    <mergeCell ref="AG100:AM100"/>
    <mergeCell ref="K97:AF97"/>
    <mergeCell ref="AN97:AP97"/>
    <mergeCell ref="L85:AO85"/>
    <mergeCell ref="AM87:AN87"/>
    <mergeCell ref="D100:H100"/>
    <mergeCell ref="J100:AF100"/>
    <mergeCell ref="AG94:AM94"/>
    <mergeCell ref="AN94:AP94"/>
    <mergeCell ref="AG98:AM98"/>
    <mergeCell ref="AN98:AP98"/>
    <mergeCell ref="E98:I98"/>
    <mergeCell ref="K98:AF98"/>
    <mergeCell ref="AN99:AP99"/>
    <mergeCell ref="AG99:AM99"/>
    <mergeCell ref="D99:H99"/>
    <mergeCell ref="J99:AF99"/>
    <mergeCell ref="AN96:AP96"/>
    <mergeCell ref="E96:I96"/>
    <mergeCell ref="K96:AF96"/>
    <mergeCell ref="AG96:AM96"/>
    <mergeCell ref="AS89:AT91"/>
    <mergeCell ref="AM89:AP89"/>
    <mergeCell ref="AM90:AP90"/>
    <mergeCell ref="E97:I97"/>
    <mergeCell ref="AG97:AM97"/>
    <mergeCell ref="C92:G92"/>
    <mergeCell ref="AG92:AM92"/>
    <mergeCell ref="AN92:AP92"/>
    <mergeCell ref="I92:AF92"/>
    <mergeCell ref="AG95:AM95"/>
    <mergeCell ref="AN95:AP95"/>
    <mergeCell ref="J95:AF95"/>
    <mergeCell ref="D95:H95"/>
  </mergeCells>
  <hyperlinks>
    <hyperlink ref="A96" location="'SO.01.1 - SO.01.1 - Búrac...'!C2" display="/"/>
    <hyperlink ref="A97" location="'SO.01.2 - SO.01.2 - Dopad...'!C2" display="/"/>
    <hyperlink ref="A98" location="'SO.01.3 - SO.01.3 - Mobil...'!C2" display="/"/>
    <hyperlink ref="A99" location="'SO.02 - SO.02 - Spevnené ...'!C2" display="/"/>
    <hyperlink ref="A100" location="'SO.03 - SO.03 - Oplotenie...'!C2" display="/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2"/>
  <sheetViews>
    <sheetView showGridLines="0" topLeftCell="A163" workbookViewId="0">
      <selection activeCell="I133" sqref="I133"/>
    </sheetView>
  </sheetViews>
  <sheetFormatPr defaultRowHeight="11.25" x14ac:dyDescent="0.2"/>
  <cols>
    <col min="1" max="1" width="8.33203125" style="23" customWidth="1"/>
    <col min="2" max="2" width="1.1640625" style="23" customWidth="1"/>
    <col min="3" max="3" width="4.1640625" style="23" customWidth="1"/>
    <col min="4" max="4" width="4.33203125" style="23" customWidth="1"/>
    <col min="5" max="5" width="17.1640625" style="23" customWidth="1"/>
    <col min="6" max="6" width="50.83203125" style="23" customWidth="1"/>
    <col min="7" max="7" width="7.5" style="23" customWidth="1"/>
    <col min="8" max="8" width="14" style="23" customWidth="1"/>
    <col min="9" max="9" width="15.83203125" style="23" customWidth="1"/>
    <col min="10" max="10" width="22.33203125" style="23" customWidth="1"/>
    <col min="11" max="11" width="22.33203125" style="23" hidden="1" customWidth="1"/>
    <col min="12" max="12" width="9.33203125" style="23" customWidth="1"/>
    <col min="13" max="13" width="10.83203125" style="23" hidden="1" customWidth="1"/>
    <col min="14" max="14" width="9.33203125" style="23" hidden="1"/>
    <col min="15" max="20" width="14.1640625" style="23" hidden="1" customWidth="1"/>
    <col min="21" max="21" width="16.33203125" style="23" hidden="1" customWidth="1"/>
    <col min="22" max="22" width="12.33203125" style="23" customWidth="1"/>
    <col min="23" max="23" width="16.33203125" style="23" customWidth="1"/>
    <col min="24" max="24" width="12.33203125" style="23" customWidth="1"/>
    <col min="25" max="25" width="15" style="23" customWidth="1"/>
    <col min="26" max="26" width="11" style="23" customWidth="1"/>
    <col min="27" max="27" width="15" style="23" customWidth="1"/>
    <col min="28" max="28" width="16.33203125" style="23" customWidth="1"/>
    <col min="29" max="29" width="11" style="23" customWidth="1"/>
    <col min="30" max="30" width="15" style="23" customWidth="1"/>
    <col min="31" max="31" width="16.33203125" style="23" customWidth="1"/>
    <col min="32" max="43" width="9.33203125" style="23"/>
    <col min="44" max="65" width="9.33203125" style="23" hidden="1"/>
    <col min="66" max="16384" width="9.33203125" style="23"/>
  </cols>
  <sheetData>
    <row r="2" spans="1:46" ht="36.950000000000003" customHeight="1" x14ac:dyDescent="0.2">
      <c r="L2" s="313" t="s">
        <v>5</v>
      </c>
      <c r="M2" s="314"/>
      <c r="N2" s="314"/>
      <c r="O2" s="314"/>
      <c r="P2" s="314"/>
      <c r="Q2" s="314"/>
      <c r="R2" s="314"/>
      <c r="S2" s="314"/>
      <c r="T2" s="314"/>
      <c r="U2" s="314"/>
      <c r="V2" s="314"/>
      <c r="AT2" s="24" t="s">
        <v>89</v>
      </c>
    </row>
    <row r="3" spans="1:46" ht="6.95" customHeight="1" x14ac:dyDescent="0.2">
      <c r="B3" s="25"/>
      <c r="C3" s="26"/>
      <c r="D3" s="26"/>
      <c r="E3" s="26"/>
      <c r="F3" s="26"/>
      <c r="G3" s="26"/>
      <c r="H3" s="26"/>
      <c r="I3" s="26"/>
      <c r="J3" s="26"/>
      <c r="K3" s="26"/>
      <c r="L3" s="27"/>
      <c r="AT3" s="24" t="s">
        <v>75</v>
      </c>
    </row>
    <row r="4" spans="1:46" ht="24.95" customHeight="1" x14ac:dyDescent="0.2">
      <c r="B4" s="27"/>
      <c r="C4" s="91"/>
      <c r="D4" s="90" t="s">
        <v>101</v>
      </c>
      <c r="E4" s="91"/>
      <c r="F4" s="91"/>
      <c r="G4" s="91"/>
      <c r="H4" s="91"/>
      <c r="I4" s="91"/>
      <c r="J4" s="91"/>
      <c r="L4" s="27"/>
      <c r="M4" s="125" t="s">
        <v>9</v>
      </c>
      <c r="AT4" s="24" t="s">
        <v>3</v>
      </c>
    </row>
    <row r="5" spans="1:46" ht="6.95" customHeight="1" x14ac:dyDescent="0.2">
      <c r="B5" s="27"/>
      <c r="C5" s="91"/>
      <c r="D5" s="91"/>
      <c r="E5" s="91"/>
      <c r="F5" s="91"/>
      <c r="G5" s="91"/>
      <c r="H5" s="91"/>
      <c r="I5" s="91"/>
      <c r="J5" s="91"/>
      <c r="L5" s="27"/>
    </row>
    <row r="6" spans="1:46" ht="12" customHeight="1" x14ac:dyDescent="0.2">
      <c r="B6" s="27"/>
      <c r="C6" s="91"/>
      <c r="D6" s="94" t="s">
        <v>14</v>
      </c>
      <c r="E6" s="91"/>
      <c r="F6" s="91"/>
      <c r="G6" s="91"/>
      <c r="H6" s="91"/>
      <c r="I6" s="91"/>
      <c r="J6" s="91"/>
      <c r="L6" s="27"/>
    </row>
    <row r="7" spans="1:46" ht="16.5" customHeight="1" x14ac:dyDescent="0.2">
      <c r="B7" s="27"/>
      <c r="C7" s="91"/>
      <c r="D7" s="91"/>
      <c r="E7" s="330" t="str">
        <f>'Rekapitulácia stavby'!K6</f>
        <v>OBNOVA DETSKÉHO IHRISKA PEČIANSKA - 1. etapa</v>
      </c>
      <c r="F7" s="331"/>
      <c r="G7" s="331"/>
      <c r="H7" s="331"/>
      <c r="I7" s="91"/>
      <c r="J7" s="91"/>
      <c r="L7" s="27"/>
    </row>
    <row r="8" spans="1:46" ht="12" customHeight="1" x14ac:dyDescent="0.2">
      <c r="B8" s="27"/>
      <c r="C8" s="91"/>
      <c r="D8" s="94" t="s">
        <v>102</v>
      </c>
      <c r="E8" s="91"/>
      <c r="F8" s="91"/>
      <c r="G8" s="91"/>
      <c r="H8" s="91"/>
      <c r="I8" s="91"/>
      <c r="J8" s="91"/>
      <c r="L8" s="27"/>
    </row>
    <row r="9" spans="1:46" s="34" customFormat="1" ht="16.5" customHeight="1" x14ac:dyDescent="0.2">
      <c r="A9" s="32"/>
      <c r="B9" s="4"/>
      <c r="C9" s="97"/>
      <c r="D9" s="97"/>
      <c r="E9" s="330" t="s">
        <v>103</v>
      </c>
      <c r="F9" s="329"/>
      <c r="G9" s="329"/>
      <c r="H9" s="329"/>
      <c r="I9" s="97"/>
      <c r="J9" s="97"/>
      <c r="K9" s="32"/>
      <c r="L9" s="40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34" customFormat="1" ht="12" customHeight="1" x14ac:dyDescent="0.2">
      <c r="A10" s="32"/>
      <c r="B10" s="4"/>
      <c r="C10" s="97"/>
      <c r="D10" s="94" t="s">
        <v>104</v>
      </c>
      <c r="E10" s="97"/>
      <c r="F10" s="97"/>
      <c r="G10" s="97"/>
      <c r="H10" s="97"/>
      <c r="I10" s="97"/>
      <c r="J10" s="97"/>
      <c r="K10" s="32"/>
      <c r="L10" s="40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34" customFormat="1" ht="16.5" customHeight="1" x14ac:dyDescent="0.2">
      <c r="A11" s="32"/>
      <c r="B11" s="4"/>
      <c r="C11" s="97"/>
      <c r="D11" s="97"/>
      <c r="E11" s="307" t="s">
        <v>105</v>
      </c>
      <c r="F11" s="329"/>
      <c r="G11" s="329"/>
      <c r="H11" s="329"/>
      <c r="I11" s="97"/>
      <c r="J11" s="97"/>
      <c r="K11" s="32"/>
      <c r="L11" s="40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34" customFormat="1" x14ac:dyDescent="0.2">
      <c r="A12" s="32"/>
      <c r="B12" s="4"/>
      <c r="C12" s="97"/>
      <c r="D12" s="97"/>
      <c r="E12" s="97"/>
      <c r="F12" s="97"/>
      <c r="G12" s="97"/>
      <c r="H12" s="97"/>
      <c r="I12" s="97"/>
      <c r="J12" s="97"/>
      <c r="K12" s="32"/>
      <c r="L12" s="40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34" customFormat="1" ht="12" customHeight="1" x14ac:dyDescent="0.2">
      <c r="A13" s="32"/>
      <c r="B13" s="4"/>
      <c r="C13" s="97"/>
      <c r="D13" s="94" t="s">
        <v>15</v>
      </c>
      <c r="E13" s="97"/>
      <c r="F13" s="95" t="s">
        <v>1</v>
      </c>
      <c r="G13" s="97"/>
      <c r="H13" s="97"/>
      <c r="I13" s="94" t="s">
        <v>16</v>
      </c>
      <c r="J13" s="95" t="s">
        <v>1</v>
      </c>
      <c r="K13" s="32"/>
      <c r="L13" s="40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34" customFormat="1" ht="12" customHeight="1" x14ac:dyDescent="0.2">
      <c r="A14" s="32"/>
      <c r="B14" s="4"/>
      <c r="C14" s="97"/>
      <c r="D14" s="94" t="s">
        <v>17</v>
      </c>
      <c r="E14" s="97"/>
      <c r="F14" s="95" t="s">
        <v>18</v>
      </c>
      <c r="G14" s="97"/>
      <c r="H14" s="97"/>
      <c r="I14" s="94" t="s">
        <v>19</v>
      </c>
      <c r="J14" s="176" t="str">
        <f>'Rekapitulácia stavby'!AN8</f>
        <v>Vyplň dátum</v>
      </c>
      <c r="K14" s="32"/>
      <c r="L14" s="40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34" customFormat="1" ht="10.9" customHeight="1" x14ac:dyDescent="0.2">
      <c r="A15" s="32"/>
      <c r="B15" s="4"/>
      <c r="C15" s="97"/>
      <c r="D15" s="97"/>
      <c r="E15" s="97"/>
      <c r="F15" s="97"/>
      <c r="G15" s="97"/>
      <c r="H15" s="97"/>
      <c r="I15" s="97"/>
      <c r="J15" s="97"/>
      <c r="K15" s="32"/>
      <c r="L15" s="40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34" customFormat="1" ht="12" customHeight="1" x14ac:dyDescent="0.2">
      <c r="A16" s="32"/>
      <c r="B16" s="4"/>
      <c r="C16" s="97"/>
      <c r="D16" s="94" t="s">
        <v>20</v>
      </c>
      <c r="E16" s="97"/>
      <c r="F16" s="97"/>
      <c r="G16" s="97"/>
      <c r="H16" s="97"/>
      <c r="I16" s="94" t="s">
        <v>21</v>
      </c>
      <c r="J16" s="95" t="s">
        <v>1</v>
      </c>
      <c r="K16" s="32"/>
      <c r="L16" s="40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34" customFormat="1" ht="18" customHeight="1" x14ac:dyDescent="0.2">
      <c r="A17" s="32"/>
      <c r="B17" s="4"/>
      <c r="C17" s="97"/>
      <c r="D17" s="97"/>
      <c r="E17" s="95" t="s">
        <v>22</v>
      </c>
      <c r="F17" s="97"/>
      <c r="G17" s="97"/>
      <c r="H17" s="97"/>
      <c r="I17" s="94" t="s">
        <v>23</v>
      </c>
      <c r="J17" s="95" t="s">
        <v>1</v>
      </c>
      <c r="K17" s="32"/>
      <c r="L17" s="40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34" customFormat="1" ht="6.95" customHeight="1" x14ac:dyDescent="0.2">
      <c r="A18" s="32"/>
      <c r="B18" s="4"/>
      <c r="C18" s="97"/>
      <c r="D18" s="97"/>
      <c r="E18" s="97"/>
      <c r="F18" s="97"/>
      <c r="G18" s="97"/>
      <c r="H18" s="97"/>
      <c r="I18" s="97"/>
      <c r="J18" s="97"/>
      <c r="K18" s="32"/>
      <c r="L18" s="40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34" customFormat="1" ht="12" customHeight="1" x14ac:dyDescent="0.2">
      <c r="A19" s="32"/>
      <c r="B19" s="4"/>
      <c r="C19" s="97"/>
      <c r="D19" s="94" t="s">
        <v>24</v>
      </c>
      <c r="E19" s="97"/>
      <c r="F19" s="97"/>
      <c r="G19" s="97"/>
      <c r="H19" s="97"/>
      <c r="I19" s="94" t="s">
        <v>21</v>
      </c>
      <c r="J19" s="1" t="str">
        <f>'Rekapitulácia stavby'!AN13</f>
        <v>Vyplň údaj</v>
      </c>
      <c r="K19" s="32"/>
      <c r="L19" s="40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34" customFormat="1" ht="18" customHeight="1" x14ac:dyDescent="0.2">
      <c r="A20" s="32"/>
      <c r="B20" s="4"/>
      <c r="C20" s="97"/>
      <c r="D20" s="32"/>
      <c r="E20" s="332" t="str">
        <f>'Rekapitulácia stavby'!E14</f>
        <v>zhotoviteľ</v>
      </c>
      <c r="F20" s="333"/>
      <c r="G20" s="333"/>
      <c r="H20" s="333"/>
      <c r="I20" s="94" t="s">
        <v>23</v>
      </c>
      <c r="J20" s="1" t="str">
        <f>'Rekapitulácia stavby'!AN14</f>
        <v>Vyplň údaj</v>
      </c>
      <c r="K20" s="32"/>
      <c r="L20" s="40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34" customFormat="1" ht="6.95" customHeight="1" x14ac:dyDescent="0.2">
      <c r="A21" s="32"/>
      <c r="B21" s="4"/>
      <c r="C21" s="97"/>
      <c r="D21" s="32"/>
      <c r="E21" s="32"/>
      <c r="F21" s="32"/>
      <c r="G21" s="32"/>
      <c r="H21" s="32"/>
      <c r="I21" s="32"/>
      <c r="J21" s="32"/>
      <c r="K21" s="32"/>
      <c r="L21" s="40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34" customFormat="1" ht="12" customHeight="1" x14ac:dyDescent="0.2">
      <c r="A22" s="32"/>
      <c r="B22" s="4"/>
      <c r="C22" s="97"/>
      <c r="D22" s="94" t="s">
        <v>26</v>
      </c>
      <c r="E22" s="97"/>
      <c r="F22" s="97"/>
      <c r="G22" s="97"/>
      <c r="H22" s="97"/>
      <c r="I22" s="94" t="s">
        <v>21</v>
      </c>
      <c r="J22" s="95" t="s">
        <v>1</v>
      </c>
      <c r="K22" s="32"/>
      <c r="L22" s="40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34" customFormat="1" ht="18" customHeight="1" x14ac:dyDescent="0.2">
      <c r="A23" s="32"/>
      <c r="B23" s="4"/>
      <c r="C23" s="97"/>
      <c r="D23" s="97"/>
      <c r="E23" s="95" t="s">
        <v>27</v>
      </c>
      <c r="F23" s="97"/>
      <c r="G23" s="97"/>
      <c r="H23" s="97"/>
      <c r="I23" s="94" t="s">
        <v>23</v>
      </c>
      <c r="J23" s="95" t="s">
        <v>1</v>
      </c>
      <c r="K23" s="32"/>
      <c r="L23" s="40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34" customFormat="1" ht="6.95" customHeight="1" x14ac:dyDescent="0.2">
      <c r="A24" s="32"/>
      <c r="B24" s="4"/>
      <c r="C24" s="97"/>
      <c r="D24" s="97"/>
      <c r="E24" s="97"/>
      <c r="F24" s="97"/>
      <c r="G24" s="97"/>
      <c r="H24" s="97"/>
      <c r="I24" s="97"/>
      <c r="J24" s="97"/>
      <c r="K24" s="32"/>
      <c r="L24" s="40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34" customFormat="1" ht="12" customHeight="1" x14ac:dyDescent="0.2">
      <c r="A25" s="32"/>
      <c r="B25" s="4"/>
      <c r="C25" s="97"/>
      <c r="D25" s="94" t="s">
        <v>30</v>
      </c>
      <c r="E25" s="97"/>
      <c r="F25" s="97"/>
      <c r="G25" s="97"/>
      <c r="H25" s="97"/>
      <c r="I25" s="94" t="s">
        <v>21</v>
      </c>
      <c r="J25" s="95" t="s">
        <v>31</v>
      </c>
      <c r="K25" s="32"/>
      <c r="L25" s="40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34" customFormat="1" ht="18" customHeight="1" x14ac:dyDescent="0.2">
      <c r="A26" s="32"/>
      <c r="B26" s="4"/>
      <c r="C26" s="97"/>
      <c r="D26" s="97"/>
      <c r="E26" s="95" t="s">
        <v>32</v>
      </c>
      <c r="F26" s="97"/>
      <c r="G26" s="97"/>
      <c r="H26" s="97"/>
      <c r="I26" s="94" t="s">
        <v>23</v>
      </c>
      <c r="J26" s="95" t="s">
        <v>33</v>
      </c>
      <c r="K26" s="32"/>
      <c r="L26" s="40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34" customFormat="1" ht="6.95" customHeight="1" x14ac:dyDescent="0.2">
      <c r="A27" s="32"/>
      <c r="B27" s="4"/>
      <c r="C27" s="97"/>
      <c r="D27" s="97"/>
      <c r="E27" s="97"/>
      <c r="F27" s="97"/>
      <c r="G27" s="97"/>
      <c r="H27" s="97"/>
      <c r="I27" s="97"/>
      <c r="J27" s="97"/>
      <c r="K27" s="32"/>
      <c r="L27" s="40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34" customFormat="1" ht="12" customHeight="1" x14ac:dyDescent="0.2">
      <c r="A28" s="32"/>
      <c r="B28" s="4"/>
      <c r="C28" s="97"/>
      <c r="D28" s="94" t="s">
        <v>34</v>
      </c>
      <c r="E28" s="97"/>
      <c r="F28" s="97"/>
      <c r="G28" s="97"/>
      <c r="H28" s="97"/>
      <c r="I28" s="97"/>
      <c r="J28" s="97"/>
      <c r="K28" s="32"/>
      <c r="L28" s="40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129" customFormat="1" ht="16.5" customHeight="1" x14ac:dyDescent="0.2">
      <c r="A29" s="126"/>
      <c r="B29" s="127"/>
      <c r="C29" s="177"/>
      <c r="D29" s="177"/>
      <c r="E29" s="328" t="s">
        <v>1</v>
      </c>
      <c r="F29" s="328"/>
      <c r="G29" s="328"/>
      <c r="H29" s="328"/>
      <c r="I29" s="177"/>
      <c r="J29" s="177"/>
      <c r="K29" s="126"/>
      <c r="L29" s="128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pans="1:31" s="34" customFormat="1" ht="6.95" customHeight="1" x14ac:dyDescent="0.2">
      <c r="A30" s="32"/>
      <c r="B30" s="4"/>
      <c r="C30" s="97"/>
      <c r="D30" s="97"/>
      <c r="E30" s="97"/>
      <c r="F30" s="97"/>
      <c r="G30" s="97"/>
      <c r="H30" s="97"/>
      <c r="I30" s="97"/>
      <c r="J30" s="97"/>
      <c r="K30" s="32"/>
      <c r="L30" s="40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34" customFormat="1" ht="6.95" customHeight="1" x14ac:dyDescent="0.2">
      <c r="A31" s="32"/>
      <c r="B31" s="4"/>
      <c r="C31" s="97"/>
      <c r="D31" s="178"/>
      <c r="E31" s="178"/>
      <c r="F31" s="178"/>
      <c r="G31" s="178"/>
      <c r="H31" s="178"/>
      <c r="I31" s="178"/>
      <c r="J31" s="178"/>
      <c r="K31" s="60"/>
      <c r="L31" s="40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34" customFormat="1" ht="25.35" customHeight="1" x14ac:dyDescent="0.2">
      <c r="A32" s="32"/>
      <c r="B32" s="4"/>
      <c r="C32" s="97"/>
      <c r="D32" s="179" t="s">
        <v>35</v>
      </c>
      <c r="E32" s="97"/>
      <c r="F32" s="97"/>
      <c r="G32" s="97"/>
      <c r="H32" s="97"/>
      <c r="I32" s="97"/>
      <c r="J32" s="180">
        <f>ROUND(J124, 2)</f>
        <v>0</v>
      </c>
      <c r="K32" s="32"/>
      <c r="L32" s="40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34" customFormat="1" ht="6.95" customHeight="1" x14ac:dyDescent="0.2">
      <c r="A33" s="32"/>
      <c r="B33" s="4"/>
      <c r="C33" s="97"/>
      <c r="D33" s="178"/>
      <c r="E33" s="178"/>
      <c r="F33" s="178"/>
      <c r="G33" s="178"/>
      <c r="H33" s="178"/>
      <c r="I33" s="178"/>
      <c r="J33" s="178"/>
      <c r="K33" s="60"/>
      <c r="L33" s="40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34" customFormat="1" ht="14.45" customHeight="1" x14ac:dyDescent="0.2">
      <c r="A34" s="32"/>
      <c r="B34" s="4"/>
      <c r="C34" s="97"/>
      <c r="D34" s="97"/>
      <c r="E34" s="97"/>
      <c r="F34" s="181" t="s">
        <v>37</v>
      </c>
      <c r="G34" s="97"/>
      <c r="H34" s="97"/>
      <c r="I34" s="181" t="s">
        <v>36</v>
      </c>
      <c r="J34" s="181" t="s">
        <v>38</v>
      </c>
      <c r="K34" s="32"/>
      <c r="L34" s="40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34" customFormat="1" ht="14.45" customHeight="1" x14ac:dyDescent="0.2">
      <c r="A35" s="32"/>
      <c r="B35" s="4"/>
      <c r="C35" s="97"/>
      <c r="D35" s="182" t="s">
        <v>39</v>
      </c>
      <c r="E35" s="101" t="s">
        <v>40</v>
      </c>
      <c r="F35" s="183">
        <f>ROUND((ROUND((SUM(BE124:BE184)),  2) + SUM(BE186:BE191)), 2)</f>
        <v>0</v>
      </c>
      <c r="G35" s="184"/>
      <c r="H35" s="184"/>
      <c r="I35" s="185">
        <v>0.2</v>
      </c>
      <c r="J35" s="183">
        <f>ROUND((ROUND(((SUM(BE124:BE184))*I35),  2) + (SUM(BE186:BE191)*I35)), 2)</f>
        <v>0</v>
      </c>
      <c r="K35" s="32"/>
      <c r="L35" s="40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34" customFormat="1" ht="14.45" customHeight="1" x14ac:dyDescent="0.2">
      <c r="A36" s="32"/>
      <c r="B36" s="4"/>
      <c r="C36" s="97"/>
      <c r="D36" s="97"/>
      <c r="E36" s="101" t="s">
        <v>41</v>
      </c>
      <c r="F36" s="183">
        <f>ROUND((ROUND((SUM(BF124:BF184)),  2) + SUM(BF186:BF191)), 2)</f>
        <v>0</v>
      </c>
      <c r="G36" s="184"/>
      <c r="H36" s="184"/>
      <c r="I36" s="185">
        <v>0.2</v>
      </c>
      <c r="J36" s="183">
        <f>ROUND((ROUND(((SUM(BF124:BF184))*I36),  2) + (SUM(BF186:BF191)*I36)), 2)</f>
        <v>0</v>
      </c>
      <c r="K36" s="32"/>
      <c r="L36" s="40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34" customFormat="1" ht="14.45" hidden="1" customHeight="1" x14ac:dyDescent="0.2">
      <c r="A37" s="32"/>
      <c r="B37" s="4"/>
      <c r="C37" s="97"/>
      <c r="D37" s="97"/>
      <c r="E37" s="94" t="s">
        <v>42</v>
      </c>
      <c r="F37" s="186">
        <f>ROUND((ROUND((SUM(BG124:BG184)),  2) + SUM(BG186:BG191)), 2)</f>
        <v>0</v>
      </c>
      <c r="G37" s="97"/>
      <c r="H37" s="97"/>
      <c r="I37" s="187">
        <v>0.2</v>
      </c>
      <c r="J37" s="186">
        <f>0</f>
        <v>0</v>
      </c>
      <c r="K37" s="32"/>
      <c r="L37" s="40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34" customFormat="1" ht="14.45" hidden="1" customHeight="1" x14ac:dyDescent="0.2">
      <c r="A38" s="32"/>
      <c r="B38" s="4"/>
      <c r="C38" s="97"/>
      <c r="D38" s="97"/>
      <c r="E38" s="94" t="s">
        <v>43</v>
      </c>
      <c r="F38" s="186">
        <f>ROUND((ROUND((SUM(BH124:BH184)),  2) + SUM(BH186:BH191)), 2)</f>
        <v>0</v>
      </c>
      <c r="G38" s="97"/>
      <c r="H38" s="97"/>
      <c r="I38" s="187">
        <v>0.2</v>
      </c>
      <c r="J38" s="186">
        <f>0</f>
        <v>0</v>
      </c>
      <c r="K38" s="32"/>
      <c r="L38" s="40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34" customFormat="1" ht="14.45" hidden="1" customHeight="1" x14ac:dyDescent="0.2">
      <c r="A39" s="32"/>
      <c r="B39" s="4"/>
      <c r="C39" s="97"/>
      <c r="D39" s="97"/>
      <c r="E39" s="101" t="s">
        <v>44</v>
      </c>
      <c r="F39" s="183">
        <f>ROUND((ROUND((SUM(BI124:BI184)),  2) + SUM(BI186:BI191)), 2)</f>
        <v>0</v>
      </c>
      <c r="G39" s="184"/>
      <c r="H39" s="184"/>
      <c r="I39" s="185">
        <v>0</v>
      </c>
      <c r="J39" s="183">
        <f>0</f>
        <v>0</v>
      </c>
      <c r="K39" s="32"/>
      <c r="L39" s="40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34" customFormat="1" ht="6.95" customHeight="1" x14ac:dyDescent="0.2">
      <c r="A40" s="32"/>
      <c r="B40" s="4"/>
      <c r="C40" s="97"/>
      <c r="D40" s="97"/>
      <c r="E40" s="97"/>
      <c r="F40" s="97"/>
      <c r="G40" s="97"/>
      <c r="H40" s="97"/>
      <c r="I40" s="97"/>
      <c r="J40" s="97"/>
      <c r="K40" s="32"/>
      <c r="L40" s="40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34" customFormat="1" ht="25.35" customHeight="1" x14ac:dyDescent="0.2">
      <c r="A41" s="32"/>
      <c r="B41" s="4"/>
      <c r="C41" s="195"/>
      <c r="D41" s="188" t="s">
        <v>45</v>
      </c>
      <c r="E41" s="118"/>
      <c r="F41" s="118"/>
      <c r="G41" s="189" t="s">
        <v>46</v>
      </c>
      <c r="H41" s="190" t="s">
        <v>47</v>
      </c>
      <c r="I41" s="118"/>
      <c r="J41" s="191">
        <f>SUM(J32:J39)</f>
        <v>0</v>
      </c>
      <c r="K41" s="131"/>
      <c r="L41" s="40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34" customFormat="1" ht="14.45" customHeight="1" x14ac:dyDescent="0.2">
      <c r="A42" s="32"/>
      <c r="B42" s="4"/>
      <c r="C42" s="97"/>
      <c r="D42" s="97"/>
      <c r="E42" s="97"/>
      <c r="F42" s="97"/>
      <c r="G42" s="97"/>
      <c r="H42" s="97"/>
      <c r="I42" s="97"/>
      <c r="J42" s="97"/>
      <c r="K42" s="32"/>
      <c r="L42" s="40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ht="14.45" customHeight="1" x14ac:dyDescent="0.2">
      <c r="B43" s="27"/>
      <c r="C43" s="91"/>
      <c r="D43" s="91"/>
      <c r="E43" s="91"/>
      <c r="F43" s="91"/>
      <c r="G43" s="91"/>
      <c r="H43" s="91"/>
      <c r="I43" s="91"/>
      <c r="J43" s="91"/>
      <c r="L43" s="27"/>
    </row>
    <row r="44" spans="1:31" ht="14.45" customHeight="1" x14ac:dyDescent="0.2">
      <c r="B44" s="27"/>
      <c r="C44" s="91"/>
      <c r="D44" s="91"/>
      <c r="E44" s="91"/>
      <c r="F44" s="91"/>
      <c r="G44" s="91"/>
      <c r="H44" s="91"/>
      <c r="I44" s="91"/>
      <c r="J44" s="91"/>
      <c r="L44" s="27"/>
    </row>
    <row r="45" spans="1:31" ht="14.45" customHeight="1" x14ac:dyDescent="0.2">
      <c r="B45" s="27"/>
      <c r="C45" s="91"/>
      <c r="D45" s="91"/>
      <c r="E45" s="91"/>
      <c r="F45" s="91"/>
      <c r="G45" s="91"/>
      <c r="H45" s="91"/>
      <c r="I45" s="91"/>
      <c r="J45" s="91"/>
      <c r="L45" s="27"/>
    </row>
    <row r="46" spans="1:31" ht="14.45" customHeight="1" x14ac:dyDescent="0.2">
      <c r="B46" s="27"/>
      <c r="C46" s="91"/>
      <c r="D46" s="91"/>
      <c r="E46" s="91"/>
      <c r="F46" s="91"/>
      <c r="G46" s="91"/>
      <c r="H46" s="91"/>
      <c r="I46" s="91"/>
      <c r="J46" s="91"/>
      <c r="L46" s="27"/>
    </row>
    <row r="47" spans="1:31" ht="14.45" customHeight="1" x14ac:dyDescent="0.2">
      <c r="B47" s="27"/>
      <c r="C47" s="91"/>
      <c r="D47" s="91"/>
      <c r="E47" s="91"/>
      <c r="F47" s="91"/>
      <c r="G47" s="91"/>
      <c r="H47" s="91"/>
      <c r="I47" s="91"/>
      <c r="J47" s="91"/>
      <c r="L47" s="27"/>
    </row>
    <row r="48" spans="1:31" ht="14.45" customHeight="1" x14ac:dyDescent="0.2">
      <c r="B48" s="27"/>
      <c r="C48" s="91"/>
      <c r="D48" s="91"/>
      <c r="E48" s="91"/>
      <c r="F48" s="91"/>
      <c r="G48" s="91"/>
      <c r="H48" s="91"/>
      <c r="I48" s="91"/>
      <c r="J48" s="91"/>
      <c r="L48" s="27"/>
    </row>
    <row r="49" spans="1:31" ht="14.45" customHeight="1" x14ac:dyDescent="0.2">
      <c r="B49" s="27"/>
      <c r="C49" s="91"/>
      <c r="D49" s="91"/>
      <c r="E49" s="91"/>
      <c r="F49" s="91"/>
      <c r="G49" s="91"/>
      <c r="H49" s="91"/>
      <c r="I49" s="91"/>
      <c r="J49" s="91"/>
      <c r="L49" s="27"/>
    </row>
    <row r="50" spans="1:31" s="34" customFormat="1" ht="14.45" customHeight="1" x14ac:dyDescent="0.2">
      <c r="B50" s="40"/>
      <c r="C50" s="107"/>
      <c r="D50" s="108" t="s">
        <v>48</v>
      </c>
      <c r="E50" s="109"/>
      <c r="F50" s="109"/>
      <c r="G50" s="108" t="s">
        <v>49</v>
      </c>
      <c r="H50" s="109"/>
      <c r="I50" s="109"/>
      <c r="J50" s="109"/>
      <c r="K50" s="41"/>
      <c r="L50" s="40"/>
    </row>
    <row r="51" spans="1:31" x14ac:dyDescent="0.2">
      <c r="B51" s="27"/>
      <c r="C51" s="91"/>
      <c r="D51" s="91"/>
      <c r="E51" s="91"/>
      <c r="F51" s="91"/>
      <c r="G51" s="91"/>
      <c r="H51" s="91"/>
      <c r="I51" s="91"/>
      <c r="J51" s="91"/>
      <c r="L51" s="27"/>
    </row>
    <row r="52" spans="1:31" x14ac:dyDescent="0.2">
      <c r="B52" s="27"/>
      <c r="C52" s="91"/>
      <c r="D52" s="91"/>
      <c r="E52" s="91"/>
      <c r="F52" s="91"/>
      <c r="G52" s="91"/>
      <c r="H52" s="91"/>
      <c r="I52" s="91"/>
      <c r="J52" s="91"/>
      <c r="L52" s="27"/>
    </row>
    <row r="53" spans="1:31" x14ac:dyDescent="0.2">
      <c r="B53" s="27"/>
      <c r="C53" s="91"/>
      <c r="D53" s="91"/>
      <c r="E53" s="91"/>
      <c r="F53" s="91"/>
      <c r="G53" s="91"/>
      <c r="H53" s="91"/>
      <c r="I53" s="91"/>
      <c r="J53" s="91"/>
      <c r="L53" s="27"/>
    </row>
    <row r="54" spans="1:31" x14ac:dyDescent="0.2">
      <c r="B54" s="27"/>
      <c r="C54" s="91"/>
      <c r="D54" s="91"/>
      <c r="E54" s="91"/>
      <c r="F54" s="91"/>
      <c r="G54" s="91"/>
      <c r="H54" s="91"/>
      <c r="I54" s="91"/>
      <c r="J54" s="91"/>
      <c r="L54" s="27"/>
    </row>
    <row r="55" spans="1:31" x14ac:dyDescent="0.2">
      <c r="B55" s="27"/>
      <c r="C55" s="91"/>
      <c r="D55" s="91"/>
      <c r="E55" s="91"/>
      <c r="F55" s="91"/>
      <c r="G55" s="91"/>
      <c r="H55" s="91"/>
      <c r="I55" s="91"/>
      <c r="J55" s="91"/>
      <c r="L55" s="27"/>
    </row>
    <row r="56" spans="1:31" x14ac:dyDescent="0.2">
      <c r="B56" s="27"/>
      <c r="C56" s="91"/>
      <c r="D56" s="91"/>
      <c r="E56" s="91"/>
      <c r="F56" s="91"/>
      <c r="G56" s="91"/>
      <c r="H56" s="91"/>
      <c r="I56" s="91"/>
      <c r="J56" s="91"/>
      <c r="L56" s="27"/>
    </row>
    <row r="57" spans="1:31" x14ac:dyDescent="0.2">
      <c r="B57" s="27"/>
      <c r="C57" s="91"/>
      <c r="D57" s="91"/>
      <c r="E57" s="91"/>
      <c r="F57" s="91"/>
      <c r="G57" s="91"/>
      <c r="H57" s="91"/>
      <c r="I57" s="91"/>
      <c r="J57" s="91"/>
      <c r="L57" s="27"/>
    </row>
    <row r="58" spans="1:31" x14ac:dyDescent="0.2">
      <c r="B58" s="27"/>
      <c r="C58" s="91"/>
      <c r="D58" s="91"/>
      <c r="E58" s="91"/>
      <c r="F58" s="91"/>
      <c r="G58" s="91"/>
      <c r="H58" s="91"/>
      <c r="I58" s="91"/>
      <c r="J58" s="91"/>
      <c r="L58" s="27"/>
    </row>
    <row r="59" spans="1:31" x14ac:dyDescent="0.2">
      <c r="B59" s="27"/>
      <c r="C59" s="91"/>
      <c r="D59" s="91"/>
      <c r="E59" s="91"/>
      <c r="F59" s="91"/>
      <c r="G59" s="91"/>
      <c r="H59" s="91"/>
      <c r="I59" s="91"/>
      <c r="J59" s="91"/>
      <c r="L59" s="27"/>
    </row>
    <row r="60" spans="1:31" x14ac:dyDescent="0.2">
      <c r="B60" s="27"/>
      <c r="C60" s="91"/>
      <c r="D60" s="91"/>
      <c r="E60" s="91"/>
      <c r="F60" s="91"/>
      <c r="G60" s="91"/>
      <c r="H60" s="91"/>
      <c r="I60" s="91"/>
      <c r="J60" s="91"/>
      <c r="L60" s="27"/>
    </row>
    <row r="61" spans="1:31" s="34" customFormat="1" ht="12.75" x14ac:dyDescent="0.2">
      <c r="A61" s="32"/>
      <c r="B61" s="4"/>
      <c r="C61" s="97"/>
      <c r="D61" s="110" t="s">
        <v>50</v>
      </c>
      <c r="E61" s="99"/>
      <c r="F61" s="192" t="s">
        <v>51</v>
      </c>
      <c r="G61" s="110" t="s">
        <v>50</v>
      </c>
      <c r="H61" s="99"/>
      <c r="I61" s="99"/>
      <c r="J61" s="193" t="s">
        <v>51</v>
      </c>
      <c r="K61" s="33"/>
      <c r="L61" s="40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7"/>
      <c r="C62" s="91"/>
      <c r="D62" s="91"/>
      <c r="E62" s="91"/>
      <c r="F62" s="91"/>
      <c r="G62" s="91"/>
      <c r="H62" s="91"/>
      <c r="I62" s="91"/>
      <c r="J62" s="91"/>
      <c r="L62" s="27"/>
    </row>
    <row r="63" spans="1:31" x14ac:dyDescent="0.2">
      <c r="B63" s="27"/>
      <c r="C63" s="91"/>
      <c r="D63" s="91"/>
      <c r="E63" s="91"/>
      <c r="F63" s="91"/>
      <c r="G63" s="91"/>
      <c r="H63" s="91"/>
      <c r="I63" s="91"/>
      <c r="J63" s="91"/>
      <c r="L63" s="27"/>
    </row>
    <row r="64" spans="1:31" x14ac:dyDescent="0.2">
      <c r="B64" s="27"/>
      <c r="C64" s="91"/>
      <c r="D64" s="91"/>
      <c r="E64" s="91"/>
      <c r="F64" s="91"/>
      <c r="G64" s="91"/>
      <c r="H64" s="91"/>
      <c r="I64" s="91"/>
      <c r="J64" s="91"/>
      <c r="L64" s="27"/>
    </row>
    <row r="65" spans="1:31" s="34" customFormat="1" ht="12.75" x14ac:dyDescent="0.2">
      <c r="A65" s="32"/>
      <c r="B65" s="4"/>
      <c r="C65" s="97"/>
      <c r="D65" s="108" t="s">
        <v>52</v>
      </c>
      <c r="E65" s="111"/>
      <c r="F65" s="111"/>
      <c r="G65" s="108" t="s">
        <v>53</v>
      </c>
      <c r="H65" s="111"/>
      <c r="I65" s="111"/>
      <c r="J65" s="111"/>
      <c r="K65" s="42"/>
      <c r="L65" s="40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7"/>
      <c r="C66" s="91"/>
      <c r="D66" s="91"/>
      <c r="E66" s="91"/>
      <c r="F66" s="91"/>
      <c r="G66" s="91"/>
      <c r="H66" s="91"/>
      <c r="I66" s="91"/>
      <c r="J66" s="91"/>
      <c r="L66" s="27"/>
    </row>
    <row r="67" spans="1:31" x14ac:dyDescent="0.2">
      <c r="B67" s="27"/>
      <c r="C67" s="91"/>
      <c r="D67" s="91"/>
      <c r="E67" s="91"/>
      <c r="F67" s="91"/>
      <c r="G67" s="91"/>
      <c r="H67" s="91"/>
      <c r="I67" s="91"/>
      <c r="J67" s="91"/>
      <c r="L67" s="27"/>
    </row>
    <row r="68" spans="1:31" x14ac:dyDescent="0.2">
      <c r="B68" s="27"/>
      <c r="C68" s="91"/>
      <c r="D68" s="91"/>
      <c r="E68" s="91"/>
      <c r="F68" s="91"/>
      <c r="G68" s="91"/>
      <c r="H68" s="91"/>
      <c r="I68" s="91"/>
      <c r="J68" s="91"/>
      <c r="L68" s="27"/>
    </row>
    <row r="69" spans="1:31" x14ac:dyDescent="0.2">
      <c r="B69" s="27"/>
      <c r="C69" s="91"/>
      <c r="D69" s="91"/>
      <c r="E69" s="91"/>
      <c r="F69" s="91"/>
      <c r="G69" s="91"/>
      <c r="H69" s="91"/>
      <c r="I69" s="91"/>
      <c r="J69" s="91"/>
      <c r="L69" s="27"/>
    </row>
    <row r="70" spans="1:31" x14ac:dyDescent="0.2">
      <c r="B70" s="27"/>
      <c r="C70" s="91"/>
      <c r="D70" s="91"/>
      <c r="E70" s="91"/>
      <c r="F70" s="91"/>
      <c r="G70" s="91"/>
      <c r="H70" s="91"/>
      <c r="I70" s="91"/>
      <c r="J70" s="91"/>
      <c r="L70" s="27"/>
    </row>
    <row r="71" spans="1:31" x14ac:dyDescent="0.2">
      <c r="B71" s="27"/>
      <c r="C71" s="91"/>
      <c r="D71" s="91"/>
      <c r="E71" s="91"/>
      <c r="F71" s="91"/>
      <c r="G71" s="91"/>
      <c r="H71" s="91"/>
      <c r="I71" s="91"/>
      <c r="J71" s="91"/>
      <c r="L71" s="27"/>
    </row>
    <row r="72" spans="1:31" x14ac:dyDescent="0.2">
      <c r="B72" s="27"/>
      <c r="C72" s="91"/>
      <c r="D72" s="91"/>
      <c r="E72" s="91"/>
      <c r="F72" s="91"/>
      <c r="G72" s="91"/>
      <c r="H72" s="91"/>
      <c r="I72" s="91"/>
      <c r="J72" s="91"/>
      <c r="L72" s="27"/>
    </row>
    <row r="73" spans="1:31" x14ac:dyDescent="0.2">
      <c r="B73" s="27"/>
      <c r="C73" s="91"/>
      <c r="D73" s="91"/>
      <c r="E73" s="91"/>
      <c r="F73" s="91"/>
      <c r="G73" s="91"/>
      <c r="H73" s="91"/>
      <c r="I73" s="91"/>
      <c r="J73" s="91"/>
      <c r="L73" s="27"/>
    </row>
    <row r="74" spans="1:31" x14ac:dyDescent="0.2">
      <c r="B74" s="27"/>
      <c r="C74" s="91"/>
      <c r="D74" s="91"/>
      <c r="E74" s="91"/>
      <c r="F74" s="91"/>
      <c r="G74" s="91"/>
      <c r="H74" s="91"/>
      <c r="I74" s="91"/>
      <c r="J74" s="91"/>
      <c r="L74" s="27"/>
    </row>
    <row r="75" spans="1:31" x14ac:dyDescent="0.2">
      <c r="B75" s="27"/>
      <c r="C75" s="91"/>
      <c r="D75" s="91"/>
      <c r="E75" s="91"/>
      <c r="F75" s="91"/>
      <c r="G75" s="91"/>
      <c r="H75" s="91"/>
      <c r="I75" s="91"/>
      <c r="J75" s="91"/>
      <c r="L75" s="27"/>
    </row>
    <row r="76" spans="1:31" s="34" customFormat="1" ht="12.75" x14ac:dyDescent="0.2">
      <c r="A76" s="32"/>
      <c r="B76" s="4"/>
      <c r="C76" s="97"/>
      <c r="D76" s="110" t="s">
        <v>50</v>
      </c>
      <c r="E76" s="99"/>
      <c r="F76" s="192" t="s">
        <v>51</v>
      </c>
      <c r="G76" s="110" t="s">
        <v>50</v>
      </c>
      <c r="H76" s="99"/>
      <c r="I76" s="99"/>
      <c r="J76" s="193" t="s">
        <v>51</v>
      </c>
      <c r="K76" s="33"/>
      <c r="L76" s="40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34" customFormat="1" ht="14.45" customHeight="1" x14ac:dyDescent="0.2">
      <c r="A77" s="32"/>
      <c r="B77" s="43"/>
      <c r="C77" s="112"/>
      <c r="D77" s="112"/>
      <c r="E77" s="112"/>
      <c r="F77" s="112"/>
      <c r="G77" s="112"/>
      <c r="H77" s="112"/>
      <c r="I77" s="112"/>
      <c r="J77" s="112"/>
      <c r="K77" s="44"/>
      <c r="L77" s="40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x14ac:dyDescent="0.2">
      <c r="C78" s="91"/>
      <c r="D78" s="91"/>
      <c r="E78" s="91"/>
      <c r="F78" s="91"/>
      <c r="G78" s="91"/>
      <c r="H78" s="91"/>
      <c r="I78" s="91"/>
      <c r="J78" s="91"/>
    </row>
    <row r="79" spans="1:31" x14ac:dyDescent="0.2">
      <c r="C79" s="91"/>
      <c r="D79" s="91"/>
      <c r="E79" s="91"/>
      <c r="F79" s="91"/>
      <c r="G79" s="91"/>
      <c r="H79" s="91"/>
      <c r="I79" s="91"/>
      <c r="J79" s="91"/>
    </row>
    <row r="80" spans="1:31" x14ac:dyDescent="0.2">
      <c r="C80" s="91"/>
      <c r="D80" s="91"/>
      <c r="E80" s="91"/>
      <c r="F80" s="91"/>
      <c r="G80" s="91"/>
      <c r="H80" s="91"/>
      <c r="I80" s="91"/>
      <c r="J80" s="91"/>
    </row>
    <row r="81" spans="1:31" s="34" customFormat="1" ht="6.95" customHeight="1" x14ac:dyDescent="0.2">
      <c r="A81" s="32"/>
      <c r="B81" s="45"/>
      <c r="C81" s="113"/>
      <c r="D81" s="113"/>
      <c r="E81" s="113"/>
      <c r="F81" s="113"/>
      <c r="G81" s="113"/>
      <c r="H81" s="113"/>
      <c r="I81" s="113"/>
      <c r="J81" s="113"/>
      <c r="K81" s="46"/>
      <c r="L81" s="40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34" customFormat="1" ht="24.95" customHeight="1" x14ac:dyDescent="0.2">
      <c r="A82" s="32"/>
      <c r="B82" s="4"/>
      <c r="C82" s="90" t="s">
        <v>106</v>
      </c>
      <c r="D82" s="97"/>
      <c r="E82" s="97"/>
      <c r="F82" s="97"/>
      <c r="G82" s="97"/>
      <c r="H82" s="97"/>
      <c r="I82" s="97"/>
      <c r="J82" s="97"/>
      <c r="K82" s="32"/>
      <c r="L82" s="40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34" customFormat="1" ht="6.95" customHeight="1" x14ac:dyDescent="0.2">
      <c r="A83" s="32"/>
      <c r="B83" s="4"/>
      <c r="C83" s="97"/>
      <c r="D83" s="97"/>
      <c r="E83" s="97"/>
      <c r="F83" s="97"/>
      <c r="G83" s="97"/>
      <c r="H83" s="97"/>
      <c r="I83" s="97"/>
      <c r="J83" s="97"/>
      <c r="K83" s="32"/>
      <c r="L83" s="40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34" customFormat="1" ht="12" customHeight="1" x14ac:dyDescent="0.2">
      <c r="A84" s="32"/>
      <c r="B84" s="4"/>
      <c r="C84" s="94" t="s">
        <v>14</v>
      </c>
      <c r="D84" s="97"/>
      <c r="E84" s="97"/>
      <c r="F84" s="97"/>
      <c r="G84" s="97"/>
      <c r="H84" s="97"/>
      <c r="I84" s="97"/>
      <c r="J84" s="97"/>
      <c r="K84" s="32"/>
      <c r="L84" s="40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34" customFormat="1" ht="16.5" customHeight="1" x14ac:dyDescent="0.2">
      <c r="A85" s="32"/>
      <c r="B85" s="4"/>
      <c r="C85" s="97"/>
      <c r="D85" s="97"/>
      <c r="E85" s="330" t="str">
        <f>E7</f>
        <v>OBNOVA DETSKÉHO IHRISKA PEČIANSKA - 1. etapa</v>
      </c>
      <c r="F85" s="331"/>
      <c r="G85" s="331"/>
      <c r="H85" s="331"/>
      <c r="I85" s="97"/>
      <c r="J85" s="97"/>
      <c r="K85" s="32"/>
      <c r="L85" s="40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ht="12" customHeight="1" x14ac:dyDescent="0.2">
      <c r="B86" s="27"/>
      <c r="C86" s="94" t="s">
        <v>102</v>
      </c>
      <c r="D86" s="91"/>
      <c r="E86" s="91"/>
      <c r="F86" s="91"/>
      <c r="G86" s="91"/>
      <c r="H86" s="91"/>
      <c r="I86" s="91"/>
      <c r="J86" s="91"/>
      <c r="L86" s="27"/>
    </row>
    <row r="87" spans="1:31" s="34" customFormat="1" ht="16.5" customHeight="1" x14ac:dyDescent="0.2">
      <c r="A87" s="32"/>
      <c r="B87" s="4"/>
      <c r="C87" s="97"/>
      <c r="D87" s="97"/>
      <c r="E87" s="330" t="s">
        <v>103</v>
      </c>
      <c r="F87" s="329"/>
      <c r="G87" s="329"/>
      <c r="H87" s="329"/>
      <c r="I87" s="97"/>
      <c r="J87" s="97"/>
      <c r="K87" s="32"/>
      <c r="L87" s="40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34" customFormat="1" ht="12" customHeight="1" x14ac:dyDescent="0.2">
      <c r="A88" s="32"/>
      <c r="B88" s="4"/>
      <c r="C88" s="94" t="s">
        <v>104</v>
      </c>
      <c r="D88" s="97"/>
      <c r="E88" s="97"/>
      <c r="F88" s="97"/>
      <c r="G88" s="97"/>
      <c r="H88" s="97"/>
      <c r="I88" s="97"/>
      <c r="J88" s="97"/>
      <c r="K88" s="32"/>
      <c r="L88" s="40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34" customFormat="1" ht="16.5" customHeight="1" x14ac:dyDescent="0.2">
      <c r="A89" s="32"/>
      <c r="B89" s="4"/>
      <c r="C89" s="97"/>
      <c r="D89" s="97"/>
      <c r="E89" s="307" t="str">
        <f>E11</f>
        <v xml:space="preserve">SO.01.1 - SO.01.1 - Búracie  práce </v>
      </c>
      <c r="F89" s="329"/>
      <c r="G89" s="329"/>
      <c r="H89" s="329"/>
      <c r="I89" s="97"/>
      <c r="J89" s="97"/>
      <c r="K89" s="32"/>
      <c r="L89" s="40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34" customFormat="1" ht="6.95" customHeight="1" x14ac:dyDescent="0.2">
      <c r="A90" s="32"/>
      <c r="B90" s="4"/>
      <c r="C90" s="97"/>
      <c r="D90" s="97"/>
      <c r="E90" s="97"/>
      <c r="F90" s="97"/>
      <c r="G90" s="97"/>
      <c r="H90" s="97"/>
      <c r="I90" s="97"/>
      <c r="J90" s="97"/>
      <c r="K90" s="32"/>
      <c r="L90" s="40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34" customFormat="1" ht="12" customHeight="1" x14ac:dyDescent="0.2">
      <c r="A91" s="32"/>
      <c r="B91" s="4"/>
      <c r="C91" s="94" t="s">
        <v>17</v>
      </c>
      <c r="D91" s="97"/>
      <c r="E91" s="97"/>
      <c r="F91" s="95" t="str">
        <f>F14</f>
        <v xml:space="preserve">Bratislava </v>
      </c>
      <c r="G91" s="97"/>
      <c r="H91" s="97"/>
      <c r="I91" s="94" t="s">
        <v>19</v>
      </c>
      <c r="J91" s="176" t="str">
        <f>IF(J14="","",J14)</f>
        <v>Vyplň dátum</v>
      </c>
      <c r="K91" s="32"/>
      <c r="L91" s="40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34" customFormat="1" ht="6.95" customHeight="1" x14ac:dyDescent="0.2">
      <c r="A92" s="32"/>
      <c r="B92" s="4"/>
      <c r="C92" s="97"/>
      <c r="D92" s="97"/>
      <c r="E92" s="97"/>
      <c r="F92" s="97"/>
      <c r="G92" s="97"/>
      <c r="H92" s="97"/>
      <c r="I92" s="97"/>
      <c r="J92" s="97"/>
      <c r="K92" s="32"/>
      <c r="L92" s="40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34" customFormat="1" ht="15.2" customHeight="1" x14ac:dyDescent="0.2">
      <c r="A93" s="32"/>
      <c r="B93" s="4"/>
      <c r="C93" s="94" t="s">
        <v>20</v>
      </c>
      <c r="D93" s="97"/>
      <c r="E93" s="97"/>
      <c r="F93" s="95" t="str">
        <f>E17</f>
        <v>Magistrát hlavného mesta SR Bratislavy</v>
      </c>
      <c r="G93" s="97"/>
      <c r="H93" s="97"/>
      <c r="I93" s="94" t="s">
        <v>26</v>
      </c>
      <c r="J93" s="194" t="str">
        <f>E23</f>
        <v xml:space="preserve">Ing.arch.K. Kolčáková  </v>
      </c>
      <c r="K93" s="32"/>
      <c r="L93" s="40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34" customFormat="1" ht="25.7" customHeight="1" x14ac:dyDescent="0.2">
      <c r="A94" s="32"/>
      <c r="B94" s="4"/>
      <c r="C94" s="94" t="s">
        <v>24</v>
      </c>
      <c r="D94" s="97"/>
      <c r="E94" s="97"/>
      <c r="F94" s="5" t="str">
        <f>IF(E20="","",E20)</f>
        <v>zhotoviteľ</v>
      </c>
      <c r="G94" s="97"/>
      <c r="H94" s="97"/>
      <c r="I94" s="94" t="s">
        <v>30</v>
      </c>
      <c r="J94" s="194" t="str">
        <f>E26</f>
        <v xml:space="preserve">BizPartner Agency s.r.o. , Poprad </v>
      </c>
      <c r="K94" s="32"/>
      <c r="L94" s="40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34" customFormat="1" ht="10.35" customHeight="1" x14ac:dyDescent="0.2">
      <c r="A95" s="32"/>
      <c r="B95" s="4"/>
      <c r="C95" s="32"/>
      <c r="D95" s="32"/>
      <c r="E95" s="32"/>
      <c r="F95" s="32"/>
      <c r="G95" s="32"/>
      <c r="H95" s="32"/>
      <c r="I95" s="32"/>
      <c r="J95" s="32"/>
      <c r="K95" s="32"/>
      <c r="L95" s="40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34" customFormat="1" ht="29.25" customHeight="1" x14ac:dyDescent="0.2">
      <c r="A96" s="32"/>
      <c r="B96" s="4"/>
      <c r="C96" s="196" t="s">
        <v>107</v>
      </c>
      <c r="D96" s="195"/>
      <c r="E96" s="195"/>
      <c r="F96" s="195"/>
      <c r="G96" s="195"/>
      <c r="H96" s="195"/>
      <c r="I96" s="195"/>
      <c r="J96" s="197" t="s">
        <v>108</v>
      </c>
      <c r="K96" s="130"/>
      <c r="L96" s="40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34" customFormat="1" ht="10.35" customHeight="1" x14ac:dyDescent="0.2">
      <c r="A97" s="32"/>
      <c r="B97" s="4"/>
      <c r="C97" s="97"/>
      <c r="D97" s="97"/>
      <c r="E97" s="97"/>
      <c r="F97" s="97"/>
      <c r="G97" s="97"/>
      <c r="H97" s="97"/>
      <c r="I97" s="97"/>
      <c r="J97" s="97"/>
      <c r="K97" s="32"/>
      <c r="L97" s="40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34" customFormat="1" ht="22.9" customHeight="1" x14ac:dyDescent="0.2">
      <c r="A98" s="32"/>
      <c r="B98" s="4"/>
      <c r="C98" s="198" t="s">
        <v>109</v>
      </c>
      <c r="D98" s="97"/>
      <c r="E98" s="97"/>
      <c r="F98" s="97"/>
      <c r="G98" s="97"/>
      <c r="H98" s="97"/>
      <c r="I98" s="97"/>
      <c r="J98" s="180">
        <f>J124</f>
        <v>0</v>
      </c>
      <c r="K98" s="32"/>
      <c r="L98" s="40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24" t="s">
        <v>110</v>
      </c>
    </row>
    <row r="99" spans="1:47" s="132" customFormat="1" ht="24.95" customHeight="1" x14ac:dyDescent="0.2">
      <c r="B99" s="133"/>
      <c r="C99" s="199"/>
      <c r="D99" s="200" t="s">
        <v>111</v>
      </c>
      <c r="E99" s="201"/>
      <c r="F99" s="201"/>
      <c r="G99" s="201"/>
      <c r="H99" s="201"/>
      <c r="I99" s="201"/>
      <c r="J99" s="202">
        <f>J125</f>
        <v>0</v>
      </c>
      <c r="L99" s="133"/>
    </row>
    <row r="100" spans="1:47" s="80" customFormat="1" ht="19.899999999999999" customHeight="1" x14ac:dyDescent="0.2">
      <c r="B100" s="134"/>
      <c r="C100" s="123"/>
      <c r="D100" s="203" t="s">
        <v>112</v>
      </c>
      <c r="E100" s="204"/>
      <c r="F100" s="204"/>
      <c r="G100" s="204"/>
      <c r="H100" s="204"/>
      <c r="I100" s="204"/>
      <c r="J100" s="205">
        <f>J126</f>
        <v>0</v>
      </c>
      <c r="L100" s="134"/>
    </row>
    <row r="101" spans="1:47" s="80" customFormat="1" ht="19.899999999999999" customHeight="1" x14ac:dyDescent="0.2">
      <c r="B101" s="134"/>
      <c r="C101" s="123"/>
      <c r="D101" s="203" t="s">
        <v>113</v>
      </c>
      <c r="E101" s="204"/>
      <c r="F101" s="204"/>
      <c r="G101" s="204"/>
      <c r="H101" s="204"/>
      <c r="I101" s="204"/>
      <c r="J101" s="205">
        <f>J159</f>
        <v>0</v>
      </c>
      <c r="L101" s="134"/>
    </row>
    <row r="102" spans="1:47" s="132" customFormat="1" ht="21.75" customHeight="1" x14ac:dyDescent="0.2">
      <c r="B102" s="133"/>
      <c r="C102" s="199"/>
      <c r="D102" s="206" t="s">
        <v>114</v>
      </c>
      <c r="E102" s="199"/>
      <c r="F102" s="199"/>
      <c r="G102" s="199"/>
      <c r="H102" s="199"/>
      <c r="I102" s="199"/>
      <c r="J102" s="207">
        <f>J185</f>
        <v>0</v>
      </c>
      <c r="L102" s="133"/>
    </row>
    <row r="103" spans="1:47" s="34" customFormat="1" ht="21.75" customHeight="1" x14ac:dyDescent="0.2">
      <c r="A103" s="32"/>
      <c r="B103" s="4"/>
      <c r="C103" s="97"/>
      <c r="D103" s="97"/>
      <c r="E103" s="97"/>
      <c r="F103" s="97"/>
      <c r="G103" s="97"/>
      <c r="H103" s="97"/>
      <c r="I103" s="97"/>
      <c r="J103" s="97"/>
      <c r="K103" s="32"/>
      <c r="L103" s="40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47" s="34" customFormat="1" ht="6.95" customHeight="1" x14ac:dyDescent="0.2">
      <c r="A104" s="32"/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40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8" spans="1:47" s="34" customFormat="1" ht="6.95" customHeight="1" x14ac:dyDescent="0.2">
      <c r="A108" s="32"/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40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34" customFormat="1" ht="24.95" customHeight="1" x14ac:dyDescent="0.2">
      <c r="A109" s="32"/>
      <c r="B109" s="4"/>
      <c r="C109" s="90" t="s">
        <v>115</v>
      </c>
      <c r="D109" s="97"/>
      <c r="E109" s="97"/>
      <c r="F109" s="97"/>
      <c r="G109" s="97"/>
      <c r="H109" s="97"/>
      <c r="I109" s="97"/>
      <c r="J109" s="97"/>
      <c r="K109" s="32"/>
      <c r="L109" s="40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34" customFormat="1" ht="6.95" customHeight="1" x14ac:dyDescent="0.2">
      <c r="A110" s="32"/>
      <c r="B110" s="4"/>
      <c r="C110" s="97"/>
      <c r="D110" s="97"/>
      <c r="E110" s="97"/>
      <c r="F110" s="97"/>
      <c r="G110" s="97"/>
      <c r="H110" s="97"/>
      <c r="I110" s="97"/>
      <c r="J110" s="97"/>
      <c r="K110" s="32"/>
      <c r="L110" s="40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34" customFormat="1" ht="12" customHeight="1" x14ac:dyDescent="0.2">
      <c r="A111" s="32"/>
      <c r="B111" s="4"/>
      <c r="C111" s="94" t="s">
        <v>14</v>
      </c>
      <c r="D111" s="97"/>
      <c r="E111" s="97"/>
      <c r="F111" s="97"/>
      <c r="G111" s="97"/>
      <c r="H111" s="97"/>
      <c r="I111" s="97"/>
      <c r="J111" s="97"/>
      <c r="K111" s="32"/>
      <c r="L111" s="40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34" customFormat="1" ht="16.5" customHeight="1" x14ac:dyDescent="0.2">
      <c r="A112" s="32"/>
      <c r="B112" s="4"/>
      <c r="C112" s="97"/>
      <c r="D112" s="97"/>
      <c r="E112" s="330" t="str">
        <f>E7</f>
        <v>OBNOVA DETSKÉHO IHRISKA PEČIANSKA - 1. etapa</v>
      </c>
      <c r="F112" s="331"/>
      <c r="G112" s="331"/>
      <c r="H112" s="331"/>
      <c r="I112" s="97"/>
      <c r="J112" s="97"/>
      <c r="K112" s="32"/>
      <c r="L112" s="40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ht="12" customHeight="1" x14ac:dyDescent="0.2">
      <c r="B113" s="27"/>
      <c r="C113" s="94" t="s">
        <v>102</v>
      </c>
      <c r="D113" s="91"/>
      <c r="E113" s="91"/>
      <c r="F113" s="91"/>
      <c r="G113" s="91"/>
      <c r="H113" s="91"/>
      <c r="I113" s="91"/>
      <c r="J113" s="91"/>
      <c r="L113" s="27"/>
    </row>
    <row r="114" spans="1:65" s="34" customFormat="1" ht="16.5" customHeight="1" x14ac:dyDescent="0.2">
      <c r="A114" s="32"/>
      <c r="B114" s="4"/>
      <c r="C114" s="97"/>
      <c r="D114" s="97"/>
      <c r="E114" s="330" t="s">
        <v>103</v>
      </c>
      <c r="F114" s="329"/>
      <c r="G114" s="329"/>
      <c r="H114" s="329"/>
      <c r="I114" s="97"/>
      <c r="J114" s="97"/>
      <c r="K114" s="32"/>
      <c r="L114" s="40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34" customFormat="1" ht="12" customHeight="1" x14ac:dyDescent="0.2">
      <c r="A115" s="32"/>
      <c r="B115" s="4"/>
      <c r="C115" s="94" t="s">
        <v>104</v>
      </c>
      <c r="D115" s="97"/>
      <c r="E115" s="97"/>
      <c r="F115" s="97"/>
      <c r="G115" s="97"/>
      <c r="H115" s="97"/>
      <c r="I115" s="97"/>
      <c r="J115" s="97"/>
      <c r="K115" s="32"/>
      <c r="L115" s="40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34" customFormat="1" ht="16.5" customHeight="1" x14ac:dyDescent="0.2">
      <c r="A116" s="32"/>
      <c r="B116" s="4"/>
      <c r="C116" s="97"/>
      <c r="D116" s="97"/>
      <c r="E116" s="307" t="str">
        <f>E11</f>
        <v xml:space="preserve">SO.01.1 - SO.01.1 - Búracie  práce </v>
      </c>
      <c r="F116" s="329"/>
      <c r="G116" s="329"/>
      <c r="H116" s="329"/>
      <c r="I116" s="97"/>
      <c r="J116" s="97"/>
      <c r="K116" s="32"/>
      <c r="L116" s="40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34" customFormat="1" ht="6.95" customHeight="1" x14ac:dyDescent="0.2">
      <c r="A117" s="32"/>
      <c r="B117" s="4"/>
      <c r="C117" s="97"/>
      <c r="D117" s="97"/>
      <c r="E117" s="97"/>
      <c r="F117" s="97"/>
      <c r="G117" s="97"/>
      <c r="H117" s="97"/>
      <c r="I117" s="97"/>
      <c r="J117" s="97"/>
      <c r="K117" s="32"/>
      <c r="L117" s="40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34" customFormat="1" ht="12" customHeight="1" x14ac:dyDescent="0.2">
      <c r="A118" s="32"/>
      <c r="B118" s="4"/>
      <c r="C118" s="94" t="s">
        <v>17</v>
      </c>
      <c r="D118" s="97"/>
      <c r="E118" s="97"/>
      <c r="F118" s="95" t="str">
        <f>F14</f>
        <v xml:space="preserve">Bratislava </v>
      </c>
      <c r="G118" s="97"/>
      <c r="H118" s="97"/>
      <c r="I118" s="94" t="s">
        <v>19</v>
      </c>
      <c r="J118" s="176" t="str">
        <f>IF(J14="","",J14)</f>
        <v>Vyplň dátum</v>
      </c>
      <c r="K118" s="32"/>
      <c r="L118" s="40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34" customFormat="1" ht="6.95" customHeight="1" x14ac:dyDescent="0.2">
      <c r="A119" s="32"/>
      <c r="B119" s="4"/>
      <c r="C119" s="97"/>
      <c r="D119" s="97"/>
      <c r="E119" s="97"/>
      <c r="F119" s="97"/>
      <c r="G119" s="97"/>
      <c r="H119" s="97"/>
      <c r="I119" s="97"/>
      <c r="J119" s="97"/>
      <c r="K119" s="32"/>
      <c r="L119" s="40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34" customFormat="1" ht="15.2" customHeight="1" x14ac:dyDescent="0.2">
      <c r="A120" s="32"/>
      <c r="B120" s="4"/>
      <c r="C120" s="94" t="s">
        <v>20</v>
      </c>
      <c r="D120" s="97"/>
      <c r="E120" s="97"/>
      <c r="F120" s="95" t="str">
        <f>E17</f>
        <v>Magistrát hlavného mesta SR Bratislavy</v>
      </c>
      <c r="G120" s="97"/>
      <c r="H120" s="97"/>
      <c r="I120" s="94" t="s">
        <v>26</v>
      </c>
      <c r="J120" s="194" t="str">
        <f>E23</f>
        <v xml:space="preserve">Ing.arch.K. Kolčáková  </v>
      </c>
      <c r="K120" s="32"/>
      <c r="L120" s="40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34" customFormat="1" ht="25.7" customHeight="1" x14ac:dyDescent="0.2">
      <c r="A121" s="32"/>
      <c r="B121" s="4"/>
      <c r="C121" s="94" t="s">
        <v>24</v>
      </c>
      <c r="D121" s="97"/>
      <c r="E121" s="97"/>
      <c r="F121" s="5" t="str">
        <f>IF(E20="","",E20)</f>
        <v>zhotoviteľ</v>
      </c>
      <c r="G121" s="97"/>
      <c r="H121" s="97"/>
      <c r="I121" s="94" t="s">
        <v>30</v>
      </c>
      <c r="J121" s="194" t="str">
        <f>E26</f>
        <v xml:space="preserve">BizPartner Agency s.r.o. , Poprad </v>
      </c>
      <c r="K121" s="32"/>
      <c r="L121" s="40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34" customFormat="1" ht="10.35" customHeight="1" x14ac:dyDescent="0.2">
      <c r="A122" s="32"/>
      <c r="B122" s="4"/>
      <c r="C122" s="97"/>
      <c r="D122" s="97"/>
      <c r="E122" s="97"/>
      <c r="F122" s="97"/>
      <c r="G122" s="97"/>
      <c r="H122" s="97"/>
      <c r="I122" s="97"/>
      <c r="J122" s="97"/>
      <c r="K122" s="32"/>
      <c r="L122" s="40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139" customFormat="1" ht="29.25" customHeight="1" x14ac:dyDescent="0.2">
      <c r="A123" s="135"/>
      <c r="B123" s="136"/>
      <c r="C123" s="208" t="s">
        <v>116</v>
      </c>
      <c r="D123" s="209" t="s">
        <v>60</v>
      </c>
      <c r="E123" s="209" t="s">
        <v>56</v>
      </c>
      <c r="F123" s="209" t="s">
        <v>57</v>
      </c>
      <c r="G123" s="209" t="s">
        <v>117</v>
      </c>
      <c r="H123" s="209" t="s">
        <v>118</v>
      </c>
      <c r="I123" s="209" t="s">
        <v>119</v>
      </c>
      <c r="J123" s="210" t="s">
        <v>108</v>
      </c>
      <c r="K123" s="137" t="s">
        <v>120</v>
      </c>
      <c r="L123" s="138"/>
      <c r="M123" s="56" t="s">
        <v>1</v>
      </c>
      <c r="N123" s="57" t="s">
        <v>39</v>
      </c>
      <c r="O123" s="57" t="s">
        <v>121</v>
      </c>
      <c r="P123" s="57" t="s">
        <v>122</v>
      </c>
      <c r="Q123" s="57" t="s">
        <v>123</v>
      </c>
      <c r="R123" s="57" t="s">
        <v>124</v>
      </c>
      <c r="S123" s="57" t="s">
        <v>125</v>
      </c>
      <c r="T123" s="58" t="s">
        <v>126</v>
      </c>
      <c r="U123" s="135"/>
      <c r="V123" s="135"/>
      <c r="W123" s="135"/>
      <c r="X123" s="135"/>
      <c r="Y123" s="135"/>
      <c r="Z123" s="135"/>
      <c r="AA123" s="135"/>
      <c r="AB123" s="135"/>
      <c r="AC123" s="135"/>
      <c r="AD123" s="135"/>
      <c r="AE123" s="135"/>
    </row>
    <row r="124" spans="1:65" s="34" customFormat="1" ht="22.9" customHeight="1" x14ac:dyDescent="0.25">
      <c r="A124" s="32"/>
      <c r="B124" s="4"/>
      <c r="C124" s="119" t="s">
        <v>109</v>
      </c>
      <c r="D124" s="97"/>
      <c r="E124" s="97"/>
      <c r="F124" s="97"/>
      <c r="G124" s="97"/>
      <c r="H124" s="97"/>
      <c r="I124" s="97"/>
      <c r="J124" s="211">
        <f>BK124</f>
        <v>0</v>
      </c>
      <c r="K124" s="32"/>
      <c r="L124" s="4"/>
      <c r="M124" s="59"/>
      <c r="N124" s="51"/>
      <c r="O124" s="60"/>
      <c r="P124" s="140">
        <f>P125+P185</f>
        <v>0</v>
      </c>
      <c r="Q124" s="60"/>
      <c r="R124" s="140">
        <f>R125+R185</f>
        <v>0</v>
      </c>
      <c r="S124" s="60"/>
      <c r="T124" s="141">
        <f>T125+T185</f>
        <v>43.137299999999996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T124" s="24" t="s">
        <v>74</v>
      </c>
      <c r="AU124" s="24" t="s">
        <v>110</v>
      </c>
      <c r="BK124" s="142">
        <f>BK125+BK185</f>
        <v>0</v>
      </c>
    </row>
    <row r="125" spans="1:65" s="3" customFormat="1" ht="25.9" customHeight="1" x14ac:dyDescent="0.2">
      <c r="B125" s="143"/>
      <c r="C125" s="212"/>
      <c r="D125" s="213" t="s">
        <v>74</v>
      </c>
      <c r="E125" s="214" t="s">
        <v>127</v>
      </c>
      <c r="F125" s="214" t="s">
        <v>128</v>
      </c>
      <c r="G125" s="212"/>
      <c r="H125" s="212"/>
      <c r="I125" s="212"/>
      <c r="J125" s="207">
        <f>BK125</f>
        <v>0</v>
      </c>
      <c r="L125" s="143"/>
      <c r="M125" s="145"/>
      <c r="N125" s="146"/>
      <c r="O125" s="146"/>
      <c r="P125" s="147">
        <f>P126+P159</f>
        <v>0</v>
      </c>
      <c r="Q125" s="146"/>
      <c r="R125" s="147">
        <f>R126+R159</f>
        <v>0</v>
      </c>
      <c r="S125" s="146"/>
      <c r="T125" s="148">
        <f>T126+T159</f>
        <v>43.137299999999996</v>
      </c>
      <c r="AR125" s="144" t="s">
        <v>82</v>
      </c>
      <c r="AT125" s="149" t="s">
        <v>74</v>
      </c>
      <c r="AU125" s="149" t="s">
        <v>75</v>
      </c>
      <c r="AY125" s="144" t="s">
        <v>129</v>
      </c>
      <c r="BK125" s="150">
        <f>BK126+BK159</f>
        <v>0</v>
      </c>
    </row>
    <row r="126" spans="1:65" s="3" customFormat="1" ht="22.9" customHeight="1" x14ac:dyDescent="0.2">
      <c r="B126" s="143"/>
      <c r="C126" s="212"/>
      <c r="D126" s="213" t="s">
        <v>74</v>
      </c>
      <c r="E126" s="215" t="s">
        <v>82</v>
      </c>
      <c r="F126" s="215" t="s">
        <v>130</v>
      </c>
      <c r="G126" s="212"/>
      <c r="H126" s="212"/>
      <c r="I126" s="212"/>
      <c r="J126" s="216">
        <f>BK126</f>
        <v>0</v>
      </c>
      <c r="L126" s="143"/>
      <c r="M126" s="145"/>
      <c r="N126" s="146"/>
      <c r="O126" s="146"/>
      <c r="P126" s="147">
        <f>SUM(P127:P158)</f>
        <v>0</v>
      </c>
      <c r="Q126" s="146"/>
      <c r="R126" s="147">
        <f>SUM(R127:R158)</f>
        <v>0</v>
      </c>
      <c r="S126" s="146"/>
      <c r="T126" s="148">
        <f>SUM(T127:T158)</f>
        <v>42.762299999999996</v>
      </c>
      <c r="AR126" s="144" t="s">
        <v>82</v>
      </c>
      <c r="AT126" s="149" t="s">
        <v>74</v>
      </c>
      <c r="AU126" s="149" t="s">
        <v>82</v>
      </c>
      <c r="AY126" s="144" t="s">
        <v>129</v>
      </c>
      <c r="BK126" s="150">
        <f>SUM(BK127:BK158)</f>
        <v>0</v>
      </c>
    </row>
    <row r="127" spans="1:65" s="34" customFormat="1" ht="21.75" customHeight="1" x14ac:dyDescent="0.2">
      <c r="A127" s="32"/>
      <c r="B127" s="4"/>
      <c r="C127" s="217" t="s">
        <v>82</v>
      </c>
      <c r="D127" s="217" t="s">
        <v>131</v>
      </c>
      <c r="E127" s="218" t="s">
        <v>132</v>
      </c>
      <c r="F127" s="219" t="s">
        <v>133</v>
      </c>
      <c r="G127" s="220" t="s">
        <v>134</v>
      </c>
      <c r="H127" s="221">
        <v>33</v>
      </c>
      <c r="I127" s="5"/>
      <c r="J127" s="221">
        <f>ROUND(I127*H127,3)</f>
        <v>0</v>
      </c>
      <c r="K127" s="6"/>
      <c r="L127" s="4"/>
      <c r="M127" s="7" t="s">
        <v>1</v>
      </c>
      <c r="N127" s="151" t="s">
        <v>41</v>
      </c>
      <c r="O127" s="53"/>
      <c r="P127" s="152">
        <f>O127*H127</f>
        <v>0</v>
      </c>
      <c r="Q127" s="152">
        <v>0</v>
      </c>
      <c r="R127" s="152">
        <f>Q127*H127</f>
        <v>0</v>
      </c>
      <c r="S127" s="152">
        <v>0</v>
      </c>
      <c r="T127" s="153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54" t="s">
        <v>135</v>
      </c>
      <c r="AT127" s="154" t="s">
        <v>131</v>
      </c>
      <c r="AU127" s="154" t="s">
        <v>88</v>
      </c>
      <c r="AY127" s="24" t="s">
        <v>129</v>
      </c>
      <c r="BE127" s="155">
        <f>IF(N127="základná",J127,0)</f>
        <v>0</v>
      </c>
      <c r="BF127" s="155">
        <f>IF(N127="znížená",J127,0)</f>
        <v>0</v>
      </c>
      <c r="BG127" s="155">
        <f>IF(N127="zákl. prenesená",J127,0)</f>
        <v>0</v>
      </c>
      <c r="BH127" s="155">
        <f>IF(N127="zníž. prenesená",J127,0)</f>
        <v>0</v>
      </c>
      <c r="BI127" s="155">
        <f>IF(N127="nulová",J127,0)</f>
        <v>0</v>
      </c>
      <c r="BJ127" s="24" t="s">
        <v>88</v>
      </c>
      <c r="BK127" s="156">
        <f>ROUND(I127*H127,3)</f>
        <v>0</v>
      </c>
      <c r="BL127" s="24" t="s">
        <v>135</v>
      </c>
      <c r="BM127" s="154" t="s">
        <v>136</v>
      </c>
    </row>
    <row r="128" spans="1:65" s="8" customFormat="1" x14ac:dyDescent="0.2">
      <c r="B128" s="157"/>
      <c r="C128" s="222"/>
      <c r="D128" s="223" t="s">
        <v>137</v>
      </c>
      <c r="E128" s="224" t="s">
        <v>1</v>
      </c>
      <c r="F128" s="225" t="s">
        <v>138</v>
      </c>
      <c r="G128" s="222"/>
      <c r="H128" s="226">
        <v>33</v>
      </c>
      <c r="J128" s="222"/>
      <c r="L128" s="157"/>
      <c r="M128" s="159"/>
      <c r="N128" s="160"/>
      <c r="O128" s="160"/>
      <c r="P128" s="160"/>
      <c r="Q128" s="160"/>
      <c r="R128" s="160"/>
      <c r="S128" s="160"/>
      <c r="T128" s="161"/>
      <c r="AT128" s="158" t="s">
        <v>137</v>
      </c>
      <c r="AU128" s="158" t="s">
        <v>88</v>
      </c>
      <c r="AV128" s="8" t="s">
        <v>88</v>
      </c>
      <c r="AW128" s="8" t="s">
        <v>28</v>
      </c>
      <c r="AX128" s="8" t="s">
        <v>75</v>
      </c>
      <c r="AY128" s="158" t="s">
        <v>129</v>
      </c>
    </row>
    <row r="129" spans="1:65" s="9" customFormat="1" x14ac:dyDescent="0.2">
      <c r="B129" s="162"/>
      <c r="C129" s="227"/>
      <c r="D129" s="223" t="s">
        <v>137</v>
      </c>
      <c r="E129" s="228" t="s">
        <v>1</v>
      </c>
      <c r="F129" s="229" t="s">
        <v>139</v>
      </c>
      <c r="G129" s="227"/>
      <c r="H129" s="230">
        <v>33</v>
      </c>
      <c r="J129" s="227"/>
      <c r="L129" s="162"/>
      <c r="M129" s="164"/>
      <c r="N129" s="165"/>
      <c r="O129" s="165"/>
      <c r="P129" s="165"/>
      <c r="Q129" s="165"/>
      <c r="R129" s="165"/>
      <c r="S129" s="165"/>
      <c r="T129" s="166"/>
      <c r="AT129" s="163" t="s">
        <v>137</v>
      </c>
      <c r="AU129" s="163" t="s">
        <v>88</v>
      </c>
      <c r="AV129" s="9" t="s">
        <v>135</v>
      </c>
      <c r="AW129" s="9" t="s">
        <v>28</v>
      </c>
      <c r="AX129" s="9" t="s">
        <v>82</v>
      </c>
      <c r="AY129" s="163" t="s">
        <v>129</v>
      </c>
    </row>
    <row r="130" spans="1:65" s="34" customFormat="1" ht="33" customHeight="1" x14ac:dyDescent="0.2">
      <c r="A130" s="32"/>
      <c r="B130" s="4"/>
      <c r="C130" s="217" t="s">
        <v>88</v>
      </c>
      <c r="D130" s="217" t="s">
        <v>131</v>
      </c>
      <c r="E130" s="218" t="s">
        <v>140</v>
      </c>
      <c r="F130" s="219" t="s">
        <v>141</v>
      </c>
      <c r="G130" s="220" t="s">
        <v>134</v>
      </c>
      <c r="H130" s="221">
        <v>43.6</v>
      </c>
      <c r="I130" s="5"/>
      <c r="J130" s="221">
        <f>ROUND(I130*H130,3)</f>
        <v>0</v>
      </c>
      <c r="K130" s="6"/>
      <c r="L130" s="4"/>
      <c r="M130" s="7" t="s">
        <v>1</v>
      </c>
      <c r="N130" s="151" t="s">
        <v>41</v>
      </c>
      <c r="O130" s="53"/>
      <c r="P130" s="152">
        <f>O130*H130</f>
        <v>0</v>
      </c>
      <c r="Q130" s="152">
        <v>0</v>
      </c>
      <c r="R130" s="152">
        <f>Q130*H130</f>
        <v>0</v>
      </c>
      <c r="S130" s="152">
        <v>0.5</v>
      </c>
      <c r="T130" s="153">
        <f>S130*H130</f>
        <v>21.8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4" t="s">
        <v>135</v>
      </c>
      <c r="AT130" s="154" t="s">
        <v>131</v>
      </c>
      <c r="AU130" s="154" t="s">
        <v>88</v>
      </c>
      <c r="AY130" s="24" t="s">
        <v>129</v>
      </c>
      <c r="BE130" s="155">
        <f>IF(N130="základná",J130,0)</f>
        <v>0</v>
      </c>
      <c r="BF130" s="155">
        <f>IF(N130="znížená",J130,0)</f>
        <v>0</v>
      </c>
      <c r="BG130" s="155">
        <f>IF(N130="zákl. prenesená",J130,0)</f>
        <v>0</v>
      </c>
      <c r="BH130" s="155">
        <f>IF(N130="zníž. prenesená",J130,0)</f>
        <v>0</v>
      </c>
      <c r="BI130" s="155">
        <f>IF(N130="nulová",J130,0)</f>
        <v>0</v>
      </c>
      <c r="BJ130" s="24" t="s">
        <v>88</v>
      </c>
      <c r="BK130" s="156">
        <f>ROUND(I130*H130,3)</f>
        <v>0</v>
      </c>
      <c r="BL130" s="24" t="s">
        <v>135</v>
      </c>
      <c r="BM130" s="154" t="s">
        <v>142</v>
      </c>
    </row>
    <row r="131" spans="1:65" s="10" customFormat="1" x14ac:dyDescent="0.2">
      <c r="B131" s="167"/>
      <c r="C131" s="231"/>
      <c r="D131" s="223" t="s">
        <v>137</v>
      </c>
      <c r="E131" s="232" t="s">
        <v>1</v>
      </c>
      <c r="F131" s="233" t="s">
        <v>143</v>
      </c>
      <c r="G131" s="231"/>
      <c r="H131" s="232" t="s">
        <v>1</v>
      </c>
      <c r="J131" s="231"/>
      <c r="L131" s="167"/>
      <c r="M131" s="169"/>
      <c r="N131" s="170"/>
      <c r="O131" s="170"/>
      <c r="P131" s="170"/>
      <c r="Q131" s="170"/>
      <c r="R131" s="170"/>
      <c r="S131" s="170"/>
      <c r="T131" s="171"/>
      <c r="AT131" s="168" t="s">
        <v>137</v>
      </c>
      <c r="AU131" s="168" t="s">
        <v>88</v>
      </c>
      <c r="AV131" s="10" t="s">
        <v>82</v>
      </c>
      <c r="AW131" s="10" t="s">
        <v>28</v>
      </c>
      <c r="AX131" s="10" t="s">
        <v>75</v>
      </c>
      <c r="AY131" s="168" t="s">
        <v>129</v>
      </c>
    </row>
    <row r="132" spans="1:65" s="8" customFormat="1" x14ac:dyDescent="0.2">
      <c r="B132" s="157"/>
      <c r="C132" s="222"/>
      <c r="D132" s="223" t="s">
        <v>137</v>
      </c>
      <c r="E132" s="224" t="s">
        <v>1</v>
      </c>
      <c r="F132" s="225" t="s">
        <v>144</v>
      </c>
      <c r="G132" s="222"/>
      <c r="H132" s="226">
        <v>43.6</v>
      </c>
      <c r="J132" s="222"/>
      <c r="L132" s="157"/>
      <c r="M132" s="159"/>
      <c r="N132" s="160"/>
      <c r="O132" s="160"/>
      <c r="P132" s="160"/>
      <c r="Q132" s="160"/>
      <c r="R132" s="160"/>
      <c r="S132" s="160"/>
      <c r="T132" s="161"/>
      <c r="AT132" s="158" t="s">
        <v>137</v>
      </c>
      <c r="AU132" s="158" t="s">
        <v>88</v>
      </c>
      <c r="AV132" s="8" t="s">
        <v>88</v>
      </c>
      <c r="AW132" s="8" t="s">
        <v>28</v>
      </c>
      <c r="AX132" s="8" t="s">
        <v>75</v>
      </c>
      <c r="AY132" s="158" t="s">
        <v>129</v>
      </c>
    </row>
    <row r="133" spans="1:65" s="9" customFormat="1" x14ac:dyDescent="0.2">
      <c r="B133" s="162"/>
      <c r="C133" s="227"/>
      <c r="D133" s="223" t="s">
        <v>137</v>
      </c>
      <c r="E133" s="228" t="s">
        <v>1</v>
      </c>
      <c r="F133" s="229" t="s">
        <v>139</v>
      </c>
      <c r="G133" s="227"/>
      <c r="H133" s="230">
        <v>43.6</v>
      </c>
      <c r="J133" s="227"/>
      <c r="L133" s="162"/>
      <c r="M133" s="164"/>
      <c r="N133" s="165"/>
      <c r="O133" s="165"/>
      <c r="P133" s="165"/>
      <c r="Q133" s="165"/>
      <c r="R133" s="165"/>
      <c r="S133" s="165"/>
      <c r="T133" s="166"/>
      <c r="AT133" s="163" t="s">
        <v>137</v>
      </c>
      <c r="AU133" s="163" t="s">
        <v>88</v>
      </c>
      <c r="AV133" s="9" t="s">
        <v>135</v>
      </c>
      <c r="AW133" s="9" t="s">
        <v>28</v>
      </c>
      <c r="AX133" s="9" t="s">
        <v>82</v>
      </c>
      <c r="AY133" s="163" t="s">
        <v>129</v>
      </c>
    </row>
    <row r="134" spans="1:65" s="34" customFormat="1" ht="24.2" customHeight="1" x14ac:dyDescent="0.2">
      <c r="A134" s="32"/>
      <c r="B134" s="4"/>
      <c r="C134" s="217" t="s">
        <v>145</v>
      </c>
      <c r="D134" s="217" t="s">
        <v>131</v>
      </c>
      <c r="E134" s="218" t="s">
        <v>146</v>
      </c>
      <c r="F134" s="219" t="s">
        <v>147</v>
      </c>
      <c r="G134" s="220" t="s">
        <v>134</v>
      </c>
      <c r="H134" s="221">
        <v>43.6</v>
      </c>
      <c r="I134" s="5"/>
      <c r="J134" s="221">
        <f>ROUND(I134*H134,3)</f>
        <v>0</v>
      </c>
      <c r="K134" s="6"/>
      <c r="L134" s="4"/>
      <c r="M134" s="7" t="s">
        <v>1</v>
      </c>
      <c r="N134" s="151" t="s">
        <v>41</v>
      </c>
      <c r="O134" s="53"/>
      <c r="P134" s="152">
        <f>O134*H134</f>
        <v>0</v>
      </c>
      <c r="Q134" s="152">
        <v>0</v>
      </c>
      <c r="R134" s="152">
        <f>Q134*H134</f>
        <v>0</v>
      </c>
      <c r="S134" s="152">
        <v>9.8000000000000004E-2</v>
      </c>
      <c r="T134" s="153">
        <f>S134*H134</f>
        <v>4.2728000000000002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54" t="s">
        <v>135</v>
      </c>
      <c r="AT134" s="154" t="s">
        <v>131</v>
      </c>
      <c r="AU134" s="154" t="s">
        <v>88</v>
      </c>
      <c r="AY134" s="24" t="s">
        <v>129</v>
      </c>
      <c r="BE134" s="155">
        <f>IF(N134="základná",J134,0)</f>
        <v>0</v>
      </c>
      <c r="BF134" s="155">
        <f>IF(N134="znížená",J134,0)</f>
        <v>0</v>
      </c>
      <c r="BG134" s="155">
        <f>IF(N134="zákl. prenesená",J134,0)</f>
        <v>0</v>
      </c>
      <c r="BH134" s="155">
        <f>IF(N134="zníž. prenesená",J134,0)</f>
        <v>0</v>
      </c>
      <c r="BI134" s="155">
        <f>IF(N134="nulová",J134,0)</f>
        <v>0</v>
      </c>
      <c r="BJ134" s="24" t="s">
        <v>88</v>
      </c>
      <c r="BK134" s="156">
        <f>ROUND(I134*H134,3)</f>
        <v>0</v>
      </c>
      <c r="BL134" s="24" t="s">
        <v>135</v>
      </c>
      <c r="BM134" s="154" t="s">
        <v>148</v>
      </c>
    </row>
    <row r="135" spans="1:65" s="10" customFormat="1" x14ac:dyDescent="0.2">
      <c r="B135" s="167"/>
      <c r="C135" s="231"/>
      <c r="D135" s="223" t="s">
        <v>137</v>
      </c>
      <c r="E135" s="232" t="s">
        <v>1</v>
      </c>
      <c r="F135" s="233" t="s">
        <v>149</v>
      </c>
      <c r="G135" s="231"/>
      <c r="H135" s="232" t="s">
        <v>1</v>
      </c>
      <c r="J135" s="231"/>
      <c r="L135" s="167"/>
      <c r="M135" s="169"/>
      <c r="N135" s="170"/>
      <c r="O135" s="170"/>
      <c r="P135" s="170"/>
      <c r="Q135" s="170"/>
      <c r="R135" s="170"/>
      <c r="S135" s="170"/>
      <c r="T135" s="171"/>
      <c r="AT135" s="168" t="s">
        <v>137</v>
      </c>
      <c r="AU135" s="168" t="s">
        <v>88</v>
      </c>
      <c r="AV135" s="10" t="s">
        <v>82</v>
      </c>
      <c r="AW135" s="10" t="s">
        <v>28</v>
      </c>
      <c r="AX135" s="10" t="s">
        <v>75</v>
      </c>
      <c r="AY135" s="168" t="s">
        <v>129</v>
      </c>
    </row>
    <row r="136" spans="1:65" s="8" customFormat="1" x14ac:dyDescent="0.2">
      <c r="B136" s="157"/>
      <c r="C136" s="222"/>
      <c r="D136" s="223" t="s">
        <v>137</v>
      </c>
      <c r="E136" s="224" t="s">
        <v>1</v>
      </c>
      <c r="F136" s="225" t="s">
        <v>144</v>
      </c>
      <c r="G136" s="222"/>
      <c r="H136" s="226">
        <v>43.6</v>
      </c>
      <c r="J136" s="222"/>
      <c r="L136" s="157"/>
      <c r="M136" s="159"/>
      <c r="N136" s="160"/>
      <c r="O136" s="160"/>
      <c r="P136" s="160"/>
      <c r="Q136" s="160"/>
      <c r="R136" s="160"/>
      <c r="S136" s="160"/>
      <c r="T136" s="161"/>
      <c r="AT136" s="158" t="s">
        <v>137</v>
      </c>
      <c r="AU136" s="158" t="s">
        <v>88</v>
      </c>
      <c r="AV136" s="8" t="s">
        <v>88</v>
      </c>
      <c r="AW136" s="8" t="s">
        <v>28</v>
      </c>
      <c r="AX136" s="8" t="s">
        <v>75</v>
      </c>
      <c r="AY136" s="158" t="s">
        <v>129</v>
      </c>
    </row>
    <row r="137" spans="1:65" s="9" customFormat="1" x14ac:dyDescent="0.2">
      <c r="B137" s="162"/>
      <c r="C137" s="227"/>
      <c r="D137" s="223" t="s">
        <v>137</v>
      </c>
      <c r="E137" s="228" t="s">
        <v>1</v>
      </c>
      <c r="F137" s="229" t="s">
        <v>139</v>
      </c>
      <c r="G137" s="227"/>
      <c r="H137" s="230">
        <v>43.6</v>
      </c>
      <c r="J137" s="227"/>
      <c r="L137" s="162"/>
      <c r="M137" s="164"/>
      <c r="N137" s="165"/>
      <c r="O137" s="165"/>
      <c r="P137" s="165"/>
      <c r="Q137" s="165"/>
      <c r="R137" s="165"/>
      <c r="S137" s="165"/>
      <c r="T137" s="166"/>
      <c r="AT137" s="163" t="s">
        <v>137</v>
      </c>
      <c r="AU137" s="163" t="s">
        <v>88</v>
      </c>
      <c r="AV137" s="9" t="s">
        <v>135</v>
      </c>
      <c r="AW137" s="9" t="s">
        <v>28</v>
      </c>
      <c r="AX137" s="9" t="s">
        <v>82</v>
      </c>
      <c r="AY137" s="163" t="s">
        <v>129</v>
      </c>
    </row>
    <row r="138" spans="1:65" s="34" customFormat="1" ht="24.2" customHeight="1" x14ac:dyDescent="0.2">
      <c r="A138" s="32"/>
      <c r="B138" s="4"/>
      <c r="C138" s="217" t="s">
        <v>135</v>
      </c>
      <c r="D138" s="217" t="s">
        <v>131</v>
      </c>
      <c r="E138" s="218" t="s">
        <v>150</v>
      </c>
      <c r="F138" s="219" t="s">
        <v>151</v>
      </c>
      <c r="G138" s="220" t="s">
        <v>152</v>
      </c>
      <c r="H138" s="221">
        <v>115.1</v>
      </c>
      <c r="I138" s="5"/>
      <c r="J138" s="221">
        <f>ROUND(I138*H138,3)</f>
        <v>0</v>
      </c>
      <c r="K138" s="6"/>
      <c r="L138" s="4"/>
      <c r="M138" s="7" t="s">
        <v>1</v>
      </c>
      <c r="N138" s="151" t="s">
        <v>41</v>
      </c>
      <c r="O138" s="53"/>
      <c r="P138" s="152">
        <f>O138*H138</f>
        <v>0</v>
      </c>
      <c r="Q138" s="152">
        <v>0</v>
      </c>
      <c r="R138" s="152">
        <f>Q138*H138</f>
        <v>0</v>
      </c>
      <c r="S138" s="152">
        <v>0.14499999999999999</v>
      </c>
      <c r="T138" s="153">
        <f>S138*H138</f>
        <v>16.689499999999999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4" t="s">
        <v>135</v>
      </c>
      <c r="AT138" s="154" t="s">
        <v>131</v>
      </c>
      <c r="AU138" s="154" t="s">
        <v>88</v>
      </c>
      <c r="AY138" s="24" t="s">
        <v>129</v>
      </c>
      <c r="BE138" s="155">
        <f>IF(N138="základná",J138,0)</f>
        <v>0</v>
      </c>
      <c r="BF138" s="155">
        <f>IF(N138="znížená",J138,0)</f>
        <v>0</v>
      </c>
      <c r="BG138" s="155">
        <f>IF(N138="zákl. prenesená",J138,0)</f>
        <v>0</v>
      </c>
      <c r="BH138" s="155">
        <f>IF(N138="zníž. prenesená",J138,0)</f>
        <v>0</v>
      </c>
      <c r="BI138" s="155">
        <f>IF(N138="nulová",J138,0)</f>
        <v>0</v>
      </c>
      <c r="BJ138" s="24" t="s">
        <v>88</v>
      </c>
      <c r="BK138" s="156">
        <f>ROUND(I138*H138,3)</f>
        <v>0</v>
      </c>
      <c r="BL138" s="24" t="s">
        <v>135</v>
      </c>
      <c r="BM138" s="154" t="s">
        <v>153</v>
      </c>
    </row>
    <row r="139" spans="1:65" s="8" customFormat="1" x14ac:dyDescent="0.2">
      <c r="B139" s="157"/>
      <c r="C139" s="222"/>
      <c r="D139" s="223" t="s">
        <v>137</v>
      </c>
      <c r="E139" s="224" t="s">
        <v>1</v>
      </c>
      <c r="F139" s="225" t="s">
        <v>154</v>
      </c>
      <c r="G139" s="222"/>
      <c r="H139" s="226">
        <v>115.1</v>
      </c>
      <c r="J139" s="222"/>
      <c r="L139" s="157"/>
      <c r="M139" s="159"/>
      <c r="N139" s="160"/>
      <c r="O139" s="160"/>
      <c r="P139" s="160"/>
      <c r="Q139" s="160"/>
      <c r="R139" s="160"/>
      <c r="S139" s="160"/>
      <c r="T139" s="161"/>
      <c r="AT139" s="158" t="s">
        <v>137</v>
      </c>
      <c r="AU139" s="158" t="s">
        <v>88</v>
      </c>
      <c r="AV139" s="8" t="s">
        <v>88</v>
      </c>
      <c r="AW139" s="8" t="s">
        <v>28</v>
      </c>
      <c r="AX139" s="8" t="s">
        <v>75</v>
      </c>
      <c r="AY139" s="158" t="s">
        <v>129</v>
      </c>
    </row>
    <row r="140" spans="1:65" s="9" customFormat="1" x14ac:dyDescent="0.2">
      <c r="B140" s="162"/>
      <c r="C140" s="227"/>
      <c r="D140" s="223" t="s">
        <v>137</v>
      </c>
      <c r="E140" s="228" t="s">
        <v>1</v>
      </c>
      <c r="F140" s="229" t="s">
        <v>139</v>
      </c>
      <c r="G140" s="227"/>
      <c r="H140" s="230">
        <v>115.1</v>
      </c>
      <c r="J140" s="227"/>
      <c r="L140" s="162"/>
      <c r="M140" s="164"/>
      <c r="N140" s="165"/>
      <c r="O140" s="165"/>
      <c r="P140" s="165"/>
      <c r="Q140" s="165"/>
      <c r="R140" s="165"/>
      <c r="S140" s="165"/>
      <c r="T140" s="166"/>
      <c r="AT140" s="163" t="s">
        <v>137</v>
      </c>
      <c r="AU140" s="163" t="s">
        <v>88</v>
      </c>
      <c r="AV140" s="9" t="s">
        <v>135</v>
      </c>
      <c r="AW140" s="9" t="s">
        <v>28</v>
      </c>
      <c r="AX140" s="9" t="s">
        <v>82</v>
      </c>
      <c r="AY140" s="163" t="s">
        <v>129</v>
      </c>
    </row>
    <row r="141" spans="1:65" s="34" customFormat="1" ht="24.2" customHeight="1" x14ac:dyDescent="0.2">
      <c r="A141" s="32"/>
      <c r="B141" s="4"/>
      <c r="C141" s="217" t="s">
        <v>155</v>
      </c>
      <c r="D141" s="217" t="s">
        <v>131</v>
      </c>
      <c r="E141" s="218" t="s">
        <v>156</v>
      </c>
      <c r="F141" s="219" t="s">
        <v>157</v>
      </c>
      <c r="G141" s="220" t="s">
        <v>158</v>
      </c>
      <c r="H141" s="221">
        <v>51.938000000000002</v>
      </c>
      <c r="I141" s="5"/>
      <c r="J141" s="221">
        <f>ROUND(I141*H141,3)</f>
        <v>0</v>
      </c>
      <c r="K141" s="6"/>
      <c r="L141" s="4"/>
      <c r="M141" s="7" t="s">
        <v>1</v>
      </c>
      <c r="N141" s="151" t="s">
        <v>41</v>
      </c>
      <c r="O141" s="53"/>
      <c r="P141" s="152">
        <f>O141*H141</f>
        <v>0</v>
      </c>
      <c r="Q141" s="152">
        <v>0</v>
      </c>
      <c r="R141" s="152">
        <f>Q141*H141</f>
        <v>0</v>
      </c>
      <c r="S141" s="152">
        <v>0</v>
      </c>
      <c r="T141" s="153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54" t="s">
        <v>135</v>
      </c>
      <c r="AT141" s="154" t="s">
        <v>131</v>
      </c>
      <c r="AU141" s="154" t="s">
        <v>88</v>
      </c>
      <c r="AY141" s="24" t="s">
        <v>129</v>
      </c>
      <c r="BE141" s="155">
        <f>IF(N141="základná",J141,0)</f>
        <v>0</v>
      </c>
      <c r="BF141" s="155">
        <f>IF(N141="znížená",J141,0)</f>
        <v>0</v>
      </c>
      <c r="BG141" s="155">
        <f>IF(N141="zákl. prenesená",J141,0)</f>
        <v>0</v>
      </c>
      <c r="BH141" s="155">
        <f>IF(N141="zníž. prenesená",J141,0)</f>
        <v>0</v>
      </c>
      <c r="BI141" s="155">
        <f>IF(N141="nulová",J141,0)</f>
        <v>0</v>
      </c>
      <c r="BJ141" s="24" t="s">
        <v>88</v>
      </c>
      <c r="BK141" s="156">
        <f>ROUND(I141*H141,3)</f>
        <v>0</v>
      </c>
      <c r="BL141" s="24" t="s">
        <v>135</v>
      </c>
      <c r="BM141" s="154" t="s">
        <v>159</v>
      </c>
    </row>
    <row r="142" spans="1:65" s="10" customFormat="1" x14ac:dyDescent="0.2">
      <c r="B142" s="167"/>
      <c r="C142" s="231"/>
      <c r="D142" s="223" t="s">
        <v>137</v>
      </c>
      <c r="E142" s="232" t="s">
        <v>1</v>
      </c>
      <c r="F142" s="233" t="s">
        <v>160</v>
      </c>
      <c r="G142" s="231"/>
      <c r="H142" s="232" t="s">
        <v>1</v>
      </c>
      <c r="J142" s="231"/>
      <c r="L142" s="167"/>
      <c r="M142" s="169"/>
      <c r="N142" s="170"/>
      <c r="O142" s="170"/>
      <c r="P142" s="170"/>
      <c r="Q142" s="170"/>
      <c r="R142" s="170"/>
      <c r="S142" s="170"/>
      <c r="T142" s="171"/>
      <c r="AT142" s="168" t="s">
        <v>137</v>
      </c>
      <c r="AU142" s="168" t="s">
        <v>88</v>
      </c>
      <c r="AV142" s="10" t="s">
        <v>82</v>
      </c>
      <c r="AW142" s="10" t="s">
        <v>28</v>
      </c>
      <c r="AX142" s="10" t="s">
        <v>75</v>
      </c>
      <c r="AY142" s="168" t="s">
        <v>129</v>
      </c>
    </row>
    <row r="143" spans="1:65" s="8" customFormat="1" x14ac:dyDescent="0.2">
      <c r="B143" s="157"/>
      <c r="C143" s="222"/>
      <c r="D143" s="223" t="s">
        <v>137</v>
      </c>
      <c r="E143" s="224" t="s">
        <v>1</v>
      </c>
      <c r="F143" s="225" t="s">
        <v>161</v>
      </c>
      <c r="G143" s="222"/>
      <c r="H143" s="226">
        <v>41.012999999999998</v>
      </c>
      <c r="J143" s="222"/>
      <c r="L143" s="157"/>
      <c r="M143" s="159"/>
      <c r="N143" s="160"/>
      <c r="O143" s="160"/>
      <c r="P143" s="160"/>
      <c r="Q143" s="160"/>
      <c r="R143" s="160"/>
      <c r="S143" s="160"/>
      <c r="T143" s="161"/>
      <c r="AT143" s="158" t="s">
        <v>137</v>
      </c>
      <c r="AU143" s="158" t="s">
        <v>88</v>
      </c>
      <c r="AV143" s="8" t="s">
        <v>88</v>
      </c>
      <c r="AW143" s="8" t="s">
        <v>28</v>
      </c>
      <c r="AX143" s="8" t="s">
        <v>75</v>
      </c>
      <c r="AY143" s="158" t="s">
        <v>129</v>
      </c>
    </row>
    <row r="144" spans="1:65" s="10" customFormat="1" x14ac:dyDescent="0.2">
      <c r="B144" s="167"/>
      <c r="C144" s="231"/>
      <c r="D144" s="223" t="s">
        <v>137</v>
      </c>
      <c r="E144" s="232" t="s">
        <v>1</v>
      </c>
      <c r="F144" s="233" t="s">
        <v>162</v>
      </c>
      <c r="G144" s="231"/>
      <c r="H144" s="232" t="s">
        <v>1</v>
      </c>
      <c r="J144" s="231"/>
      <c r="L144" s="167"/>
      <c r="M144" s="169"/>
      <c r="N144" s="170"/>
      <c r="O144" s="170"/>
      <c r="P144" s="170"/>
      <c r="Q144" s="170"/>
      <c r="R144" s="170"/>
      <c r="S144" s="170"/>
      <c r="T144" s="171"/>
      <c r="AT144" s="168" t="s">
        <v>137</v>
      </c>
      <c r="AU144" s="168" t="s">
        <v>88</v>
      </c>
      <c r="AV144" s="10" t="s">
        <v>82</v>
      </c>
      <c r="AW144" s="10" t="s">
        <v>28</v>
      </c>
      <c r="AX144" s="10" t="s">
        <v>75</v>
      </c>
      <c r="AY144" s="168" t="s">
        <v>129</v>
      </c>
    </row>
    <row r="145" spans="1:65" s="8" customFormat="1" x14ac:dyDescent="0.2">
      <c r="B145" s="157"/>
      <c r="C145" s="222"/>
      <c r="D145" s="223" t="s">
        <v>137</v>
      </c>
      <c r="E145" s="224" t="s">
        <v>1</v>
      </c>
      <c r="F145" s="225" t="s">
        <v>163</v>
      </c>
      <c r="G145" s="222"/>
      <c r="H145" s="226">
        <v>10.925000000000001</v>
      </c>
      <c r="J145" s="222"/>
      <c r="L145" s="157"/>
      <c r="M145" s="159"/>
      <c r="N145" s="160"/>
      <c r="O145" s="160"/>
      <c r="P145" s="160"/>
      <c r="Q145" s="160"/>
      <c r="R145" s="160"/>
      <c r="S145" s="160"/>
      <c r="T145" s="161"/>
      <c r="AT145" s="158" t="s">
        <v>137</v>
      </c>
      <c r="AU145" s="158" t="s">
        <v>88</v>
      </c>
      <c r="AV145" s="8" t="s">
        <v>88</v>
      </c>
      <c r="AW145" s="8" t="s">
        <v>28</v>
      </c>
      <c r="AX145" s="8" t="s">
        <v>75</v>
      </c>
      <c r="AY145" s="158" t="s">
        <v>129</v>
      </c>
    </row>
    <row r="146" spans="1:65" s="9" customFormat="1" x14ac:dyDescent="0.2">
      <c r="B146" s="162"/>
      <c r="C146" s="227"/>
      <c r="D146" s="223" t="s">
        <v>137</v>
      </c>
      <c r="E146" s="228" t="s">
        <v>1</v>
      </c>
      <c r="F146" s="229" t="s">
        <v>139</v>
      </c>
      <c r="G146" s="227"/>
      <c r="H146" s="230">
        <v>51.938000000000002</v>
      </c>
      <c r="J146" s="227"/>
      <c r="L146" s="162"/>
      <c r="M146" s="164"/>
      <c r="N146" s="165"/>
      <c r="O146" s="165"/>
      <c r="P146" s="165"/>
      <c r="Q146" s="165"/>
      <c r="R146" s="165"/>
      <c r="S146" s="165"/>
      <c r="T146" s="166"/>
      <c r="AT146" s="163" t="s">
        <v>137</v>
      </c>
      <c r="AU146" s="163" t="s">
        <v>88</v>
      </c>
      <c r="AV146" s="9" t="s">
        <v>135</v>
      </c>
      <c r="AW146" s="9" t="s">
        <v>28</v>
      </c>
      <c r="AX146" s="9" t="s">
        <v>82</v>
      </c>
      <c r="AY146" s="163" t="s">
        <v>129</v>
      </c>
    </row>
    <row r="147" spans="1:65" s="34" customFormat="1" ht="24.2" customHeight="1" x14ac:dyDescent="0.2">
      <c r="A147" s="32"/>
      <c r="B147" s="4"/>
      <c r="C147" s="217" t="s">
        <v>164</v>
      </c>
      <c r="D147" s="217" t="s">
        <v>131</v>
      </c>
      <c r="E147" s="218" t="s">
        <v>165</v>
      </c>
      <c r="F147" s="219" t="s">
        <v>166</v>
      </c>
      <c r="G147" s="220" t="s">
        <v>158</v>
      </c>
      <c r="H147" s="221">
        <v>51.938000000000002</v>
      </c>
      <c r="I147" s="5"/>
      <c r="J147" s="221">
        <f>ROUND(I147*H147,3)</f>
        <v>0</v>
      </c>
      <c r="K147" s="6"/>
      <c r="L147" s="4"/>
      <c r="M147" s="7" t="s">
        <v>1</v>
      </c>
      <c r="N147" s="151" t="s">
        <v>41</v>
      </c>
      <c r="O147" s="53"/>
      <c r="P147" s="152">
        <f>O147*H147</f>
        <v>0</v>
      </c>
      <c r="Q147" s="152">
        <v>0</v>
      </c>
      <c r="R147" s="152">
        <f>Q147*H147</f>
        <v>0</v>
      </c>
      <c r="S147" s="152">
        <v>0</v>
      </c>
      <c r="T147" s="153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54" t="s">
        <v>135</v>
      </c>
      <c r="AT147" s="154" t="s">
        <v>131</v>
      </c>
      <c r="AU147" s="154" t="s">
        <v>88</v>
      </c>
      <c r="AY147" s="24" t="s">
        <v>129</v>
      </c>
      <c r="BE147" s="155">
        <f>IF(N147="základná",J147,0)</f>
        <v>0</v>
      </c>
      <c r="BF147" s="155">
        <f>IF(N147="znížená",J147,0)</f>
        <v>0</v>
      </c>
      <c r="BG147" s="155">
        <f>IF(N147="zákl. prenesená",J147,0)</f>
        <v>0</v>
      </c>
      <c r="BH147" s="155">
        <f>IF(N147="zníž. prenesená",J147,0)</f>
        <v>0</v>
      </c>
      <c r="BI147" s="155">
        <f>IF(N147="nulová",J147,0)</f>
        <v>0</v>
      </c>
      <c r="BJ147" s="24" t="s">
        <v>88</v>
      </c>
      <c r="BK147" s="156">
        <f>ROUND(I147*H147,3)</f>
        <v>0</v>
      </c>
      <c r="BL147" s="24" t="s">
        <v>135</v>
      </c>
      <c r="BM147" s="154" t="s">
        <v>167</v>
      </c>
    </row>
    <row r="148" spans="1:65" s="34" customFormat="1" ht="24.2" customHeight="1" x14ac:dyDescent="0.2">
      <c r="A148" s="32"/>
      <c r="B148" s="4"/>
      <c r="C148" s="217" t="s">
        <v>168</v>
      </c>
      <c r="D148" s="217" t="s">
        <v>131</v>
      </c>
      <c r="E148" s="218" t="s">
        <v>169</v>
      </c>
      <c r="F148" s="219" t="s">
        <v>170</v>
      </c>
      <c r="G148" s="220" t="s">
        <v>158</v>
      </c>
      <c r="H148" s="221">
        <v>51.938000000000002</v>
      </c>
      <c r="I148" s="5"/>
      <c r="J148" s="221">
        <f>ROUND(I148*H148,3)</f>
        <v>0</v>
      </c>
      <c r="K148" s="6"/>
      <c r="L148" s="4"/>
      <c r="M148" s="7" t="s">
        <v>1</v>
      </c>
      <c r="N148" s="151" t="s">
        <v>41</v>
      </c>
      <c r="O148" s="53"/>
      <c r="P148" s="152">
        <f>O148*H148</f>
        <v>0</v>
      </c>
      <c r="Q148" s="152">
        <v>0</v>
      </c>
      <c r="R148" s="152">
        <f>Q148*H148</f>
        <v>0</v>
      </c>
      <c r="S148" s="152">
        <v>0</v>
      </c>
      <c r="T148" s="153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54" t="s">
        <v>135</v>
      </c>
      <c r="AT148" s="154" t="s">
        <v>131</v>
      </c>
      <c r="AU148" s="154" t="s">
        <v>88</v>
      </c>
      <c r="AY148" s="24" t="s">
        <v>129</v>
      </c>
      <c r="BE148" s="155">
        <f>IF(N148="základná",J148,0)</f>
        <v>0</v>
      </c>
      <c r="BF148" s="155">
        <f>IF(N148="znížená",J148,0)</f>
        <v>0</v>
      </c>
      <c r="BG148" s="155">
        <f>IF(N148="zákl. prenesená",J148,0)</f>
        <v>0</v>
      </c>
      <c r="BH148" s="155">
        <f>IF(N148="zníž. prenesená",J148,0)</f>
        <v>0</v>
      </c>
      <c r="BI148" s="155">
        <f>IF(N148="nulová",J148,0)</f>
        <v>0</v>
      </c>
      <c r="BJ148" s="24" t="s">
        <v>88</v>
      </c>
      <c r="BK148" s="156">
        <f>ROUND(I148*H148,3)</f>
        <v>0</v>
      </c>
      <c r="BL148" s="24" t="s">
        <v>135</v>
      </c>
      <c r="BM148" s="154" t="s">
        <v>171</v>
      </c>
    </row>
    <row r="149" spans="1:65" s="34" customFormat="1" ht="33" customHeight="1" x14ac:dyDescent="0.2">
      <c r="A149" s="32"/>
      <c r="B149" s="4"/>
      <c r="C149" s="217" t="s">
        <v>172</v>
      </c>
      <c r="D149" s="217" t="s">
        <v>131</v>
      </c>
      <c r="E149" s="218" t="s">
        <v>173</v>
      </c>
      <c r="F149" s="219" t="s">
        <v>174</v>
      </c>
      <c r="G149" s="220" t="s">
        <v>158</v>
      </c>
      <c r="H149" s="221">
        <v>51.938000000000002</v>
      </c>
      <c r="I149" s="5"/>
      <c r="J149" s="221">
        <f>ROUND(I149*H149,3)</f>
        <v>0</v>
      </c>
      <c r="K149" s="6"/>
      <c r="L149" s="4"/>
      <c r="M149" s="7" t="s">
        <v>1</v>
      </c>
      <c r="N149" s="151" t="s">
        <v>41</v>
      </c>
      <c r="O149" s="53"/>
      <c r="P149" s="152">
        <f>O149*H149</f>
        <v>0</v>
      </c>
      <c r="Q149" s="152">
        <v>0</v>
      </c>
      <c r="R149" s="152">
        <f>Q149*H149</f>
        <v>0</v>
      </c>
      <c r="S149" s="152">
        <v>0</v>
      </c>
      <c r="T149" s="153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54" t="s">
        <v>135</v>
      </c>
      <c r="AT149" s="154" t="s">
        <v>131</v>
      </c>
      <c r="AU149" s="154" t="s">
        <v>88</v>
      </c>
      <c r="AY149" s="24" t="s">
        <v>129</v>
      </c>
      <c r="BE149" s="155">
        <f>IF(N149="základná",J149,0)</f>
        <v>0</v>
      </c>
      <c r="BF149" s="155">
        <f>IF(N149="znížená",J149,0)</f>
        <v>0</v>
      </c>
      <c r="BG149" s="155">
        <f>IF(N149="zákl. prenesená",J149,0)</f>
        <v>0</v>
      </c>
      <c r="BH149" s="155">
        <f>IF(N149="zníž. prenesená",J149,0)</f>
        <v>0</v>
      </c>
      <c r="BI149" s="155">
        <f>IF(N149="nulová",J149,0)</f>
        <v>0</v>
      </c>
      <c r="BJ149" s="24" t="s">
        <v>88</v>
      </c>
      <c r="BK149" s="156">
        <f>ROUND(I149*H149,3)</f>
        <v>0</v>
      </c>
      <c r="BL149" s="24" t="s">
        <v>135</v>
      </c>
      <c r="BM149" s="154" t="s">
        <v>175</v>
      </c>
    </row>
    <row r="150" spans="1:65" s="34" customFormat="1" ht="37.9" customHeight="1" x14ac:dyDescent="0.2">
      <c r="A150" s="32"/>
      <c r="B150" s="4"/>
      <c r="C150" s="217" t="s">
        <v>176</v>
      </c>
      <c r="D150" s="217" t="s">
        <v>131</v>
      </c>
      <c r="E150" s="218" t="s">
        <v>177</v>
      </c>
      <c r="F150" s="219" t="s">
        <v>178</v>
      </c>
      <c r="G150" s="220" t="s">
        <v>158</v>
      </c>
      <c r="H150" s="221">
        <v>727.13199999999995</v>
      </c>
      <c r="I150" s="5"/>
      <c r="J150" s="221">
        <f>ROUND(I150*H150,3)</f>
        <v>0</v>
      </c>
      <c r="K150" s="6"/>
      <c r="L150" s="4"/>
      <c r="M150" s="7" t="s">
        <v>1</v>
      </c>
      <c r="N150" s="151" t="s">
        <v>41</v>
      </c>
      <c r="O150" s="53"/>
      <c r="P150" s="152">
        <f>O150*H150</f>
        <v>0</v>
      </c>
      <c r="Q150" s="152">
        <v>0</v>
      </c>
      <c r="R150" s="152">
        <f>Q150*H150</f>
        <v>0</v>
      </c>
      <c r="S150" s="152">
        <v>0</v>
      </c>
      <c r="T150" s="153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54" t="s">
        <v>135</v>
      </c>
      <c r="AT150" s="154" t="s">
        <v>131</v>
      </c>
      <c r="AU150" s="154" t="s">
        <v>88</v>
      </c>
      <c r="AY150" s="24" t="s">
        <v>129</v>
      </c>
      <c r="BE150" s="155">
        <f>IF(N150="základná",J150,0)</f>
        <v>0</v>
      </c>
      <c r="BF150" s="155">
        <f>IF(N150="znížená",J150,0)</f>
        <v>0</v>
      </c>
      <c r="BG150" s="155">
        <f>IF(N150="zákl. prenesená",J150,0)</f>
        <v>0</v>
      </c>
      <c r="BH150" s="155">
        <f>IF(N150="zníž. prenesená",J150,0)</f>
        <v>0</v>
      </c>
      <c r="BI150" s="155">
        <f>IF(N150="nulová",J150,0)</f>
        <v>0</v>
      </c>
      <c r="BJ150" s="24" t="s">
        <v>88</v>
      </c>
      <c r="BK150" s="156">
        <f>ROUND(I150*H150,3)</f>
        <v>0</v>
      </c>
      <c r="BL150" s="24" t="s">
        <v>135</v>
      </c>
      <c r="BM150" s="154" t="s">
        <v>179</v>
      </c>
    </row>
    <row r="151" spans="1:65" s="8" customFormat="1" x14ac:dyDescent="0.2">
      <c r="B151" s="157"/>
      <c r="C151" s="222"/>
      <c r="D151" s="223" t="s">
        <v>137</v>
      </c>
      <c r="E151" s="224" t="s">
        <v>1</v>
      </c>
      <c r="F151" s="225" t="s">
        <v>180</v>
      </c>
      <c r="G151" s="222"/>
      <c r="H151" s="226">
        <v>727.13199999999995</v>
      </c>
      <c r="J151" s="222"/>
      <c r="L151" s="157"/>
      <c r="M151" s="159"/>
      <c r="N151" s="160"/>
      <c r="O151" s="160"/>
      <c r="P151" s="160"/>
      <c r="Q151" s="160"/>
      <c r="R151" s="160"/>
      <c r="S151" s="160"/>
      <c r="T151" s="161"/>
      <c r="AT151" s="158" t="s">
        <v>137</v>
      </c>
      <c r="AU151" s="158" t="s">
        <v>88</v>
      </c>
      <c r="AV151" s="8" t="s">
        <v>88</v>
      </c>
      <c r="AW151" s="8" t="s">
        <v>28</v>
      </c>
      <c r="AX151" s="8" t="s">
        <v>75</v>
      </c>
      <c r="AY151" s="158" t="s">
        <v>129</v>
      </c>
    </row>
    <row r="152" spans="1:65" s="9" customFormat="1" x14ac:dyDescent="0.2">
      <c r="B152" s="162"/>
      <c r="C152" s="227"/>
      <c r="D152" s="223" t="s">
        <v>137</v>
      </c>
      <c r="E152" s="228" t="s">
        <v>1</v>
      </c>
      <c r="F152" s="229" t="s">
        <v>139</v>
      </c>
      <c r="G152" s="227"/>
      <c r="H152" s="230">
        <v>727.13199999999995</v>
      </c>
      <c r="J152" s="227"/>
      <c r="L152" s="162"/>
      <c r="M152" s="164"/>
      <c r="N152" s="165"/>
      <c r="O152" s="165"/>
      <c r="P152" s="165"/>
      <c r="Q152" s="165"/>
      <c r="R152" s="165"/>
      <c r="S152" s="165"/>
      <c r="T152" s="166"/>
      <c r="AT152" s="163" t="s">
        <v>137</v>
      </c>
      <c r="AU152" s="163" t="s">
        <v>88</v>
      </c>
      <c r="AV152" s="9" t="s">
        <v>135</v>
      </c>
      <c r="AW152" s="9" t="s">
        <v>28</v>
      </c>
      <c r="AX152" s="9" t="s">
        <v>82</v>
      </c>
      <c r="AY152" s="163" t="s">
        <v>129</v>
      </c>
    </row>
    <row r="153" spans="1:65" s="34" customFormat="1" ht="24.2" customHeight="1" x14ac:dyDescent="0.2">
      <c r="A153" s="32"/>
      <c r="B153" s="4"/>
      <c r="C153" s="217" t="s">
        <v>181</v>
      </c>
      <c r="D153" s="217" t="s">
        <v>131</v>
      </c>
      <c r="E153" s="218" t="s">
        <v>182</v>
      </c>
      <c r="F153" s="219" t="s">
        <v>183</v>
      </c>
      <c r="G153" s="220" t="s">
        <v>158</v>
      </c>
      <c r="H153" s="221">
        <v>51.938000000000002</v>
      </c>
      <c r="I153" s="5"/>
      <c r="J153" s="221">
        <f>ROUND(I153*H153,3)</f>
        <v>0</v>
      </c>
      <c r="K153" s="6"/>
      <c r="L153" s="4"/>
      <c r="M153" s="7" t="s">
        <v>1</v>
      </c>
      <c r="N153" s="151" t="s">
        <v>41</v>
      </c>
      <c r="O153" s="53"/>
      <c r="P153" s="152">
        <f>O153*H153</f>
        <v>0</v>
      </c>
      <c r="Q153" s="152">
        <v>0</v>
      </c>
      <c r="R153" s="152">
        <f>Q153*H153</f>
        <v>0</v>
      </c>
      <c r="S153" s="152">
        <v>0</v>
      </c>
      <c r="T153" s="153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54" t="s">
        <v>135</v>
      </c>
      <c r="AT153" s="154" t="s">
        <v>131</v>
      </c>
      <c r="AU153" s="154" t="s">
        <v>88</v>
      </c>
      <c r="AY153" s="24" t="s">
        <v>129</v>
      </c>
      <c r="BE153" s="155">
        <f>IF(N153="základná",J153,0)</f>
        <v>0</v>
      </c>
      <c r="BF153" s="155">
        <f>IF(N153="znížená",J153,0)</f>
        <v>0</v>
      </c>
      <c r="BG153" s="155">
        <f>IF(N153="zákl. prenesená",J153,0)</f>
        <v>0</v>
      </c>
      <c r="BH153" s="155">
        <f>IF(N153="zníž. prenesená",J153,0)</f>
        <v>0</v>
      </c>
      <c r="BI153" s="155">
        <f>IF(N153="nulová",J153,0)</f>
        <v>0</v>
      </c>
      <c r="BJ153" s="24" t="s">
        <v>88</v>
      </c>
      <c r="BK153" s="156">
        <f>ROUND(I153*H153,3)</f>
        <v>0</v>
      </c>
      <c r="BL153" s="24" t="s">
        <v>135</v>
      </c>
      <c r="BM153" s="154" t="s">
        <v>184</v>
      </c>
    </row>
    <row r="154" spans="1:65" s="34" customFormat="1" ht="24.2" customHeight="1" x14ac:dyDescent="0.2">
      <c r="A154" s="32"/>
      <c r="B154" s="4"/>
      <c r="C154" s="217" t="s">
        <v>185</v>
      </c>
      <c r="D154" s="217" t="s">
        <v>131</v>
      </c>
      <c r="E154" s="218" t="s">
        <v>186</v>
      </c>
      <c r="F154" s="219" t="s">
        <v>187</v>
      </c>
      <c r="G154" s="220" t="s">
        <v>158</v>
      </c>
      <c r="H154" s="221">
        <v>51.938000000000002</v>
      </c>
      <c r="I154" s="5"/>
      <c r="J154" s="221">
        <f>ROUND(I154*H154,3)</f>
        <v>0</v>
      </c>
      <c r="K154" s="6"/>
      <c r="L154" s="4"/>
      <c r="M154" s="7" t="s">
        <v>1</v>
      </c>
      <c r="N154" s="151" t="s">
        <v>41</v>
      </c>
      <c r="O154" s="53"/>
      <c r="P154" s="152">
        <f>O154*H154</f>
        <v>0</v>
      </c>
      <c r="Q154" s="152">
        <v>0</v>
      </c>
      <c r="R154" s="152">
        <f>Q154*H154</f>
        <v>0</v>
      </c>
      <c r="S154" s="152">
        <v>0</v>
      </c>
      <c r="T154" s="153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54" t="s">
        <v>135</v>
      </c>
      <c r="AT154" s="154" t="s">
        <v>131</v>
      </c>
      <c r="AU154" s="154" t="s">
        <v>88</v>
      </c>
      <c r="AY154" s="24" t="s">
        <v>129</v>
      </c>
      <c r="BE154" s="155">
        <f>IF(N154="základná",J154,0)</f>
        <v>0</v>
      </c>
      <c r="BF154" s="155">
        <f>IF(N154="znížená",J154,0)</f>
        <v>0</v>
      </c>
      <c r="BG154" s="155">
        <f>IF(N154="zákl. prenesená",J154,0)</f>
        <v>0</v>
      </c>
      <c r="BH154" s="155">
        <f>IF(N154="zníž. prenesená",J154,0)</f>
        <v>0</v>
      </c>
      <c r="BI154" s="155">
        <f>IF(N154="nulová",J154,0)</f>
        <v>0</v>
      </c>
      <c r="BJ154" s="24" t="s">
        <v>88</v>
      </c>
      <c r="BK154" s="156">
        <f>ROUND(I154*H154,3)</f>
        <v>0</v>
      </c>
      <c r="BL154" s="24" t="s">
        <v>135</v>
      </c>
      <c r="BM154" s="154" t="s">
        <v>188</v>
      </c>
    </row>
    <row r="155" spans="1:65" s="34" customFormat="1" ht="16.5" customHeight="1" x14ac:dyDescent="0.2">
      <c r="A155" s="32"/>
      <c r="B155" s="4"/>
      <c r="C155" s="217" t="s">
        <v>189</v>
      </c>
      <c r="D155" s="217" t="s">
        <v>131</v>
      </c>
      <c r="E155" s="218" t="s">
        <v>190</v>
      </c>
      <c r="F155" s="219" t="s">
        <v>191</v>
      </c>
      <c r="G155" s="220" t="s">
        <v>158</v>
      </c>
      <c r="H155" s="221">
        <v>51.938000000000002</v>
      </c>
      <c r="I155" s="5"/>
      <c r="J155" s="221">
        <f>ROUND(I155*H155,3)</f>
        <v>0</v>
      </c>
      <c r="K155" s="6"/>
      <c r="L155" s="4"/>
      <c r="M155" s="7" t="s">
        <v>1</v>
      </c>
      <c r="N155" s="151" t="s">
        <v>41</v>
      </c>
      <c r="O155" s="53"/>
      <c r="P155" s="152">
        <f>O155*H155</f>
        <v>0</v>
      </c>
      <c r="Q155" s="152">
        <v>0</v>
      </c>
      <c r="R155" s="152">
        <f>Q155*H155</f>
        <v>0</v>
      </c>
      <c r="S155" s="152">
        <v>0</v>
      </c>
      <c r="T155" s="153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54" t="s">
        <v>135</v>
      </c>
      <c r="AT155" s="154" t="s">
        <v>131</v>
      </c>
      <c r="AU155" s="154" t="s">
        <v>88</v>
      </c>
      <c r="AY155" s="24" t="s">
        <v>129</v>
      </c>
      <c r="BE155" s="155">
        <f>IF(N155="základná",J155,0)</f>
        <v>0</v>
      </c>
      <c r="BF155" s="155">
        <f>IF(N155="znížená",J155,0)</f>
        <v>0</v>
      </c>
      <c r="BG155" s="155">
        <f>IF(N155="zákl. prenesená",J155,0)</f>
        <v>0</v>
      </c>
      <c r="BH155" s="155">
        <f>IF(N155="zníž. prenesená",J155,0)</f>
        <v>0</v>
      </c>
      <c r="BI155" s="155">
        <f>IF(N155="nulová",J155,0)</f>
        <v>0</v>
      </c>
      <c r="BJ155" s="24" t="s">
        <v>88</v>
      </c>
      <c r="BK155" s="156">
        <f>ROUND(I155*H155,3)</f>
        <v>0</v>
      </c>
      <c r="BL155" s="24" t="s">
        <v>135</v>
      </c>
      <c r="BM155" s="154" t="s">
        <v>192</v>
      </c>
    </row>
    <row r="156" spans="1:65" s="34" customFormat="1" ht="24.2" customHeight="1" x14ac:dyDescent="0.2">
      <c r="A156" s="32"/>
      <c r="B156" s="4"/>
      <c r="C156" s="217" t="s">
        <v>193</v>
      </c>
      <c r="D156" s="217" t="s">
        <v>131</v>
      </c>
      <c r="E156" s="218" t="s">
        <v>194</v>
      </c>
      <c r="F156" s="219" t="s">
        <v>195</v>
      </c>
      <c r="G156" s="220" t="s">
        <v>196</v>
      </c>
      <c r="H156" s="221">
        <v>85.697999999999993</v>
      </c>
      <c r="I156" s="5"/>
      <c r="J156" s="221">
        <f>ROUND(I156*H156,3)</f>
        <v>0</v>
      </c>
      <c r="K156" s="6"/>
      <c r="L156" s="4"/>
      <c r="M156" s="7" t="s">
        <v>1</v>
      </c>
      <c r="N156" s="151" t="s">
        <v>41</v>
      </c>
      <c r="O156" s="53"/>
      <c r="P156" s="152">
        <f>O156*H156</f>
        <v>0</v>
      </c>
      <c r="Q156" s="152">
        <v>0</v>
      </c>
      <c r="R156" s="152">
        <f>Q156*H156</f>
        <v>0</v>
      </c>
      <c r="S156" s="152">
        <v>0</v>
      </c>
      <c r="T156" s="153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54" t="s">
        <v>135</v>
      </c>
      <c r="AT156" s="154" t="s">
        <v>131</v>
      </c>
      <c r="AU156" s="154" t="s">
        <v>88</v>
      </c>
      <c r="AY156" s="24" t="s">
        <v>129</v>
      </c>
      <c r="BE156" s="155">
        <f>IF(N156="základná",J156,0)</f>
        <v>0</v>
      </c>
      <c r="BF156" s="155">
        <f>IF(N156="znížená",J156,0)</f>
        <v>0</v>
      </c>
      <c r="BG156" s="155">
        <f>IF(N156="zákl. prenesená",J156,0)</f>
        <v>0</v>
      </c>
      <c r="BH156" s="155">
        <f>IF(N156="zníž. prenesená",J156,0)</f>
        <v>0</v>
      </c>
      <c r="BI156" s="155">
        <f>IF(N156="nulová",J156,0)</f>
        <v>0</v>
      </c>
      <c r="BJ156" s="24" t="s">
        <v>88</v>
      </c>
      <c r="BK156" s="156">
        <f>ROUND(I156*H156,3)</f>
        <v>0</v>
      </c>
      <c r="BL156" s="24" t="s">
        <v>135</v>
      </c>
      <c r="BM156" s="154" t="s">
        <v>197</v>
      </c>
    </row>
    <row r="157" spans="1:65" s="8" customFormat="1" x14ac:dyDescent="0.2">
      <c r="B157" s="157"/>
      <c r="C157" s="222"/>
      <c r="D157" s="223" t="s">
        <v>137</v>
      </c>
      <c r="E157" s="224" t="s">
        <v>1</v>
      </c>
      <c r="F157" s="225" t="s">
        <v>198</v>
      </c>
      <c r="G157" s="222"/>
      <c r="H157" s="226">
        <v>85.697999999999993</v>
      </c>
      <c r="J157" s="222"/>
      <c r="L157" s="157"/>
      <c r="M157" s="159"/>
      <c r="N157" s="160"/>
      <c r="O157" s="160"/>
      <c r="P157" s="160"/>
      <c r="Q157" s="160"/>
      <c r="R157" s="160"/>
      <c r="S157" s="160"/>
      <c r="T157" s="161"/>
      <c r="AT157" s="158" t="s">
        <v>137</v>
      </c>
      <c r="AU157" s="158" t="s">
        <v>88</v>
      </c>
      <c r="AV157" s="8" t="s">
        <v>88</v>
      </c>
      <c r="AW157" s="8" t="s">
        <v>28</v>
      </c>
      <c r="AX157" s="8" t="s">
        <v>75</v>
      </c>
      <c r="AY157" s="158" t="s">
        <v>129</v>
      </c>
    </row>
    <row r="158" spans="1:65" s="9" customFormat="1" x14ac:dyDescent="0.2">
      <c r="B158" s="162"/>
      <c r="C158" s="227"/>
      <c r="D158" s="223" t="s">
        <v>137</v>
      </c>
      <c r="E158" s="228" t="s">
        <v>1</v>
      </c>
      <c r="F158" s="229" t="s">
        <v>139</v>
      </c>
      <c r="G158" s="227"/>
      <c r="H158" s="230">
        <v>85.697999999999993</v>
      </c>
      <c r="J158" s="227"/>
      <c r="L158" s="162"/>
      <c r="M158" s="164"/>
      <c r="N158" s="165"/>
      <c r="O158" s="165"/>
      <c r="P158" s="165"/>
      <c r="Q158" s="165"/>
      <c r="R158" s="165"/>
      <c r="S158" s="165"/>
      <c r="T158" s="166"/>
      <c r="AT158" s="163" t="s">
        <v>137</v>
      </c>
      <c r="AU158" s="163" t="s">
        <v>88</v>
      </c>
      <c r="AV158" s="9" t="s">
        <v>135</v>
      </c>
      <c r="AW158" s="9" t="s">
        <v>28</v>
      </c>
      <c r="AX158" s="9" t="s">
        <v>82</v>
      </c>
      <c r="AY158" s="163" t="s">
        <v>129</v>
      </c>
    </row>
    <row r="159" spans="1:65" s="3" customFormat="1" ht="22.9" customHeight="1" x14ac:dyDescent="0.2">
      <c r="B159" s="143"/>
      <c r="C159" s="212"/>
      <c r="D159" s="213" t="s">
        <v>74</v>
      </c>
      <c r="E159" s="215" t="s">
        <v>176</v>
      </c>
      <c r="F159" s="215" t="s">
        <v>199</v>
      </c>
      <c r="G159" s="212"/>
      <c r="H159" s="212"/>
      <c r="J159" s="216">
        <f>BK159</f>
        <v>0</v>
      </c>
      <c r="L159" s="143"/>
      <c r="M159" s="145"/>
      <c r="N159" s="146"/>
      <c r="O159" s="146"/>
      <c r="P159" s="147">
        <f>SUM(P160:P184)</f>
        <v>0</v>
      </c>
      <c r="Q159" s="146"/>
      <c r="R159" s="147">
        <f>SUM(R160:R184)</f>
        <v>0</v>
      </c>
      <c r="S159" s="146"/>
      <c r="T159" s="148">
        <f>SUM(T160:T184)</f>
        <v>0.375</v>
      </c>
      <c r="AR159" s="144" t="s">
        <v>82</v>
      </c>
      <c r="AT159" s="149" t="s">
        <v>74</v>
      </c>
      <c r="AU159" s="149" t="s">
        <v>82</v>
      </c>
      <c r="AY159" s="144" t="s">
        <v>129</v>
      </c>
      <c r="BK159" s="150">
        <f>SUM(BK160:BK184)</f>
        <v>0</v>
      </c>
    </row>
    <row r="160" spans="1:65" s="34" customFormat="1" ht="21.75" customHeight="1" x14ac:dyDescent="0.2">
      <c r="A160" s="32"/>
      <c r="B160" s="4"/>
      <c r="C160" s="217" t="s">
        <v>200</v>
      </c>
      <c r="D160" s="217" t="s">
        <v>131</v>
      </c>
      <c r="E160" s="218" t="s">
        <v>201</v>
      </c>
      <c r="F160" s="219" t="s">
        <v>202</v>
      </c>
      <c r="G160" s="220" t="s">
        <v>203</v>
      </c>
      <c r="H160" s="221">
        <v>3</v>
      </c>
      <c r="I160" s="5"/>
      <c r="J160" s="221">
        <f>ROUND(I160*H160,3)</f>
        <v>0</v>
      </c>
      <c r="K160" s="6"/>
      <c r="L160" s="4"/>
      <c r="M160" s="7" t="s">
        <v>1</v>
      </c>
      <c r="N160" s="151" t="s">
        <v>41</v>
      </c>
      <c r="O160" s="53"/>
      <c r="P160" s="152">
        <f>O160*H160</f>
        <v>0</v>
      </c>
      <c r="Q160" s="152">
        <v>0</v>
      </c>
      <c r="R160" s="152">
        <f>Q160*H160</f>
        <v>0</v>
      </c>
      <c r="S160" s="152">
        <v>0.125</v>
      </c>
      <c r="T160" s="153">
        <f>S160*H160</f>
        <v>0.375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54" t="s">
        <v>135</v>
      </c>
      <c r="AT160" s="154" t="s">
        <v>131</v>
      </c>
      <c r="AU160" s="154" t="s">
        <v>88</v>
      </c>
      <c r="AY160" s="24" t="s">
        <v>129</v>
      </c>
      <c r="BE160" s="155">
        <f>IF(N160="základná",J160,0)</f>
        <v>0</v>
      </c>
      <c r="BF160" s="155">
        <f>IF(N160="znížená",J160,0)</f>
        <v>0</v>
      </c>
      <c r="BG160" s="155">
        <f>IF(N160="zákl. prenesená",J160,0)</f>
        <v>0</v>
      </c>
      <c r="BH160" s="155">
        <f>IF(N160="zníž. prenesená",J160,0)</f>
        <v>0</v>
      </c>
      <c r="BI160" s="155">
        <f>IF(N160="nulová",J160,0)</f>
        <v>0</v>
      </c>
      <c r="BJ160" s="24" t="s">
        <v>88</v>
      </c>
      <c r="BK160" s="156">
        <f>ROUND(I160*H160,3)</f>
        <v>0</v>
      </c>
      <c r="BL160" s="24" t="s">
        <v>135</v>
      </c>
      <c r="BM160" s="154" t="s">
        <v>204</v>
      </c>
    </row>
    <row r="161" spans="1:65" s="8" customFormat="1" x14ac:dyDescent="0.2">
      <c r="B161" s="157"/>
      <c r="C161" s="222"/>
      <c r="D161" s="223" t="s">
        <v>137</v>
      </c>
      <c r="E161" s="224" t="s">
        <v>1</v>
      </c>
      <c r="F161" s="225" t="s">
        <v>205</v>
      </c>
      <c r="G161" s="222"/>
      <c r="H161" s="226">
        <v>3</v>
      </c>
      <c r="J161" s="222"/>
      <c r="L161" s="157"/>
      <c r="M161" s="159"/>
      <c r="N161" s="160"/>
      <c r="O161" s="160"/>
      <c r="P161" s="160"/>
      <c r="Q161" s="160"/>
      <c r="R161" s="160"/>
      <c r="S161" s="160"/>
      <c r="T161" s="161"/>
      <c r="AT161" s="158" t="s">
        <v>137</v>
      </c>
      <c r="AU161" s="158" t="s">
        <v>88</v>
      </c>
      <c r="AV161" s="8" t="s">
        <v>88</v>
      </c>
      <c r="AW161" s="8" t="s">
        <v>28</v>
      </c>
      <c r="AX161" s="8" t="s">
        <v>75</v>
      </c>
      <c r="AY161" s="158" t="s">
        <v>129</v>
      </c>
    </row>
    <row r="162" spans="1:65" s="9" customFormat="1" x14ac:dyDescent="0.2">
      <c r="B162" s="162"/>
      <c r="C162" s="227"/>
      <c r="D162" s="223" t="s">
        <v>137</v>
      </c>
      <c r="E162" s="228" t="s">
        <v>1</v>
      </c>
      <c r="F162" s="229" t="s">
        <v>139</v>
      </c>
      <c r="G162" s="227"/>
      <c r="H162" s="230">
        <v>3</v>
      </c>
      <c r="J162" s="227"/>
      <c r="L162" s="162"/>
      <c r="M162" s="164"/>
      <c r="N162" s="165"/>
      <c r="O162" s="165"/>
      <c r="P162" s="165"/>
      <c r="Q162" s="165"/>
      <c r="R162" s="165"/>
      <c r="S162" s="165"/>
      <c r="T162" s="166"/>
      <c r="AT162" s="163" t="s">
        <v>137</v>
      </c>
      <c r="AU162" s="163" t="s">
        <v>88</v>
      </c>
      <c r="AV162" s="9" t="s">
        <v>135</v>
      </c>
      <c r="AW162" s="9" t="s">
        <v>28</v>
      </c>
      <c r="AX162" s="9" t="s">
        <v>82</v>
      </c>
      <c r="AY162" s="163" t="s">
        <v>129</v>
      </c>
    </row>
    <row r="163" spans="1:65" s="34" customFormat="1" ht="21.75" customHeight="1" x14ac:dyDescent="0.2">
      <c r="A163" s="32"/>
      <c r="B163" s="4"/>
      <c r="C163" s="217" t="s">
        <v>206</v>
      </c>
      <c r="D163" s="217" t="s">
        <v>131</v>
      </c>
      <c r="E163" s="218" t="s">
        <v>207</v>
      </c>
      <c r="F163" s="219" t="s">
        <v>208</v>
      </c>
      <c r="G163" s="220" t="s">
        <v>196</v>
      </c>
      <c r="H163" s="221">
        <v>43.137</v>
      </c>
      <c r="I163" s="5"/>
      <c r="J163" s="221">
        <f>ROUND(I163*H163,3)</f>
        <v>0</v>
      </c>
      <c r="K163" s="6"/>
      <c r="L163" s="4"/>
      <c r="M163" s="7" t="s">
        <v>1</v>
      </c>
      <c r="N163" s="151" t="s">
        <v>41</v>
      </c>
      <c r="O163" s="53"/>
      <c r="P163" s="152">
        <f>O163*H163</f>
        <v>0</v>
      </c>
      <c r="Q163" s="152">
        <v>0</v>
      </c>
      <c r="R163" s="152">
        <f>Q163*H163</f>
        <v>0</v>
      </c>
      <c r="S163" s="152">
        <v>0</v>
      </c>
      <c r="T163" s="153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54" t="s">
        <v>135</v>
      </c>
      <c r="AT163" s="154" t="s">
        <v>131</v>
      </c>
      <c r="AU163" s="154" t="s">
        <v>88</v>
      </c>
      <c r="AY163" s="24" t="s">
        <v>129</v>
      </c>
      <c r="BE163" s="155">
        <f>IF(N163="základná",J163,0)</f>
        <v>0</v>
      </c>
      <c r="BF163" s="155">
        <f>IF(N163="znížená",J163,0)</f>
        <v>0</v>
      </c>
      <c r="BG163" s="155">
        <f>IF(N163="zákl. prenesená",J163,0)</f>
        <v>0</v>
      </c>
      <c r="BH163" s="155">
        <f>IF(N163="zníž. prenesená",J163,0)</f>
        <v>0</v>
      </c>
      <c r="BI163" s="155">
        <f>IF(N163="nulová",J163,0)</f>
        <v>0</v>
      </c>
      <c r="BJ163" s="24" t="s">
        <v>88</v>
      </c>
      <c r="BK163" s="156">
        <f>ROUND(I163*H163,3)</f>
        <v>0</v>
      </c>
      <c r="BL163" s="24" t="s">
        <v>135</v>
      </c>
      <c r="BM163" s="154" t="s">
        <v>209</v>
      </c>
    </row>
    <row r="164" spans="1:65" s="34" customFormat="1" ht="24.2" customHeight="1" x14ac:dyDescent="0.2">
      <c r="A164" s="32"/>
      <c r="B164" s="4"/>
      <c r="C164" s="217" t="s">
        <v>210</v>
      </c>
      <c r="D164" s="217" t="s">
        <v>131</v>
      </c>
      <c r="E164" s="218" t="s">
        <v>211</v>
      </c>
      <c r="F164" s="219" t="s">
        <v>212</v>
      </c>
      <c r="G164" s="220" t="s">
        <v>196</v>
      </c>
      <c r="H164" s="221">
        <v>603.91800000000001</v>
      </c>
      <c r="I164" s="5"/>
      <c r="J164" s="221">
        <f>ROUND(I164*H164,3)</f>
        <v>0</v>
      </c>
      <c r="K164" s="6"/>
      <c r="L164" s="4"/>
      <c r="M164" s="7" t="s">
        <v>1</v>
      </c>
      <c r="N164" s="151" t="s">
        <v>41</v>
      </c>
      <c r="O164" s="53"/>
      <c r="P164" s="152">
        <f>O164*H164</f>
        <v>0</v>
      </c>
      <c r="Q164" s="152">
        <v>0</v>
      </c>
      <c r="R164" s="152">
        <f>Q164*H164</f>
        <v>0</v>
      </c>
      <c r="S164" s="152">
        <v>0</v>
      </c>
      <c r="T164" s="153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54" t="s">
        <v>135</v>
      </c>
      <c r="AT164" s="154" t="s">
        <v>131</v>
      </c>
      <c r="AU164" s="154" t="s">
        <v>88</v>
      </c>
      <c r="AY164" s="24" t="s">
        <v>129</v>
      </c>
      <c r="BE164" s="155">
        <f>IF(N164="základná",J164,0)</f>
        <v>0</v>
      </c>
      <c r="BF164" s="155">
        <f>IF(N164="znížená",J164,0)</f>
        <v>0</v>
      </c>
      <c r="BG164" s="155">
        <f>IF(N164="zákl. prenesená",J164,0)</f>
        <v>0</v>
      </c>
      <c r="BH164" s="155">
        <f>IF(N164="zníž. prenesená",J164,0)</f>
        <v>0</v>
      </c>
      <c r="BI164" s="155">
        <f>IF(N164="nulová",J164,0)</f>
        <v>0</v>
      </c>
      <c r="BJ164" s="24" t="s">
        <v>88</v>
      </c>
      <c r="BK164" s="156">
        <f>ROUND(I164*H164,3)</f>
        <v>0</v>
      </c>
      <c r="BL164" s="24" t="s">
        <v>135</v>
      </c>
      <c r="BM164" s="154" t="s">
        <v>213</v>
      </c>
    </row>
    <row r="165" spans="1:65" s="8" customFormat="1" x14ac:dyDescent="0.2">
      <c r="B165" s="157"/>
      <c r="C165" s="222"/>
      <c r="D165" s="223" t="s">
        <v>137</v>
      </c>
      <c r="E165" s="224" t="s">
        <v>1</v>
      </c>
      <c r="F165" s="225" t="s">
        <v>214</v>
      </c>
      <c r="G165" s="222"/>
      <c r="H165" s="226">
        <v>603.91800000000001</v>
      </c>
      <c r="J165" s="222"/>
      <c r="L165" s="157"/>
      <c r="M165" s="159"/>
      <c r="N165" s="160"/>
      <c r="O165" s="160"/>
      <c r="P165" s="160"/>
      <c r="Q165" s="160"/>
      <c r="R165" s="160"/>
      <c r="S165" s="160"/>
      <c r="T165" s="161"/>
      <c r="AT165" s="158" t="s">
        <v>137</v>
      </c>
      <c r="AU165" s="158" t="s">
        <v>88</v>
      </c>
      <c r="AV165" s="8" t="s">
        <v>88</v>
      </c>
      <c r="AW165" s="8" t="s">
        <v>28</v>
      </c>
      <c r="AX165" s="8" t="s">
        <v>75</v>
      </c>
      <c r="AY165" s="158" t="s">
        <v>129</v>
      </c>
    </row>
    <row r="166" spans="1:65" s="9" customFormat="1" x14ac:dyDescent="0.2">
      <c r="B166" s="162"/>
      <c r="C166" s="227"/>
      <c r="D166" s="223" t="s">
        <v>137</v>
      </c>
      <c r="E166" s="228" t="s">
        <v>1</v>
      </c>
      <c r="F166" s="229" t="s">
        <v>139</v>
      </c>
      <c r="G166" s="227"/>
      <c r="H166" s="230">
        <v>603.91800000000001</v>
      </c>
      <c r="J166" s="227"/>
      <c r="L166" s="162"/>
      <c r="M166" s="164"/>
      <c r="N166" s="165"/>
      <c r="O166" s="165"/>
      <c r="P166" s="165"/>
      <c r="Q166" s="165"/>
      <c r="R166" s="165"/>
      <c r="S166" s="165"/>
      <c r="T166" s="166"/>
      <c r="AT166" s="163" t="s">
        <v>137</v>
      </c>
      <c r="AU166" s="163" t="s">
        <v>88</v>
      </c>
      <c r="AV166" s="9" t="s">
        <v>135</v>
      </c>
      <c r="AW166" s="9" t="s">
        <v>28</v>
      </c>
      <c r="AX166" s="9" t="s">
        <v>82</v>
      </c>
      <c r="AY166" s="163" t="s">
        <v>129</v>
      </c>
    </row>
    <row r="167" spans="1:65" s="34" customFormat="1" ht="24.2" customHeight="1" x14ac:dyDescent="0.2">
      <c r="A167" s="32"/>
      <c r="B167" s="4"/>
      <c r="C167" s="217" t="s">
        <v>215</v>
      </c>
      <c r="D167" s="217" t="s">
        <v>131</v>
      </c>
      <c r="E167" s="218" t="s">
        <v>216</v>
      </c>
      <c r="F167" s="219" t="s">
        <v>217</v>
      </c>
      <c r="G167" s="220" t="s">
        <v>196</v>
      </c>
      <c r="H167" s="221">
        <v>43.137</v>
      </c>
      <c r="I167" s="5"/>
      <c r="J167" s="221">
        <f>ROUND(I167*H167,3)</f>
        <v>0</v>
      </c>
      <c r="K167" s="6"/>
      <c r="L167" s="4"/>
      <c r="M167" s="7" t="s">
        <v>1</v>
      </c>
      <c r="N167" s="151" t="s">
        <v>41</v>
      </c>
      <c r="O167" s="53"/>
      <c r="P167" s="152">
        <f>O167*H167</f>
        <v>0</v>
      </c>
      <c r="Q167" s="152">
        <v>0</v>
      </c>
      <c r="R167" s="152">
        <f>Q167*H167</f>
        <v>0</v>
      </c>
      <c r="S167" s="152">
        <v>0</v>
      </c>
      <c r="T167" s="153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54" t="s">
        <v>135</v>
      </c>
      <c r="AT167" s="154" t="s">
        <v>131</v>
      </c>
      <c r="AU167" s="154" t="s">
        <v>88</v>
      </c>
      <c r="AY167" s="24" t="s">
        <v>129</v>
      </c>
      <c r="BE167" s="155">
        <f>IF(N167="základná",J167,0)</f>
        <v>0</v>
      </c>
      <c r="BF167" s="155">
        <f>IF(N167="znížená",J167,0)</f>
        <v>0</v>
      </c>
      <c r="BG167" s="155">
        <f>IF(N167="zákl. prenesená",J167,0)</f>
        <v>0</v>
      </c>
      <c r="BH167" s="155">
        <f>IF(N167="zníž. prenesená",J167,0)</f>
        <v>0</v>
      </c>
      <c r="BI167" s="155">
        <f>IF(N167="nulová",J167,0)</f>
        <v>0</v>
      </c>
      <c r="BJ167" s="24" t="s">
        <v>88</v>
      </c>
      <c r="BK167" s="156">
        <f>ROUND(I167*H167,3)</f>
        <v>0</v>
      </c>
      <c r="BL167" s="24" t="s">
        <v>135</v>
      </c>
      <c r="BM167" s="154" t="s">
        <v>218</v>
      </c>
    </row>
    <row r="168" spans="1:65" s="34" customFormat="1" ht="24.2" customHeight="1" x14ac:dyDescent="0.2">
      <c r="A168" s="32"/>
      <c r="B168" s="4"/>
      <c r="C168" s="217" t="s">
        <v>219</v>
      </c>
      <c r="D168" s="217" t="s">
        <v>131</v>
      </c>
      <c r="E168" s="218" t="s">
        <v>220</v>
      </c>
      <c r="F168" s="219" t="s">
        <v>221</v>
      </c>
      <c r="G168" s="220" t="s">
        <v>196</v>
      </c>
      <c r="H168" s="221">
        <v>345.096</v>
      </c>
      <c r="I168" s="5"/>
      <c r="J168" s="221">
        <f>ROUND(I168*H168,3)</f>
        <v>0</v>
      </c>
      <c r="K168" s="6"/>
      <c r="L168" s="4"/>
      <c r="M168" s="7" t="s">
        <v>1</v>
      </c>
      <c r="N168" s="151" t="s">
        <v>41</v>
      </c>
      <c r="O168" s="53"/>
      <c r="P168" s="152">
        <f>O168*H168</f>
        <v>0</v>
      </c>
      <c r="Q168" s="152">
        <v>0</v>
      </c>
      <c r="R168" s="152">
        <f>Q168*H168</f>
        <v>0</v>
      </c>
      <c r="S168" s="152">
        <v>0</v>
      </c>
      <c r="T168" s="153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54" t="s">
        <v>135</v>
      </c>
      <c r="AT168" s="154" t="s">
        <v>131</v>
      </c>
      <c r="AU168" s="154" t="s">
        <v>88</v>
      </c>
      <c r="AY168" s="24" t="s">
        <v>129</v>
      </c>
      <c r="BE168" s="155">
        <f>IF(N168="základná",J168,0)</f>
        <v>0</v>
      </c>
      <c r="BF168" s="155">
        <f>IF(N168="znížená",J168,0)</f>
        <v>0</v>
      </c>
      <c r="BG168" s="155">
        <f>IF(N168="zákl. prenesená",J168,0)</f>
        <v>0</v>
      </c>
      <c r="BH168" s="155">
        <f>IF(N168="zníž. prenesená",J168,0)</f>
        <v>0</v>
      </c>
      <c r="BI168" s="155">
        <f>IF(N168="nulová",J168,0)</f>
        <v>0</v>
      </c>
      <c r="BJ168" s="24" t="s">
        <v>88</v>
      </c>
      <c r="BK168" s="156">
        <f>ROUND(I168*H168,3)</f>
        <v>0</v>
      </c>
      <c r="BL168" s="24" t="s">
        <v>135</v>
      </c>
      <c r="BM168" s="154" t="s">
        <v>222</v>
      </c>
    </row>
    <row r="169" spans="1:65" s="8" customFormat="1" x14ac:dyDescent="0.2">
      <c r="B169" s="157"/>
      <c r="C169" s="222"/>
      <c r="D169" s="223" t="s">
        <v>137</v>
      </c>
      <c r="E169" s="224" t="s">
        <v>1</v>
      </c>
      <c r="F169" s="225" t="s">
        <v>223</v>
      </c>
      <c r="G169" s="222"/>
      <c r="H169" s="226">
        <v>345.096</v>
      </c>
      <c r="J169" s="222"/>
      <c r="L169" s="157"/>
      <c r="M169" s="159"/>
      <c r="N169" s="160"/>
      <c r="O169" s="160"/>
      <c r="P169" s="160"/>
      <c r="Q169" s="160"/>
      <c r="R169" s="160"/>
      <c r="S169" s="160"/>
      <c r="T169" s="161"/>
      <c r="AT169" s="158" t="s">
        <v>137</v>
      </c>
      <c r="AU169" s="158" t="s">
        <v>88</v>
      </c>
      <c r="AV169" s="8" t="s">
        <v>88</v>
      </c>
      <c r="AW169" s="8" t="s">
        <v>28</v>
      </c>
      <c r="AX169" s="8" t="s">
        <v>75</v>
      </c>
      <c r="AY169" s="158" t="s">
        <v>129</v>
      </c>
    </row>
    <row r="170" spans="1:65" s="9" customFormat="1" x14ac:dyDescent="0.2">
      <c r="B170" s="162"/>
      <c r="C170" s="227"/>
      <c r="D170" s="223" t="s">
        <v>137</v>
      </c>
      <c r="E170" s="228" t="s">
        <v>1</v>
      </c>
      <c r="F170" s="229" t="s">
        <v>139</v>
      </c>
      <c r="G170" s="227"/>
      <c r="H170" s="230">
        <v>345.096</v>
      </c>
      <c r="J170" s="227"/>
      <c r="L170" s="162"/>
      <c r="M170" s="164"/>
      <c r="N170" s="165"/>
      <c r="O170" s="165"/>
      <c r="P170" s="165"/>
      <c r="Q170" s="165"/>
      <c r="R170" s="165"/>
      <c r="S170" s="165"/>
      <c r="T170" s="166"/>
      <c r="AT170" s="163" t="s">
        <v>137</v>
      </c>
      <c r="AU170" s="163" t="s">
        <v>88</v>
      </c>
      <c r="AV170" s="9" t="s">
        <v>135</v>
      </c>
      <c r="AW170" s="9" t="s">
        <v>28</v>
      </c>
      <c r="AX170" s="9" t="s">
        <v>82</v>
      </c>
      <c r="AY170" s="163" t="s">
        <v>129</v>
      </c>
    </row>
    <row r="171" spans="1:65" s="34" customFormat="1" ht="24.2" customHeight="1" x14ac:dyDescent="0.2">
      <c r="A171" s="32"/>
      <c r="B171" s="4"/>
      <c r="C171" s="217" t="s">
        <v>224</v>
      </c>
      <c r="D171" s="217" t="s">
        <v>131</v>
      </c>
      <c r="E171" s="218" t="s">
        <v>225</v>
      </c>
      <c r="F171" s="219" t="s">
        <v>226</v>
      </c>
      <c r="G171" s="220" t="s">
        <v>196</v>
      </c>
      <c r="H171" s="221">
        <v>38.49</v>
      </c>
      <c r="I171" s="5"/>
      <c r="J171" s="221">
        <f>ROUND(I171*H171,3)</f>
        <v>0</v>
      </c>
      <c r="K171" s="6"/>
      <c r="L171" s="4"/>
      <c r="M171" s="7" t="s">
        <v>1</v>
      </c>
      <c r="N171" s="151" t="s">
        <v>41</v>
      </c>
      <c r="O171" s="53"/>
      <c r="P171" s="152">
        <f>O171*H171</f>
        <v>0</v>
      </c>
      <c r="Q171" s="152">
        <v>0</v>
      </c>
      <c r="R171" s="152">
        <f>Q171*H171</f>
        <v>0</v>
      </c>
      <c r="S171" s="152">
        <v>0</v>
      </c>
      <c r="T171" s="153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54" t="s">
        <v>135</v>
      </c>
      <c r="AT171" s="154" t="s">
        <v>131</v>
      </c>
      <c r="AU171" s="154" t="s">
        <v>88</v>
      </c>
      <c r="AY171" s="24" t="s">
        <v>129</v>
      </c>
      <c r="BE171" s="155">
        <f>IF(N171="základná",J171,0)</f>
        <v>0</v>
      </c>
      <c r="BF171" s="155">
        <f>IF(N171="znížená",J171,0)</f>
        <v>0</v>
      </c>
      <c r="BG171" s="155">
        <f>IF(N171="zákl. prenesená",J171,0)</f>
        <v>0</v>
      </c>
      <c r="BH171" s="155">
        <f>IF(N171="zníž. prenesená",J171,0)</f>
        <v>0</v>
      </c>
      <c r="BI171" s="155">
        <f>IF(N171="nulová",J171,0)</f>
        <v>0</v>
      </c>
      <c r="BJ171" s="24" t="s">
        <v>88</v>
      </c>
      <c r="BK171" s="156">
        <f>ROUND(I171*H171,3)</f>
        <v>0</v>
      </c>
      <c r="BL171" s="24" t="s">
        <v>135</v>
      </c>
      <c r="BM171" s="154" t="s">
        <v>227</v>
      </c>
    </row>
    <row r="172" spans="1:65" s="8" customFormat="1" x14ac:dyDescent="0.2">
      <c r="B172" s="157"/>
      <c r="C172" s="222"/>
      <c r="D172" s="223" t="s">
        <v>137</v>
      </c>
      <c r="E172" s="224" t="s">
        <v>1</v>
      </c>
      <c r="F172" s="225" t="s">
        <v>228</v>
      </c>
      <c r="G172" s="222"/>
      <c r="H172" s="226">
        <v>21.8</v>
      </c>
      <c r="J172" s="222"/>
      <c r="L172" s="157"/>
      <c r="M172" s="159"/>
      <c r="N172" s="160"/>
      <c r="O172" s="160"/>
      <c r="P172" s="160"/>
      <c r="Q172" s="160"/>
      <c r="R172" s="160"/>
      <c r="S172" s="160"/>
      <c r="T172" s="161"/>
      <c r="AT172" s="158" t="s">
        <v>137</v>
      </c>
      <c r="AU172" s="158" t="s">
        <v>88</v>
      </c>
      <c r="AV172" s="8" t="s">
        <v>88</v>
      </c>
      <c r="AW172" s="8" t="s">
        <v>28</v>
      </c>
      <c r="AX172" s="8" t="s">
        <v>75</v>
      </c>
      <c r="AY172" s="158" t="s">
        <v>129</v>
      </c>
    </row>
    <row r="173" spans="1:65" s="8" customFormat="1" x14ac:dyDescent="0.2">
      <c r="B173" s="157"/>
      <c r="C173" s="222"/>
      <c r="D173" s="223" t="s">
        <v>137</v>
      </c>
      <c r="E173" s="224" t="s">
        <v>1</v>
      </c>
      <c r="F173" s="225" t="s">
        <v>229</v>
      </c>
      <c r="G173" s="222"/>
      <c r="H173" s="226">
        <v>16.690000000000001</v>
      </c>
      <c r="J173" s="222"/>
      <c r="L173" s="157"/>
      <c r="M173" s="159"/>
      <c r="N173" s="160"/>
      <c r="O173" s="160"/>
      <c r="P173" s="160"/>
      <c r="Q173" s="160"/>
      <c r="R173" s="160"/>
      <c r="S173" s="160"/>
      <c r="T173" s="161"/>
      <c r="AT173" s="158" t="s">
        <v>137</v>
      </c>
      <c r="AU173" s="158" t="s">
        <v>88</v>
      </c>
      <c r="AV173" s="8" t="s">
        <v>88</v>
      </c>
      <c r="AW173" s="8" t="s">
        <v>28</v>
      </c>
      <c r="AX173" s="8" t="s">
        <v>75</v>
      </c>
      <c r="AY173" s="158" t="s">
        <v>129</v>
      </c>
    </row>
    <row r="174" spans="1:65" s="9" customFormat="1" x14ac:dyDescent="0.2">
      <c r="B174" s="162"/>
      <c r="C174" s="227"/>
      <c r="D174" s="223" t="s">
        <v>137</v>
      </c>
      <c r="E174" s="228" t="s">
        <v>1</v>
      </c>
      <c r="F174" s="229" t="s">
        <v>139</v>
      </c>
      <c r="G174" s="227"/>
      <c r="H174" s="230">
        <v>38.49</v>
      </c>
      <c r="J174" s="227"/>
      <c r="L174" s="162"/>
      <c r="M174" s="164"/>
      <c r="N174" s="165"/>
      <c r="O174" s="165"/>
      <c r="P174" s="165"/>
      <c r="Q174" s="165"/>
      <c r="R174" s="165"/>
      <c r="S174" s="165"/>
      <c r="T174" s="166"/>
      <c r="AT174" s="163" t="s">
        <v>137</v>
      </c>
      <c r="AU174" s="163" t="s">
        <v>88</v>
      </c>
      <c r="AV174" s="9" t="s">
        <v>135</v>
      </c>
      <c r="AW174" s="9" t="s">
        <v>28</v>
      </c>
      <c r="AX174" s="9" t="s">
        <v>82</v>
      </c>
      <c r="AY174" s="163" t="s">
        <v>129</v>
      </c>
    </row>
    <row r="175" spans="1:65" s="34" customFormat="1" ht="24.2" customHeight="1" x14ac:dyDescent="0.2">
      <c r="A175" s="32"/>
      <c r="B175" s="4"/>
      <c r="C175" s="217" t="s">
        <v>7</v>
      </c>
      <c r="D175" s="217" t="s">
        <v>131</v>
      </c>
      <c r="E175" s="218" t="s">
        <v>230</v>
      </c>
      <c r="F175" s="219" t="s">
        <v>231</v>
      </c>
      <c r="G175" s="220" t="s">
        <v>196</v>
      </c>
      <c r="H175" s="221">
        <v>4.2729999999999997</v>
      </c>
      <c r="I175" s="5"/>
      <c r="J175" s="221">
        <f>ROUND(I175*H175,3)</f>
        <v>0</v>
      </c>
      <c r="K175" s="6"/>
      <c r="L175" s="4"/>
      <c r="M175" s="7" t="s">
        <v>1</v>
      </c>
      <c r="N175" s="151" t="s">
        <v>41</v>
      </c>
      <c r="O175" s="53"/>
      <c r="P175" s="152">
        <f>O175*H175</f>
        <v>0</v>
      </c>
      <c r="Q175" s="152">
        <v>0</v>
      </c>
      <c r="R175" s="152">
        <f>Q175*H175</f>
        <v>0</v>
      </c>
      <c r="S175" s="152">
        <v>0</v>
      </c>
      <c r="T175" s="153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54" t="s">
        <v>135</v>
      </c>
      <c r="AT175" s="154" t="s">
        <v>131</v>
      </c>
      <c r="AU175" s="154" t="s">
        <v>88</v>
      </c>
      <c r="AY175" s="24" t="s">
        <v>129</v>
      </c>
      <c r="BE175" s="155">
        <f>IF(N175="základná",J175,0)</f>
        <v>0</v>
      </c>
      <c r="BF175" s="155">
        <f>IF(N175="znížená",J175,0)</f>
        <v>0</v>
      </c>
      <c r="BG175" s="155">
        <f>IF(N175="zákl. prenesená",J175,0)</f>
        <v>0</v>
      </c>
      <c r="BH175" s="155">
        <f>IF(N175="zníž. prenesená",J175,0)</f>
        <v>0</v>
      </c>
      <c r="BI175" s="155">
        <f>IF(N175="nulová",J175,0)</f>
        <v>0</v>
      </c>
      <c r="BJ175" s="24" t="s">
        <v>88</v>
      </c>
      <c r="BK175" s="156">
        <f>ROUND(I175*H175,3)</f>
        <v>0</v>
      </c>
      <c r="BL175" s="24" t="s">
        <v>135</v>
      </c>
      <c r="BM175" s="154" t="s">
        <v>232</v>
      </c>
    </row>
    <row r="176" spans="1:65" s="8" customFormat="1" x14ac:dyDescent="0.2">
      <c r="B176" s="157"/>
      <c r="C176" s="222"/>
      <c r="D176" s="223" t="s">
        <v>137</v>
      </c>
      <c r="E176" s="224" t="s">
        <v>1</v>
      </c>
      <c r="F176" s="225" t="s">
        <v>233</v>
      </c>
      <c r="G176" s="222"/>
      <c r="H176" s="226">
        <v>4.2729999999999997</v>
      </c>
      <c r="J176" s="222"/>
      <c r="L176" s="157"/>
      <c r="M176" s="159"/>
      <c r="N176" s="160"/>
      <c r="O176" s="160"/>
      <c r="P176" s="160"/>
      <c r="Q176" s="160"/>
      <c r="R176" s="160"/>
      <c r="S176" s="160"/>
      <c r="T176" s="161"/>
      <c r="AT176" s="158" t="s">
        <v>137</v>
      </c>
      <c r="AU176" s="158" t="s">
        <v>88</v>
      </c>
      <c r="AV176" s="8" t="s">
        <v>88</v>
      </c>
      <c r="AW176" s="8" t="s">
        <v>28</v>
      </c>
      <c r="AX176" s="8" t="s">
        <v>75</v>
      </c>
      <c r="AY176" s="158" t="s">
        <v>129</v>
      </c>
    </row>
    <row r="177" spans="1:65" s="9" customFormat="1" x14ac:dyDescent="0.2">
      <c r="B177" s="162"/>
      <c r="C177" s="227"/>
      <c r="D177" s="223" t="s">
        <v>137</v>
      </c>
      <c r="E177" s="228" t="s">
        <v>1</v>
      </c>
      <c r="F177" s="229" t="s">
        <v>139</v>
      </c>
      <c r="G177" s="227"/>
      <c r="H177" s="230">
        <v>4.2729999999999997</v>
      </c>
      <c r="J177" s="227"/>
      <c r="L177" s="162"/>
      <c r="M177" s="164"/>
      <c r="N177" s="165"/>
      <c r="O177" s="165"/>
      <c r="P177" s="165"/>
      <c r="Q177" s="165"/>
      <c r="R177" s="165"/>
      <c r="S177" s="165"/>
      <c r="T177" s="166"/>
      <c r="AT177" s="163" t="s">
        <v>137</v>
      </c>
      <c r="AU177" s="163" t="s">
        <v>88</v>
      </c>
      <c r="AV177" s="9" t="s">
        <v>135</v>
      </c>
      <c r="AW177" s="9" t="s">
        <v>28</v>
      </c>
      <c r="AX177" s="9" t="s">
        <v>82</v>
      </c>
      <c r="AY177" s="163" t="s">
        <v>129</v>
      </c>
    </row>
    <row r="178" spans="1:65" s="34" customFormat="1" ht="24.2" customHeight="1" x14ac:dyDescent="0.2">
      <c r="A178" s="32"/>
      <c r="B178" s="4"/>
      <c r="C178" s="217" t="s">
        <v>234</v>
      </c>
      <c r="D178" s="217" t="s">
        <v>131</v>
      </c>
      <c r="E178" s="218" t="s">
        <v>235</v>
      </c>
      <c r="F178" s="219" t="s">
        <v>236</v>
      </c>
      <c r="G178" s="220" t="s">
        <v>196</v>
      </c>
      <c r="H178" s="221">
        <v>0.375</v>
      </c>
      <c r="I178" s="5"/>
      <c r="J178" s="221">
        <f>ROUND(I178*H178,3)</f>
        <v>0</v>
      </c>
      <c r="K178" s="6"/>
      <c r="L178" s="4"/>
      <c r="M178" s="7" t="s">
        <v>1</v>
      </c>
      <c r="N178" s="151" t="s">
        <v>41</v>
      </c>
      <c r="O178" s="53"/>
      <c r="P178" s="152">
        <f>O178*H178</f>
        <v>0</v>
      </c>
      <c r="Q178" s="152">
        <v>0</v>
      </c>
      <c r="R178" s="152">
        <f>Q178*H178</f>
        <v>0</v>
      </c>
      <c r="S178" s="152">
        <v>0</v>
      </c>
      <c r="T178" s="153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54" t="s">
        <v>135</v>
      </c>
      <c r="AT178" s="154" t="s">
        <v>131</v>
      </c>
      <c r="AU178" s="154" t="s">
        <v>88</v>
      </c>
      <c r="AY178" s="24" t="s">
        <v>129</v>
      </c>
      <c r="BE178" s="155">
        <f>IF(N178="základná",J178,0)</f>
        <v>0</v>
      </c>
      <c r="BF178" s="155">
        <f>IF(N178="znížená",J178,0)</f>
        <v>0</v>
      </c>
      <c r="BG178" s="155">
        <f>IF(N178="zákl. prenesená",J178,0)</f>
        <v>0</v>
      </c>
      <c r="BH178" s="155">
        <f>IF(N178="zníž. prenesená",J178,0)</f>
        <v>0</v>
      </c>
      <c r="BI178" s="155">
        <f>IF(N178="nulová",J178,0)</f>
        <v>0</v>
      </c>
      <c r="BJ178" s="24" t="s">
        <v>88</v>
      </c>
      <c r="BK178" s="156">
        <f>ROUND(I178*H178,3)</f>
        <v>0</v>
      </c>
      <c r="BL178" s="24" t="s">
        <v>135</v>
      </c>
      <c r="BM178" s="154" t="s">
        <v>237</v>
      </c>
    </row>
    <row r="179" spans="1:65" s="8" customFormat="1" x14ac:dyDescent="0.2">
      <c r="B179" s="157"/>
      <c r="C179" s="222"/>
      <c r="D179" s="223" t="s">
        <v>137</v>
      </c>
      <c r="E179" s="224" t="s">
        <v>1</v>
      </c>
      <c r="F179" s="225" t="s">
        <v>238</v>
      </c>
      <c r="G179" s="222"/>
      <c r="H179" s="226">
        <v>0.375</v>
      </c>
      <c r="J179" s="222"/>
      <c r="L179" s="157"/>
      <c r="M179" s="159"/>
      <c r="N179" s="160"/>
      <c r="O179" s="160"/>
      <c r="P179" s="160"/>
      <c r="Q179" s="160"/>
      <c r="R179" s="160"/>
      <c r="S179" s="160"/>
      <c r="T179" s="161"/>
      <c r="AT179" s="158" t="s">
        <v>137</v>
      </c>
      <c r="AU179" s="158" t="s">
        <v>88</v>
      </c>
      <c r="AV179" s="8" t="s">
        <v>88</v>
      </c>
      <c r="AW179" s="8" t="s">
        <v>28</v>
      </c>
      <c r="AX179" s="8" t="s">
        <v>75</v>
      </c>
      <c r="AY179" s="158" t="s">
        <v>129</v>
      </c>
    </row>
    <row r="180" spans="1:65" s="9" customFormat="1" x14ac:dyDescent="0.2">
      <c r="B180" s="162"/>
      <c r="C180" s="227"/>
      <c r="D180" s="223" t="s">
        <v>137</v>
      </c>
      <c r="E180" s="228" t="s">
        <v>1</v>
      </c>
      <c r="F180" s="229" t="s">
        <v>139</v>
      </c>
      <c r="G180" s="227"/>
      <c r="H180" s="230">
        <v>0.375</v>
      </c>
      <c r="J180" s="227"/>
      <c r="L180" s="162"/>
      <c r="M180" s="164"/>
      <c r="N180" s="165"/>
      <c r="O180" s="165"/>
      <c r="P180" s="165"/>
      <c r="Q180" s="165"/>
      <c r="R180" s="165"/>
      <c r="S180" s="165"/>
      <c r="T180" s="166"/>
      <c r="AT180" s="163" t="s">
        <v>137</v>
      </c>
      <c r="AU180" s="163" t="s">
        <v>88</v>
      </c>
      <c r="AV180" s="9" t="s">
        <v>135</v>
      </c>
      <c r="AW180" s="9" t="s">
        <v>28</v>
      </c>
      <c r="AX180" s="9" t="s">
        <v>82</v>
      </c>
      <c r="AY180" s="163" t="s">
        <v>129</v>
      </c>
    </row>
    <row r="181" spans="1:65" s="34" customFormat="1" ht="16.5" customHeight="1" x14ac:dyDescent="0.2">
      <c r="A181" s="32"/>
      <c r="B181" s="4"/>
      <c r="C181" s="217" t="s">
        <v>239</v>
      </c>
      <c r="D181" s="217" t="s">
        <v>131</v>
      </c>
      <c r="E181" s="218" t="s">
        <v>240</v>
      </c>
      <c r="F181" s="219" t="s">
        <v>241</v>
      </c>
      <c r="G181" s="220" t="s">
        <v>203</v>
      </c>
      <c r="H181" s="221">
        <v>2</v>
      </c>
      <c r="I181" s="5"/>
      <c r="J181" s="221">
        <f>ROUND(I181*H181,3)</f>
        <v>0</v>
      </c>
      <c r="K181" s="6"/>
      <c r="L181" s="4"/>
      <c r="M181" s="7" t="s">
        <v>1</v>
      </c>
      <c r="N181" s="151" t="s">
        <v>41</v>
      </c>
      <c r="O181" s="53"/>
      <c r="P181" s="152">
        <f>O181*H181</f>
        <v>0</v>
      </c>
      <c r="Q181" s="152">
        <v>0</v>
      </c>
      <c r="R181" s="152">
        <f>Q181*H181</f>
        <v>0</v>
      </c>
      <c r="S181" s="152">
        <v>0</v>
      </c>
      <c r="T181" s="153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54" t="s">
        <v>135</v>
      </c>
      <c r="AT181" s="154" t="s">
        <v>131</v>
      </c>
      <c r="AU181" s="154" t="s">
        <v>88</v>
      </c>
      <c r="AY181" s="24" t="s">
        <v>129</v>
      </c>
      <c r="BE181" s="155">
        <f>IF(N181="základná",J181,0)</f>
        <v>0</v>
      </c>
      <c r="BF181" s="155">
        <f>IF(N181="znížená",J181,0)</f>
        <v>0</v>
      </c>
      <c r="BG181" s="155">
        <f>IF(N181="zákl. prenesená",J181,0)</f>
        <v>0</v>
      </c>
      <c r="BH181" s="155">
        <f>IF(N181="zníž. prenesená",J181,0)</f>
        <v>0</v>
      </c>
      <c r="BI181" s="155">
        <f>IF(N181="nulová",J181,0)</f>
        <v>0</v>
      </c>
      <c r="BJ181" s="24" t="s">
        <v>88</v>
      </c>
      <c r="BK181" s="156">
        <f>ROUND(I181*H181,3)</f>
        <v>0</v>
      </c>
      <c r="BL181" s="24" t="s">
        <v>135</v>
      </c>
      <c r="BM181" s="154" t="s">
        <v>242</v>
      </c>
    </row>
    <row r="182" spans="1:65" s="10" customFormat="1" x14ac:dyDescent="0.2">
      <c r="B182" s="167"/>
      <c r="C182" s="231"/>
      <c r="D182" s="223" t="s">
        <v>137</v>
      </c>
      <c r="E182" s="232" t="s">
        <v>1</v>
      </c>
      <c r="F182" s="233" t="s">
        <v>243</v>
      </c>
      <c r="G182" s="231"/>
      <c r="H182" s="232" t="s">
        <v>1</v>
      </c>
      <c r="J182" s="231"/>
      <c r="L182" s="167"/>
      <c r="M182" s="169"/>
      <c r="N182" s="170"/>
      <c r="O182" s="170"/>
      <c r="P182" s="170"/>
      <c r="Q182" s="170"/>
      <c r="R182" s="170"/>
      <c r="S182" s="170"/>
      <c r="T182" s="171"/>
      <c r="AT182" s="168" t="s">
        <v>137</v>
      </c>
      <c r="AU182" s="168" t="s">
        <v>88</v>
      </c>
      <c r="AV182" s="10" t="s">
        <v>82</v>
      </c>
      <c r="AW182" s="10" t="s">
        <v>28</v>
      </c>
      <c r="AX182" s="10" t="s">
        <v>75</v>
      </c>
      <c r="AY182" s="168" t="s">
        <v>129</v>
      </c>
    </row>
    <row r="183" spans="1:65" s="10" customFormat="1" x14ac:dyDescent="0.2">
      <c r="B183" s="167"/>
      <c r="C183" s="231"/>
      <c r="D183" s="223" t="s">
        <v>137</v>
      </c>
      <c r="E183" s="232" t="s">
        <v>1</v>
      </c>
      <c r="F183" s="233" t="s">
        <v>244</v>
      </c>
      <c r="G183" s="231"/>
      <c r="H183" s="232" t="s">
        <v>1</v>
      </c>
      <c r="J183" s="231"/>
      <c r="L183" s="167"/>
      <c r="M183" s="169"/>
      <c r="N183" s="170"/>
      <c r="O183" s="170"/>
      <c r="P183" s="170"/>
      <c r="Q183" s="170"/>
      <c r="R183" s="170"/>
      <c r="S183" s="170"/>
      <c r="T183" s="171"/>
      <c r="AT183" s="168" t="s">
        <v>137</v>
      </c>
      <c r="AU183" s="168" t="s">
        <v>88</v>
      </c>
      <c r="AV183" s="10" t="s">
        <v>82</v>
      </c>
      <c r="AW183" s="10" t="s">
        <v>28</v>
      </c>
      <c r="AX183" s="10" t="s">
        <v>75</v>
      </c>
      <c r="AY183" s="168" t="s">
        <v>129</v>
      </c>
    </row>
    <row r="184" spans="1:65" s="8" customFormat="1" x14ac:dyDescent="0.2">
      <c r="B184" s="157"/>
      <c r="C184" s="222"/>
      <c r="D184" s="223" t="s">
        <v>137</v>
      </c>
      <c r="E184" s="224" t="s">
        <v>1</v>
      </c>
      <c r="F184" s="225" t="s">
        <v>245</v>
      </c>
      <c r="G184" s="222"/>
      <c r="H184" s="226">
        <v>2</v>
      </c>
      <c r="J184" s="222"/>
      <c r="L184" s="157"/>
      <c r="M184" s="159"/>
      <c r="N184" s="160"/>
      <c r="O184" s="160"/>
      <c r="P184" s="160"/>
      <c r="Q184" s="160"/>
      <c r="R184" s="160"/>
      <c r="S184" s="160"/>
      <c r="T184" s="161"/>
      <c r="AT184" s="158" t="s">
        <v>137</v>
      </c>
      <c r="AU184" s="158" t="s">
        <v>88</v>
      </c>
      <c r="AV184" s="8" t="s">
        <v>88</v>
      </c>
      <c r="AW184" s="8" t="s">
        <v>28</v>
      </c>
      <c r="AX184" s="8" t="s">
        <v>82</v>
      </c>
      <c r="AY184" s="158" t="s">
        <v>129</v>
      </c>
    </row>
    <row r="185" spans="1:65" s="34" customFormat="1" ht="49.9" customHeight="1" x14ac:dyDescent="0.2">
      <c r="A185" s="32"/>
      <c r="B185" s="4"/>
      <c r="C185" s="97"/>
      <c r="D185" s="97"/>
      <c r="E185" s="214" t="s">
        <v>246</v>
      </c>
      <c r="F185" s="214" t="s">
        <v>247</v>
      </c>
      <c r="G185" s="97"/>
      <c r="H185" s="97"/>
      <c r="I185" s="32"/>
      <c r="J185" s="207">
        <f t="shared" ref="J185:J191" si="0">BK185</f>
        <v>0</v>
      </c>
      <c r="K185" s="32"/>
      <c r="L185" s="4"/>
      <c r="M185" s="172"/>
      <c r="N185" s="173"/>
      <c r="O185" s="53"/>
      <c r="P185" s="53"/>
      <c r="Q185" s="53"/>
      <c r="R185" s="53"/>
      <c r="S185" s="53"/>
      <c r="T185" s="54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T185" s="24" t="s">
        <v>74</v>
      </c>
      <c r="AU185" s="24" t="s">
        <v>75</v>
      </c>
      <c r="AY185" s="24" t="s">
        <v>248</v>
      </c>
      <c r="BK185" s="156">
        <f>SUM(BK186:BK191)</f>
        <v>0</v>
      </c>
    </row>
    <row r="186" spans="1:65" s="34" customFormat="1" ht="16.350000000000001" customHeight="1" x14ac:dyDescent="0.2">
      <c r="A186" s="32"/>
      <c r="B186" s="4"/>
      <c r="C186" s="11" t="s">
        <v>1</v>
      </c>
      <c r="D186" s="11" t="s">
        <v>131</v>
      </c>
      <c r="E186" s="12" t="s">
        <v>1</v>
      </c>
      <c r="F186" s="13" t="s">
        <v>1</v>
      </c>
      <c r="G186" s="14" t="s">
        <v>1</v>
      </c>
      <c r="H186" s="15"/>
      <c r="I186" s="15"/>
      <c r="J186" s="234">
        <f t="shared" si="0"/>
        <v>0</v>
      </c>
      <c r="K186" s="6"/>
      <c r="L186" s="4"/>
      <c r="M186" s="16" t="s">
        <v>1</v>
      </c>
      <c r="N186" s="17" t="s">
        <v>41</v>
      </c>
      <c r="O186" s="53"/>
      <c r="P186" s="53"/>
      <c r="Q186" s="53"/>
      <c r="R186" s="53"/>
      <c r="S186" s="53"/>
      <c r="T186" s="54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T186" s="24" t="s">
        <v>248</v>
      </c>
      <c r="AU186" s="24" t="s">
        <v>82</v>
      </c>
      <c r="AY186" s="24" t="s">
        <v>248</v>
      </c>
      <c r="BE186" s="155">
        <f t="shared" ref="BE186:BE191" si="1">IF(N186="základná",J186,0)</f>
        <v>0</v>
      </c>
      <c r="BF186" s="155">
        <f t="shared" ref="BF186:BF191" si="2">IF(N186="znížená",J186,0)</f>
        <v>0</v>
      </c>
      <c r="BG186" s="155">
        <f t="shared" ref="BG186:BG191" si="3">IF(N186="zákl. prenesená",J186,0)</f>
        <v>0</v>
      </c>
      <c r="BH186" s="155">
        <f t="shared" ref="BH186:BH191" si="4">IF(N186="zníž. prenesená",J186,0)</f>
        <v>0</v>
      </c>
      <c r="BI186" s="155">
        <f t="shared" ref="BI186:BI191" si="5">IF(N186="nulová",J186,0)</f>
        <v>0</v>
      </c>
      <c r="BJ186" s="24" t="s">
        <v>88</v>
      </c>
      <c r="BK186" s="156">
        <f t="shared" ref="BK186:BK191" si="6">I186*H186</f>
        <v>0</v>
      </c>
    </row>
    <row r="187" spans="1:65" s="34" customFormat="1" ht="16.350000000000001" customHeight="1" x14ac:dyDescent="0.2">
      <c r="A187" s="32"/>
      <c r="B187" s="4"/>
      <c r="C187" s="11" t="s">
        <v>1</v>
      </c>
      <c r="D187" s="11" t="s">
        <v>131</v>
      </c>
      <c r="E187" s="12" t="s">
        <v>1</v>
      </c>
      <c r="F187" s="13" t="s">
        <v>1</v>
      </c>
      <c r="G187" s="14" t="s">
        <v>1</v>
      </c>
      <c r="H187" s="15"/>
      <c r="I187" s="15"/>
      <c r="J187" s="234">
        <f t="shared" si="0"/>
        <v>0</v>
      </c>
      <c r="K187" s="6"/>
      <c r="L187" s="4"/>
      <c r="M187" s="16" t="s">
        <v>1</v>
      </c>
      <c r="N187" s="17" t="s">
        <v>41</v>
      </c>
      <c r="O187" s="53"/>
      <c r="P187" s="53"/>
      <c r="Q187" s="53"/>
      <c r="R187" s="53"/>
      <c r="S187" s="53"/>
      <c r="T187" s="54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T187" s="24" t="s">
        <v>248</v>
      </c>
      <c r="AU187" s="24" t="s">
        <v>82</v>
      </c>
      <c r="AY187" s="24" t="s">
        <v>248</v>
      </c>
      <c r="BE187" s="155">
        <f t="shared" si="1"/>
        <v>0</v>
      </c>
      <c r="BF187" s="155">
        <f t="shared" si="2"/>
        <v>0</v>
      </c>
      <c r="BG187" s="155">
        <f t="shared" si="3"/>
        <v>0</v>
      </c>
      <c r="BH187" s="155">
        <f t="shared" si="4"/>
        <v>0</v>
      </c>
      <c r="BI187" s="155">
        <f t="shared" si="5"/>
        <v>0</v>
      </c>
      <c r="BJ187" s="24" t="s">
        <v>88</v>
      </c>
      <c r="BK187" s="156">
        <f t="shared" si="6"/>
        <v>0</v>
      </c>
    </row>
    <row r="188" spans="1:65" s="34" customFormat="1" ht="16.350000000000001" customHeight="1" x14ac:dyDescent="0.2">
      <c r="A188" s="32"/>
      <c r="B188" s="4"/>
      <c r="C188" s="11" t="s">
        <v>1</v>
      </c>
      <c r="D188" s="11" t="s">
        <v>131</v>
      </c>
      <c r="E188" s="12" t="s">
        <v>1</v>
      </c>
      <c r="F188" s="13" t="s">
        <v>1</v>
      </c>
      <c r="G188" s="14" t="s">
        <v>1</v>
      </c>
      <c r="H188" s="15"/>
      <c r="I188" s="15"/>
      <c r="J188" s="234">
        <f t="shared" si="0"/>
        <v>0</v>
      </c>
      <c r="K188" s="6"/>
      <c r="L188" s="4"/>
      <c r="M188" s="16" t="s">
        <v>1</v>
      </c>
      <c r="N188" s="17" t="s">
        <v>41</v>
      </c>
      <c r="O188" s="53"/>
      <c r="P188" s="53"/>
      <c r="Q188" s="53"/>
      <c r="R188" s="53"/>
      <c r="S188" s="53"/>
      <c r="T188" s="54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T188" s="24" t="s">
        <v>248</v>
      </c>
      <c r="AU188" s="24" t="s">
        <v>82</v>
      </c>
      <c r="AY188" s="24" t="s">
        <v>248</v>
      </c>
      <c r="BE188" s="155">
        <f t="shared" si="1"/>
        <v>0</v>
      </c>
      <c r="BF188" s="155">
        <f t="shared" si="2"/>
        <v>0</v>
      </c>
      <c r="BG188" s="155">
        <f t="shared" si="3"/>
        <v>0</v>
      </c>
      <c r="BH188" s="155">
        <f t="shared" si="4"/>
        <v>0</v>
      </c>
      <c r="BI188" s="155">
        <f t="shared" si="5"/>
        <v>0</v>
      </c>
      <c r="BJ188" s="24" t="s">
        <v>88</v>
      </c>
      <c r="BK188" s="156">
        <f t="shared" si="6"/>
        <v>0</v>
      </c>
    </row>
    <row r="189" spans="1:65" s="34" customFormat="1" ht="16.350000000000001" customHeight="1" x14ac:dyDescent="0.2">
      <c r="A189" s="32"/>
      <c r="B189" s="4"/>
      <c r="C189" s="11" t="s">
        <v>1</v>
      </c>
      <c r="D189" s="11" t="s">
        <v>131</v>
      </c>
      <c r="E189" s="12" t="s">
        <v>1</v>
      </c>
      <c r="F189" s="13" t="s">
        <v>1</v>
      </c>
      <c r="G189" s="14" t="s">
        <v>1</v>
      </c>
      <c r="H189" s="15"/>
      <c r="I189" s="15"/>
      <c r="J189" s="234">
        <f t="shared" si="0"/>
        <v>0</v>
      </c>
      <c r="K189" s="6"/>
      <c r="L189" s="4"/>
      <c r="M189" s="16" t="s">
        <v>1</v>
      </c>
      <c r="N189" s="17" t="s">
        <v>41</v>
      </c>
      <c r="O189" s="53"/>
      <c r="P189" s="53"/>
      <c r="Q189" s="53"/>
      <c r="R189" s="53"/>
      <c r="S189" s="53"/>
      <c r="T189" s="54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T189" s="24" t="s">
        <v>248</v>
      </c>
      <c r="AU189" s="24" t="s">
        <v>82</v>
      </c>
      <c r="AY189" s="24" t="s">
        <v>248</v>
      </c>
      <c r="BE189" s="155">
        <f t="shared" si="1"/>
        <v>0</v>
      </c>
      <c r="BF189" s="155">
        <f t="shared" si="2"/>
        <v>0</v>
      </c>
      <c r="BG189" s="155">
        <f t="shared" si="3"/>
        <v>0</v>
      </c>
      <c r="BH189" s="155">
        <f t="shared" si="4"/>
        <v>0</v>
      </c>
      <c r="BI189" s="155">
        <f t="shared" si="5"/>
        <v>0</v>
      </c>
      <c r="BJ189" s="24" t="s">
        <v>88</v>
      </c>
      <c r="BK189" s="156">
        <f t="shared" si="6"/>
        <v>0</v>
      </c>
    </row>
    <row r="190" spans="1:65" s="34" customFormat="1" ht="16.350000000000001" customHeight="1" x14ac:dyDescent="0.2">
      <c r="A190" s="32"/>
      <c r="B190" s="4"/>
      <c r="C190" s="11" t="s">
        <v>1</v>
      </c>
      <c r="D190" s="11" t="s">
        <v>131</v>
      </c>
      <c r="E190" s="12" t="s">
        <v>1</v>
      </c>
      <c r="F190" s="13" t="s">
        <v>1</v>
      </c>
      <c r="G190" s="14" t="s">
        <v>1</v>
      </c>
      <c r="H190" s="15"/>
      <c r="I190" s="15"/>
      <c r="J190" s="234">
        <f t="shared" si="0"/>
        <v>0</v>
      </c>
      <c r="K190" s="6"/>
      <c r="L190" s="4"/>
      <c r="M190" s="16" t="s">
        <v>1</v>
      </c>
      <c r="N190" s="17" t="s">
        <v>41</v>
      </c>
      <c r="O190" s="53"/>
      <c r="P190" s="53"/>
      <c r="Q190" s="53"/>
      <c r="R190" s="53"/>
      <c r="S190" s="53"/>
      <c r="T190" s="54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T190" s="24" t="s">
        <v>248</v>
      </c>
      <c r="AU190" s="24" t="s">
        <v>82</v>
      </c>
      <c r="AY190" s="24" t="s">
        <v>248</v>
      </c>
      <c r="BE190" s="155">
        <f t="shared" si="1"/>
        <v>0</v>
      </c>
      <c r="BF190" s="155">
        <f t="shared" si="2"/>
        <v>0</v>
      </c>
      <c r="BG190" s="155">
        <f t="shared" si="3"/>
        <v>0</v>
      </c>
      <c r="BH190" s="155">
        <f t="shared" si="4"/>
        <v>0</v>
      </c>
      <c r="BI190" s="155">
        <f t="shared" si="5"/>
        <v>0</v>
      </c>
      <c r="BJ190" s="24" t="s">
        <v>88</v>
      </c>
      <c r="BK190" s="156">
        <f t="shared" si="6"/>
        <v>0</v>
      </c>
    </row>
    <row r="191" spans="1:65" s="34" customFormat="1" ht="16.350000000000001" customHeight="1" x14ac:dyDescent="0.2">
      <c r="A191" s="32"/>
      <c r="B191" s="4"/>
      <c r="C191" s="11" t="s">
        <v>1</v>
      </c>
      <c r="D191" s="11" t="s">
        <v>131</v>
      </c>
      <c r="E191" s="12" t="s">
        <v>1</v>
      </c>
      <c r="F191" s="13" t="s">
        <v>1</v>
      </c>
      <c r="G191" s="14" t="s">
        <v>1</v>
      </c>
      <c r="H191" s="15"/>
      <c r="I191" s="15"/>
      <c r="J191" s="234">
        <f t="shared" si="0"/>
        <v>0</v>
      </c>
      <c r="K191" s="6"/>
      <c r="L191" s="4"/>
      <c r="M191" s="16" t="s">
        <v>1</v>
      </c>
      <c r="N191" s="17" t="s">
        <v>41</v>
      </c>
      <c r="O191" s="174"/>
      <c r="P191" s="174"/>
      <c r="Q191" s="174"/>
      <c r="R191" s="174"/>
      <c r="S191" s="174"/>
      <c r="T191" s="175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T191" s="24" t="s">
        <v>248</v>
      </c>
      <c r="AU191" s="24" t="s">
        <v>82</v>
      </c>
      <c r="AY191" s="24" t="s">
        <v>248</v>
      </c>
      <c r="BE191" s="155">
        <f t="shared" si="1"/>
        <v>0</v>
      </c>
      <c r="BF191" s="155">
        <f t="shared" si="2"/>
        <v>0</v>
      </c>
      <c r="BG191" s="155">
        <f t="shared" si="3"/>
        <v>0</v>
      </c>
      <c r="BH191" s="155">
        <f t="shared" si="4"/>
        <v>0</v>
      </c>
      <c r="BI191" s="155">
        <f t="shared" si="5"/>
        <v>0</v>
      </c>
      <c r="BJ191" s="24" t="s">
        <v>88</v>
      </c>
      <c r="BK191" s="156">
        <f t="shared" si="6"/>
        <v>0</v>
      </c>
    </row>
    <row r="192" spans="1:65" s="34" customFormat="1" ht="6.95" customHeight="1" x14ac:dyDescent="0.2">
      <c r="A192" s="32"/>
      <c r="B192" s="43"/>
      <c r="C192" s="44"/>
      <c r="D192" s="44"/>
      <c r="E192" s="44"/>
      <c r="F192" s="44"/>
      <c r="G192" s="44"/>
      <c r="H192" s="44"/>
      <c r="I192" s="44"/>
      <c r="J192" s="44"/>
      <c r="K192" s="44"/>
      <c r="L192" s="4"/>
      <c r="M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</row>
  </sheetData>
  <sheetProtection password="C3F7" sheet="1" objects="1" scenarios="1" selectLockedCells="1"/>
  <autoFilter ref="C123:K191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186:D192">
      <formula1>"K, M"</formula1>
    </dataValidation>
    <dataValidation type="list" allowBlank="1" showInputMessage="1" showErrorMessage="1" error="Povolené sú hodnoty základná, znížená, nulová." sqref="N186:N192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9"/>
  <sheetViews>
    <sheetView showGridLines="0" topLeftCell="A151" workbookViewId="0">
      <selection activeCell="A162" sqref="A162:XFD168"/>
    </sheetView>
  </sheetViews>
  <sheetFormatPr defaultRowHeight="11.25" x14ac:dyDescent="0.2"/>
  <cols>
    <col min="1" max="1" width="8.33203125" style="23" customWidth="1"/>
    <col min="2" max="2" width="1.1640625" style="23" customWidth="1"/>
    <col min="3" max="3" width="4.1640625" style="23" customWidth="1"/>
    <col min="4" max="4" width="4.33203125" style="23" customWidth="1"/>
    <col min="5" max="5" width="17.1640625" style="23" customWidth="1"/>
    <col min="6" max="6" width="50.83203125" style="23" customWidth="1"/>
    <col min="7" max="7" width="7.5" style="23" customWidth="1"/>
    <col min="8" max="8" width="14" style="23" customWidth="1"/>
    <col min="9" max="9" width="15.83203125" style="23" customWidth="1"/>
    <col min="10" max="10" width="22.33203125" style="23" customWidth="1"/>
    <col min="11" max="11" width="22.33203125" style="23" hidden="1" customWidth="1"/>
    <col min="12" max="12" width="9.33203125" style="23" customWidth="1"/>
    <col min="13" max="13" width="10.83203125" style="23" hidden="1" customWidth="1"/>
    <col min="14" max="14" width="9.33203125" style="23" hidden="1"/>
    <col min="15" max="20" width="14.1640625" style="23" hidden="1" customWidth="1"/>
    <col min="21" max="21" width="16.33203125" style="23" hidden="1" customWidth="1"/>
    <col min="22" max="22" width="12.33203125" style="23" customWidth="1"/>
    <col min="23" max="23" width="16.33203125" style="23" customWidth="1"/>
    <col min="24" max="24" width="12.33203125" style="23" customWidth="1"/>
    <col min="25" max="25" width="15" style="23" customWidth="1"/>
    <col min="26" max="26" width="11" style="23" customWidth="1"/>
    <col min="27" max="27" width="15" style="23" customWidth="1"/>
    <col min="28" max="28" width="16.33203125" style="23" customWidth="1"/>
    <col min="29" max="29" width="11" style="23" customWidth="1"/>
    <col min="30" max="30" width="15" style="23" customWidth="1"/>
    <col min="31" max="31" width="16.33203125" style="23" customWidth="1"/>
    <col min="32" max="43" width="9.33203125" style="23"/>
    <col min="44" max="65" width="0" style="23" hidden="1" customWidth="1"/>
    <col min="66" max="16384" width="9.33203125" style="23"/>
  </cols>
  <sheetData>
    <row r="2" spans="1:46" ht="36.950000000000003" customHeight="1" x14ac:dyDescent="0.2">
      <c r="L2" s="313" t="s">
        <v>5</v>
      </c>
      <c r="M2" s="314"/>
      <c r="N2" s="314"/>
      <c r="O2" s="314"/>
      <c r="P2" s="314"/>
      <c r="Q2" s="314"/>
      <c r="R2" s="314"/>
      <c r="S2" s="314"/>
      <c r="T2" s="314"/>
      <c r="U2" s="314"/>
      <c r="V2" s="314"/>
      <c r="AT2" s="24" t="s">
        <v>91</v>
      </c>
    </row>
    <row r="3" spans="1:46" ht="6.95" customHeight="1" x14ac:dyDescent="0.2">
      <c r="B3" s="25"/>
      <c r="C3" s="237"/>
      <c r="D3" s="237"/>
      <c r="E3" s="237"/>
      <c r="F3" s="237"/>
      <c r="G3" s="237"/>
      <c r="H3" s="237"/>
      <c r="I3" s="237"/>
      <c r="J3" s="237"/>
      <c r="K3" s="26"/>
      <c r="L3" s="27"/>
      <c r="AT3" s="24" t="s">
        <v>75</v>
      </c>
    </row>
    <row r="4" spans="1:46" ht="24.95" customHeight="1" x14ac:dyDescent="0.2">
      <c r="B4" s="27"/>
      <c r="C4" s="91"/>
      <c r="D4" s="90" t="s">
        <v>101</v>
      </c>
      <c r="E4" s="91"/>
      <c r="F4" s="91"/>
      <c r="G4" s="91"/>
      <c r="H4" s="91"/>
      <c r="I4" s="91"/>
      <c r="J4" s="91"/>
      <c r="L4" s="27"/>
      <c r="M4" s="125" t="s">
        <v>9</v>
      </c>
      <c r="AT4" s="24" t="s">
        <v>3</v>
      </c>
    </row>
    <row r="5" spans="1:46" ht="6.95" customHeight="1" x14ac:dyDescent="0.2">
      <c r="B5" s="27"/>
      <c r="C5" s="91"/>
      <c r="D5" s="91"/>
      <c r="E5" s="91"/>
      <c r="F5" s="91"/>
      <c r="G5" s="91"/>
      <c r="H5" s="91"/>
      <c r="I5" s="91"/>
      <c r="J5" s="91"/>
      <c r="L5" s="27"/>
    </row>
    <row r="6" spans="1:46" ht="12" customHeight="1" x14ac:dyDescent="0.2">
      <c r="B6" s="27"/>
      <c r="C6" s="91"/>
      <c r="D6" s="94" t="s">
        <v>14</v>
      </c>
      <c r="E6" s="91"/>
      <c r="F6" s="91"/>
      <c r="G6" s="91"/>
      <c r="H6" s="91"/>
      <c r="I6" s="91"/>
      <c r="J6" s="91"/>
      <c r="L6" s="27"/>
    </row>
    <row r="7" spans="1:46" ht="16.5" customHeight="1" x14ac:dyDescent="0.2">
      <c r="B7" s="27"/>
      <c r="C7" s="91"/>
      <c r="D7" s="91"/>
      <c r="E7" s="330" t="str">
        <f>'Rekapitulácia stavby'!K6</f>
        <v>OBNOVA DETSKÉHO IHRISKA PEČIANSKA - 1. etapa</v>
      </c>
      <c r="F7" s="331"/>
      <c r="G7" s="331"/>
      <c r="H7" s="331"/>
      <c r="I7" s="91"/>
      <c r="J7" s="91"/>
      <c r="L7" s="27"/>
    </row>
    <row r="8" spans="1:46" ht="12" customHeight="1" x14ac:dyDescent="0.2">
      <c r="B8" s="27"/>
      <c r="C8" s="91"/>
      <c r="D8" s="94" t="s">
        <v>102</v>
      </c>
      <c r="E8" s="91"/>
      <c r="F8" s="91"/>
      <c r="G8" s="91"/>
      <c r="H8" s="91"/>
      <c r="I8" s="91"/>
      <c r="J8" s="91"/>
      <c r="L8" s="27"/>
    </row>
    <row r="9" spans="1:46" s="34" customFormat="1" ht="16.5" customHeight="1" x14ac:dyDescent="0.2">
      <c r="A9" s="32"/>
      <c r="B9" s="4"/>
      <c r="C9" s="97"/>
      <c r="D9" s="97"/>
      <c r="E9" s="330" t="s">
        <v>103</v>
      </c>
      <c r="F9" s="329"/>
      <c r="G9" s="329"/>
      <c r="H9" s="329"/>
      <c r="I9" s="97"/>
      <c r="J9" s="97"/>
      <c r="K9" s="32"/>
      <c r="L9" s="40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34" customFormat="1" ht="12" customHeight="1" x14ac:dyDescent="0.2">
      <c r="A10" s="32"/>
      <c r="B10" s="4"/>
      <c r="C10" s="97"/>
      <c r="D10" s="94" t="s">
        <v>104</v>
      </c>
      <c r="E10" s="97"/>
      <c r="F10" s="97"/>
      <c r="G10" s="97"/>
      <c r="H10" s="97"/>
      <c r="I10" s="97"/>
      <c r="J10" s="97"/>
      <c r="K10" s="32"/>
      <c r="L10" s="40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34" customFormat="1" ht="30" customHeight="1" x14ac:dyDescent="0.2">
      <c r="A11" s="32"/>
      <c r="B11" s="4"/>
      <c r="C11" s="97"/>
      <c r="D11" s="97"/>
      <c r="E11" s="307" t="s">
        <v>568</v>
      </c>
      <c r="F11" s="329"/>
      <c r="G11" s="329"/>
      <c r="H11" s="329"/>
      <c r="I11" s="97"/>
      <c r="J11" s="97"/>
      <c r="K11" s="32"/>
      <c r="L11" s="40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34" customFormat="1" x14ac:dyDescent="0.2">
      <c r="A12" s="32"/>
      <c r="B12" s="4"/>
      <c r="C12" s="97"/>
      <c r="D12" s="97"/>
      <c r="E12" s="97"/>
      <c r="F12" s="97"/>
      <c r="G12" s="97"/>
      <c r="H12" s="97"/>
      <c r="I12" s="97"/>
      <c r="J12" s="97"/>
      <c r="K12" s="32"/>
      <c r="L12" s="40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34" customFormat="1" ht="12" customHeight="1" x14ac:dyDescent="0.2">
      <c r="A13" s="32"/>
      <c r="B13" s="4"/>
      <c r="C13" s="97"/>
      <c r="D13" s="94" t="s">
        <v>15</v>
      </c>
      <c r="E13" s="97"/>
      <c r="F13" s="95" t="s">
        <v>1</v>
      </c>
      <c r="G13" s="97"/>
      <c r="H13" s="97"/>
      <c r="I13" s="94" t="s">
        <v>16</v>
      </c>
      <c r="J13" s="95" t="s">
        <v>1</v>
      </c>
      <c r="K13" s="32"/>
      <c r="L13" s="40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34" customFormat="1" ht="12" customHeight="1" x14ac:dyDescent="0.2">
      <c r="A14" s="32"/>
      <c r="B14" s="4"/>
      <c r="C14" s="97"/>
      <c r="D14" s="94" t="s">
        <v>17</v>
      </c>
      <c r="E14" s="97"/>
      <c r="F14" s="95" t="s">
        <v>18</v>
      </c>
      <c r="G14" s="97"/>
      <c r="H14" s="97"/>
      <c r="I14" s="94" t="s">
        <v>19</v>
      </c>
      <c r="J14" s="176" t="str">
        <f>'Rekapitulácia stavby'!AN8</f>
        <v>Vyplň dátum</v>
      </c>
      <c r="K14" s="32"/>
      <c r="L14" s="40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34" customFormat="1" ht="10.9" customHeight="1" x14ac:dyDescent="0.2">
      <c r="A15" s="32"/>
      <c r="B15" s="4"/>
      <c r="C15" s="97"/>
      <c r="D15" s="97"/>
      <c r="E15" s="97"/>
      <c r="F15" s="97"/>
      <c r="G15" s="97"/>
      <c r="H15" s="97"/>
      <c r="I15" s="97"/>
      <c r="J15" s="97"/>
      <c r="K15" s="32"/>
      <c r="L15" s="40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34" customFormat="1" ht="12" customHeight="1" x14ac:dyDescent="0.2">
      <c r="A16" s="32"/>
      <c r="B16" s="4"/>
      <c r="C16" s="97"/>
      <c r="D16" s="94" t="s">
        <v>20</v>
      </c>
      <c r="E16" s="97"/>
      <c r="F16" s="97"/>
      <c r="G16" s="97"/>
      <c r="H16" s="97"/>
      <c r="I16" s="94" t="s">
        <v>21</v>
      </c>
      <c r="J16" s="95" t="s">
        <v>1</v>
      </c>
      <c r="K16" s="32"/>
      <c r="L16" s="40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34" customFormat="1" ht="18" customHeight="1" x14ac:dyDescent="0.2">
      <c r="A17" s="32"/>
      <c r="B17" s="4"/>
      <c r="C17" s="97"/>
      <c r="D17" s="97"/>
      <c r="E17" s="95" t="s">
        <v>22</v>
      </c>
      <c r="F17" s="97"/>
      <c r="G17" s="97"/>
      <c r="H17" s="97"/>
      <c r="I17" s="94" t="s">
        <v>23</v>
      </c>
      <c r="J17" s="95" t="s">
        <v>1</v>
      </c>
      <c r="K17" s="32"/>
      <c r="L17" s="40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34" customFormat="1" ht="6.95" customHeight="1" x14ac:dyDescent="0.2">
      <c r="A18" s="32"/>
      <c r="B18" s="4"/>
      <c r="C18" s="97"/>
      <c r="D18" s="97"/>
      <c r="E18" s="97"/>
      <c r="F18" s="97"/>
      <c r="G18" s="97"/>
      <c r="H18" s="97"/>
      <c r="I18" s="97"/>
      <c r="J18" s="97"/>
      <c r="K18" s="32"/>
      <c r="L18" s="40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34" customFormat="1" ht="12" customHeight="1" x14ac:dyDescent="0.2">
      <c r="A19" s="32"/>
      <c r="B19" s="4"/>
      <c r="C19" s="97"/>
      <c r="D19" s="94" t="s">
        <v>24</v>
      </c>
      <c r="E19" s="97"/>
      <c r="F19" s="97"/>
      <c r="G19" s="97"/>
      <c r="H19" s="97"/>
      <c r="I19" s="94" t="s">
        <v>21</v>
      </c>
      <c r="J19" s="238" t="str">
        <f>'Rekapitulácia stavby'!AN13</f>
        <v>Vyplň údaj</v>
      </c>
      <c r="K19" s="32"/>
      <c r="L19" s="40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34" customFormat="1" ht="18" customHeight="1" x14ac:dyDescent="0.2">
      <c r="A20" s="32"/>
      <c r="B20" s="4"/>
      <c r="C20" s="97"/>
      <c r="D20" s="97"/>
      <c r="E20" s="334" t="str">
        <f>'Rekapitulácia stavby'!E14</f>
        <v>zhotoviteľ</v>
      </c>
      <c r="F20" s="323"/>
      <c r="G20" s="323"/>
      <c r="H20" s="323"/>
      <c r="I20" s="94" t="s">
        <v>23</v>
      </c>
      <c r="J20" s="238" t="str">
        <f>'Rekapitulácia stavby'!AN14</f>
        <v>Vyplň údaj</v>
      </c>
      <c r="K20" s="32"/>
      <c r="L20" s="40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34" customFormat="1" ht="6.95" customHeight="1" x14ac:dyDescent="0.2">
      <c r="A21" s="32"/>
      <c r="B21" s="4"/>
      <c r="C21" s="97"/>
      <c r="D21" s="97"/>
      <c r="E21" s="97"/>
      <c r="F21" s="97"/>
      <c r="G21" s="97"/>
      <c r="H21" s="97"/>
      <c r="I21" s="97"/>
      <c r="J21" s="97"/>
      <c r="K21" s="32"/>
      <c r="L21" s="40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34" customFormat="1" ht="12" customHeight="1" x14ac:dyDescent="0.2">
      <c r="A22" s="32"/>
      <c r="B22" s="4"/>
      <c r="C22" s="97"/>
      <c r="D22" s="94" t="s">
        <v>26</v>
      </c>
      <c r="E22" s="97"/>
      <c r="F22" s="97"/>
      <c r="G22" s="97"/>
      <c r="H22" s="97"/>
      <c r="I22" s="94" t="s">
        <v>21</v>
      </c>
      <c r="J22" s="95" t="s">
        <v>1</v>
      </c>
      <c r="K22" s="32"/>
      <c r="L22" s="40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34" customFormat="1" ht="18" customHeight="1" x14ac:dyDescent="0.2">
      <c r="A23" s="32"/>
      <c r="B23" s="4"/>
      <c r="C23" s="97"/>
      <c r="D23" s="97"/>
      <c r="E23" s="95" t="s">
        <v>27</v>
      </c>
      <c r="F23" s="97"/>
      <c r="G23" s="97"/>
      <c r="H23" s="97"/>
      <c r="I23" s="94" t="s">
        <v>23</v>
      </c>
      <c r="J23" s="95" t="s">
        <v>1</v>
      </c>
      <c r="K23" s="32"/>
      <c r="L23" s="40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34" customFormat="1" ht="6.95" customHeight="1" x14ac:dyDescent="0.2">
      <c r="A24" s="32"/>
      <c r="B24" s="4"/>
      <c r="C24" s="97"/>
      <c r="D24" s="97"/>
      <c r="E24" s="97"/>
      <c r="F24" s="97"/>
      <c r="G24" s="97"/>
      <c r="H24" s="97"/>
      <c r="I24" s="97"/>
      <c r="J24" s="97"/>
      <c r="K24" s="32"/>
      <c r="L24" s="40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34" customFormat="1" ht="12" customHeight="1" x14ac:dyDescent="0.2">
      <c r="A25" s="32"/>
      <c r="B25" s="4"/>
      <c r="C25" s="97"/>
      <c r="D25" s="94" t="s">
        <v>30</v>
      </c>
      <c r="E25" s="97"/>
      <c r="F25" s="97"/>
      <c r="G25" s="97"/>
      <c r="H25" s="97"/>
      <c r="I25" s="94" t="s">
        <v>21</v>
      </c>
      <c r="J25" s="95" t="s">
        <v>31</v>
      </c>
      <c r="K25" s="32"/>
      <c r="L25" s="40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34" customFormat="1" ht="18" customHeight="1" x14ac:dyDescent="0.2">
      <c r="A26" s="32"/>
      <c r="B26" s="4"/>
      <c r="C26" s="97"/>
      <c r="D26" s="97"/>
      <c r="E26" s="95" t="s">
        <v>32</v>
      </c>
      <c r="F26" s="97"/>
      <c r="G26" s="97"/>
      <c r="H26" s="97"/>
      <c r="I26" s="94" t="s">
        <v>23</v>
      </c>
      <c r="J26" s="95" t="s">
        <v>33</v>
      </c>
      <c r="K26" s="32"/>
      <c r="L26" s="40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34" customFormat="1" ht="6.95" customHeight="1" x14ac:dyDescent="0.2">
      <c r="A27" s="32"/>
      <c r="B27" s="4"/>
      <c r="C27" s="97"/>
      <c r="D27" s="97"/>
      <c r="E27" s="97"/>
      <c r="F27" s="97"/>
      <c r="G27" s="97"/>
      <c r="H27" s="97"/>
      <c r="I27" s="97"/>
      <c r="J27" s="97"/>
      <c r="K27" s="32"/>
      <c r="L27" s="40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34" customFormat="1" ht="12" customHeight="1" x14ac:dyDescent="0.2">
      <c r="A28" s="32"/>
      <c r="B28" s="4"/>
      <c r="C28" s="97"/>
      <c r="D28" s="94" t="s">
        <v>34</v>
      </c>
      <c r="E28" s="97"/>
      <c r="F28" s="97"/>
      <c r="G28" s="97"/>
      <c r="H28" s="97"/>
      <c r="I28" s="97"/>
      <c r="J28" s="97"/>
      <c r="K28" s="32"/>
      <c r="L28" s="40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129" customFormat="1" ht="16.5" customHeight="1" x14ac:dyDescent="0.2">
      <c r="A29" s="126"/>
      <c r="B29" s="127"/>
      <c r="C29" s="177"/>
      <c r="D29" s="177"/>
      <c r="E29" s="328" t="s">
        <v>1</v>
      </c>
      <c r="F29" s="328"/>
      <c r="G29" s="328"/>
      <c r="H29" s="328"/>
      <c r="I29" s="177"/>
      <c r="J29" s="177"/>
      <c r="K29" s="126"/>
      <c r="L29" s="128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pans="1:31" s="34" customFormat="1" ht="6.95" customHeight="1" x14ac:dyDescent="0.2">
      <c r="A30" s="32"/>
      <c r="B30" s="4"/>
      <c r="C30" s="97"/>
      <c r="D30" s="97"/>
      <c r="E30" s="97"/>
      <c r="F30" s="97"/>
      <c r="G30" s="97"/>
      <c r="H30" s="97"/>
      <c r="I30" s="97"/>
      <c r="J30" s="97"/>
      <c r="K30" s="32"/>
      <c r="L30" s="40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34" customFormat="1" ht="6.95" customHeight="1" x14ac:dyDescent="0.2">
      <c r="A31" s="32"/>
      <c r="B31" s="4"/>
      <c r="C31" s="97"/>
      <c r="D31" s="178"/>
      <c r="E31" s="178"/>
      <c r="F31" s="178"/>
      <c r="G31" s="178"/>
      <c r="H31" s="178"/>
      <c r="I31" s="178"/>
      <c r="J31" s="178"/>
      <c r="K31" s="60"/>
      <c r="L31" s="40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34" customFormat="1" ht="25.35" customHeight="1" x14ac:dyDescent="0.2">
      <c r="A32" s="32"/>
      <c r="B32" s="4"/>
      <c r="C32" s="97"/>
      <c r="D32" s="179" t="s">
        <v>35</v>
      </c>
      <c r="E32" s="97"/>
      <c r="F32" s="97"/>
      <c r="G32" s="97"/>
      <c r="H32" s="97"/>
      <c r="I32" s="97"/>
      <c r="J32" s="180">
        <f>ROUND(J125, 2)</f>
        <v>0</v>
      </c>
      <c r="K32" s="32"/>
      <c r="L32" s="40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34" customFormat="1" ht="6.95" customHeight="1" x14ac:dyDescent="0.2">
      <c r="A33" s="32"/>
      <c r="B33" s="4"/>
      <c r="C33" s="97"/>
      <c r="D33" s="178"/>
      <c r="E33" s="178"/>
      <c r="F33" s="178"/>
      <c r="G33" s="178"/>
      <c r="H33" s="178"/>
      <c r="I33" s="178"/>
      <c r="J33" s="178"/>
      <c r="K33" s="60"/>
      <c r="L33" s="40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34" customFormat="1" ht="14.45" customHeight="1" x14ac:dyDescent="0.2">
      <c r="A34" s="32"/>
      <c r="B34" s="4"/>
      <c r="C34" s="97"/>
      <c r="D34" s="97"/>
      <c r="E34" s="97"/>
      <c r="F34" s="181" t="s">
        <v>37</v>
      </c>
      <c r="G34" s="97"/>
      <c r="H34" s="97"/>
      <c r="I34" s="181" t="s">
        <v>36</v>
      </c>
      <c r="J34" s="181" t="s">
        <v>38</v>
      </c>
      <c r="K34" s="32"/>
      <c r="L34" s="40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34" customFormat="1" ht="14.45" customHeight="1" x14ac:dyDescent="0.2">
      <c r="A35" s="32"/>
      <c r="B35" s="4"/>
      <c r="C35" s="97"/>
      <c r="D35" s="182" t="s">
        <v>39</v>
      </c>
      <c r="E35" s="101" t="s">
        <v>40</v>
      </c>
      <c r="F35" s="183">
        <f>ROUND((ROUND((SUM(BE125:BE161)),  2) + SUM(BE163:BE168)), 2)</f>
        <v>0</v>
      </c>
      <c r="G35" s="184"/>
      <c r="H35" s="184"/>
      <c r="I35" s="185">
        <v>0.2</v>
      </c>
      <c r="J35" s="183">
        <f>ROUND((ROUND(((SUM(BE125:BE161))*I35),  2) + (SUM(BE163:BE168)*I35)), 2)</f>
        <v>0</v>
      </c>
      <c r="K35" s="32"/>
      <c r="L35" s="40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34" customFormat="1" ht="14.45" customHeight="1" x14ac:dyDescent="0.2">
      <c r="A36" s="32"/>
      <c r="B36" s="4"/>
      <c r="C36" s="97"/>
      <c r="D36" s="97"/>
      <c r="E36" s="101" t="s">
        <v>41</v>
      </c>
      <c r="F36" s="183">
        <f>ROUND((ROUND((SUM(BF125:BF161)),  2) + SUM(BF163:BF168)), 2)</f>
        <v>0</v>
      </c>
      <c r="G36" s="184"/>
      <c r="H36" s="184"/>
      <c r="I36" s="185">
        <v>0.2</v>
      </c>
      <c r="J36" s="183">
        <f>ROUND((ROUND(((SUM(BF125:BF161))*I36),  2) + (SUM(BF163:BF168)*I36)), 2)</f>
        <v>0</v>
      </c>
      <c r="K36" s="32"/>
      <c r="L36" s="40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34" customFormat="1" ht="14.45" hidden="1" customHeight="1" x14ac:dyDescent="0.2">
      <c r="A37" s="32"/>
      <c r="B37" s="4"/>
      <c r="C37" s="97"/>
      <c r="D37" s="97"/>
      <c r="E37" s="94" t="s">
        <v>42</v>
      </c>
      <c r="F37" s="186">
        <f>ROUND((ROUND((SUM(BG125:BG161)),  2) + SUM(BG163:BG168)), 2)</f>
        <v>0</v>
      </c>
      <c r="G37" s="97"/>
      <c r="H37" s="97"/>
      <c r="I37" s="187">
        <v>0.2</v>
      </c>
      <c r="J37" s="186">
        <f>0</f>
        <v>0</v>
      </c>
      <c r="K37" s="32"/>
      <c r="L37" s="40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34" customFormat="1" ht="14.45" hidden="1" customHeight="1" x14ac:dyDescent="0.2">
      <c r="A38" s="32"/>
      <c r="B38" s="4"/>
      <c r="C38" s="97"/>
      <c r="D38" s="97"/>
      <c r="E38" s="94" t="s">
        <v>43</v>
      </c>
      <c r="F38" s="186">
        <f>ROUND((ROUND((SUM(BH125:BH161)),  2) + SUM(BH163:BH168)), 2)</f>
        <v>0</v>
      </c>
      <c r="G38" s="97"/>
      <c r="H38" s="97"/>
      <c r="I38" s="187">
        <v>0.2</v>
      </c>
      <c r="J38" s="186">
        <f>0</f>
        <v>0</v>
      </c>
      <c r="K38" s="32"/>
      <c r="L38" s="40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34" customFormat="1" ht="14.45" hidden="1" customHeight="1" x14ac:dyDescent="0.2">
      <c r="A39" s="32"/>
      <c r="B39" s="4"/>
      <c r="C39" s="97"/>
      <c r="D39" s="97"/>
      <c r="E39" s="101" t="s">
        <v>44</v>
      </c>
      <c r="F39" s="183">
        <f>ROUND((ROUND((SUM(BI125:BI161)),  2) + SUM(BI163:BI168)), 2)</f>
        <v>0</v>
      </c>
      <c r="G39" s="184"/>
      <c r="H39" s="184"/>
      <c r="I39" s="185">
        <v>0</v>
      </c>
      <c r="J39" s="183">
        <f>0</f>
        <v>0</v>
      </c>
      <c r="K39" s="32"/>
      <c r="L39" s="40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34" customFormat="1" ht="6.95" customHeight="1" x14ac:dyDescent="0.2">
      <c r="A40" s="32"/>
      <c r="B40" s="4"/>
      <c r="C40" s="97"/>
      <c r="D40" s="97"/>
      <c r="E40" s="97"/>
      <c r="F40" s="97"/>
      <c r="G40" s="97"/>
      <c r="H40" s="97"/>
      <c r="I40" s="97"/>
      <c r="J40" s="97"/>
      <c r="K40" s="32"/>
      <c r="L40" s="40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34" customFormat="1" ht="25.35" customHeight="1" x14ac:dyDescent="0.2">
      <c r="A41" s="32"/>
      <c r="B41" s="4"/>
      <c r="C41" s="195"/>
      <c r="D41" s="188" t="s">
        <v>45</v>
      </c>
      <c r="E41" s="118"/>
      <c r="F41" s="118"/>
      <c r="G41" s="189" t="s">
        <v>46</v>
      </c>
      <c r="H41" s="190" t="s">
        <v>47</v>
      </c>
      <c r="I41" s="118"/>
      <c r="J41" s="191">
        <f>SUM(J32:J39)</f>
        <v>0</v>
      </c>
      <c r="K41" s="131"/>
      <c r="L41" s="40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34" customFormat="1" ht="14.45" customHeight="1" x14ac:dyDescent="0.2">
      <c r="A42" s="32"/>
      <c r="B42" s="4"/>
      <c r="C42" s="97"/>
      <c r="D42" s="97"/>
      <c r="E42" s="97"/>
      <c r="F42" s="97"/>
      <c r="G42" s="97"/>
      <c r="H42" s="97"/>
      <c r="I42" s="97"/>
      <c r="J42" s="97"/>
      <c r="K42" s="32"/>
      <c r="L42" s="40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ht="14.45" customHeight="1" x14ac:dyDescent="0.2">
      <c r="B43" s="27"/>
      <c r="C43" s="91"/>
      <c r="D43" s="91"/>
      <c r="E43" s="91"/>
      <c r="F43" s="91"/>
      <c r="G43" s="91"/>
      <c r="H43" s="91"/>
      <c r="I43" s="91"/>
      <c r="J43" s="91"/>
      <c r="L43" s="27"/>
    </row>
    <row r="44" spans="1:31" ht="14.45" customHeight="1" x14ac:dyDescent="0.2">
      <c r="B44" s="27"/>
      <c r="C44" s="91"/>
      <c r="D44" s="91"/>
      <c r="E44" s="91"/>
      <c r="F44" s="91"/>
      <c r="G44" s="91"/>
      <c r="H44" s="91"/>
      <c r="I44" s="91"/>
      <c r="J44" s="91"/>
      <c r="L44" s="27"/>
    </row>
    <row r="45" spans="1:31" ht="14.45" customHeight="1" x14ac:dyDescent="0.2">
      <c r="B45" s="27"/>
      <c r="C45" s="91"/>
      <c r="D45" s="91"/>
      <c r="E45" s="91"/>
      <c r="F45" s="91"/>
      <c r="G45" s="91"/>
      <c r="H45" s="91"/>
      <c r="I45" s="91"/>
      <c r="J45" s="91"/>
      <c r="L45" s="27"/>
    </row>
    <row r="46" spans="1:31" ht="14.45" customHeight="1" x14ac:dyDescent="0.2">
      <c r="B46" s="27"/>
      <c r="C46" s="91"/>
      <c r="D46" s="91"/>
      <c r="E46" s="91"/>
      <c r="F46" s="91"/>
      <c r="G46" s="91"/>
      <c r="H46" s="91"/>
      <c r="I46" s="91"/>
      <c r="J46" s="91"/>
      <c r="L46" s="27"/>
    </row>
    <row r="47" spans="1:31" ht="14.45" customHeight="1" x14ac:dyDescent="0.2">
      <c r="B47" s="27"/>
      <c r="C47" s="91"/>
      <c r="D47" s="91"/>
      <c r="E47" s="91"/>
      <c r="F47" s="91"/>
      <c r="G47" s="91"/>
      <c r="H47" s="91"/>
      <c r="I47" s="91"/>
      <c r="J47" s="91"/>
      <c r="L47" s="27"/>
    </row>
    <row r="48" spans="1:31" ht="14.45" customHeight="1" x14ac:dyDescent="0.2">
      <c r="B48" s="27"/>
      <c r="C48" s="91"/>
      <c r="D48" s="91"/>
      <c r="E48" s="91"/>
      <c r="F48" s="91"/>
      <c r="G48" s="91"/>
      <c r="H48" s="91"/>
      <c r="I48" s="91"/>
      <c r="J48" s="91"/>
      <c r="L48" s="27"/>
    </row>
    <row r="49" spans="1:31" ht="14.45" customHeight="1" x14ac:dyDescent="0.2">
      <c r="B49" s="27"/>
      <c r="C49" s="91"/>
      <c r="D49" s="91"/>
      <c r="E49" s="91"/>
      <c r="F49" s="91"/>
      <c r="G49" s="91"/>
      <c r="H49" s="91"/>
      <c r="I49" s="91"/>
      <c r="J49" s="91"/>
      <c r="L49" s="27"/>
    </row>
    <row r="50" spans="1:31" s="34" customFormat="1" ht="14.45" customHeight="1" x14ac:dyDescent="0.2">
      <c r="B50" s="40"/>
      <c r="C50" s="107"/>
      <c r="D50" s="108" t="s">
        <v>48</v>
      </c>
      <c r="E50" s="109"/>
      <c r="F50" s="109"/>
      <c r="G50" s="108" t="s">
        <v>49</v>
      </c>
      <c r="H50" s="109"/>
      <c r="I50" s="109"/>
      <c r="J50" s="109"/>
      <c r="K50" s="41"/>
      <c r="L50" s="40"/>
    </row>
    <row r="51" spans="1:31" x14ac:dyDescent="0.2">
      <c r="B51" s="27"/>
      <c r="C51" s="91"/>
      <c r="D51" s="91"/>
      <c r="E51" s="91"/>
      <c r="F51" s="91"/>
      <c r="G51" s="91"/>
      <c r="H51" s="91"/>
      <c r="I51" s="91"/>
      <c r="J51" s="91"/>
      <c r="L51" s="27"/>
    </row>
    <row r="52" spans="1:31" x14ac:dyDescent="0.2">
      <c r="B52" s="27"/>
      <c r="C52" s="91"/>
      <c r="D52" s="91"/>
      <c r="E52" s="91"/>
      <c r="F52" s="91"/>
      <c r="G52" s="91"/>
      <c r="H52" s="91"/>
      <c r="I52" s="91"/>
      <c r="J52" s="91"/>
      <c r="L52" s="27"/>
    </row>
    <row r="53" spans="1:31" x14ac:dyDescent="0.2">
      <c r="B53" s="27"/>
      <c r="C53" s="91"/>
      <c r="D53" s="91"/>
      <c r="E53" s="91"/>
      <c r="F53" s="91"/>
      <c r="G53" s="91"/>
      <c r="H53" s="91"/>
      <c r="I53" s="91"/>
      <c r="J53" s="91"/>
      <c r="L53" s="27"/>
    </row>
    <row r="54" spans="1:31" x14ac:dyDescent="0.2">
      <c r="B54" s="27"/>
      <c r="C54" s="91"/>
      <c r="D54" s="91"/>
      <c r="E54" s="91"/>
      <c r="F54" s="91"/>
      <c r="G54" s="91"/>
      <c r="H54" s="91"/>
      <c r="I54" s="91"/>
      <c r="J54" s="91"/>
      <c r="L54" s="27"/>
    </row>
    <row r="55" spans="1:31" x14ac:dyDescent="0.2">
      <c r="B55" s="27"/>
      <c r="C55" s="91"/>
      <c r="D55" s="91"/>
      <c r="E55" s="91"/>
      <c r="F55" s="91"/>
      <c r="G55" s="91"/>
      <c r="H55" s="91"/>
      <c r="I55" s="91"/>
      <c r="J55" s="91"/>
      <c r="L55" s="27"/>
    </row>
    <row r="56" spans="1:31" x14ac:dyDescent="0.2">
      <c r="B56" s="27"/>
      <c r="C56" s="91"/>
      <c r="D56" s="91"/>
      <c r="E56" s="91"/>
      <c r="F56" s="91"/>
      <c r="G56" s="91"/>
      <c r="H56" s="91"/>
      <c r="I56" s="91"/>
      <c r="J56" s="91"/>
      <c r="L56" s="27"/>
    </row>
    <row r="57" spans="1:31" x14ac:dyDescent="0.2">
      <c r="B57" s="27"/>
      <c r="C57" s="91"/>
      <c r="D57" s="91"/>
      <c r="E57" s="91"/>
      <c r="F57" s="91"/>
      <c r="G57" s="91"/>
      <c r="H57" s="91"/>
      <c r="I57" s="91"/>
      <c r="J57" s="91"/>
      <c r="L57" s="27"/>
    </row>
    <row r="58" spans="1:31" x14ac:dyDescent="0.2">
      <c r="B58" s="27"/>
      <c r="C58" s="91"/>
      <c r="D58" s="91"/>
      <c r="E58" s="91"/>
      <c r="F58" s="91"/>
      <c r="G58" s="91"/>
      <c r="H58" s="91"/>
      <c r="I58" s="91"/>
      <c r="J58" s="91"/>
      <c r="L58" s="27"/>
    </row>
    <row r="59" spans="1:31" x14ac:dyDescent="0.2">
      <c r="B59" s="27"/>
      <c r="C59" s="91"/>
      <c r="D59" s="91"/>
      <c r="E59" s="91"/>
      <c r="F59" s="91"/>
      <c r="G59" s="91"/>
      <c r="H59" s="91"/>
      <c r="I59" s="91"/>
      <c r="J59" s="91"/>
      <c r="L59" s="27"/>
    </row>
    <row r="60" spans="1:31" x14ac:dyDescent="0.2">
      <c r="B60" s="27"/>
      <c r="C60" s="91"/>
      <c r="D60" s="91"/>
      <c r="E60" s="91"/>
      <c r="F60" s="91"/>
      <c r="G60" s="91"/>
      <c r="H60" s="91"/>
      <c r="I60" s="91"/>
      <c r="J60" s="91"/>
      <c r="L60" s="27"/>
    </row>
    <row r="61" spans="1:31" s="34" customFormat="1" ht="12.75" x14ac:dyDescent="0.2">
      <c r="A61" s="32"/>
      <c r="B61" s="4"/>
      <c r="C61" s="97"/>
      <c r="D61" s="110" t="s">
        <v>50</v>
      </c>
      <c r="E61" s="99"/>
      <c r="F61" s="192" t="s">
        <v>51</v>
      </c>
      <c r="G61" s="110" t="s">
        <v>50</v>
      </c>
      <c r="H61" s="99"/>
      <c r="I61" s="99"/>
      <c r="J61" s="193" t="s">
        <v>51</v>
      </c>
      <c r="K61" s="33"/>
      <c r="L61" s="40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7"/>
      <c r="C62" s="91"/>
      <c r="D62" s="91"/>
      <c r="E62" s="91"/>
      <c r="F62" s="91"/>
      <c r="G62" s="91"/>
      <c r="H62" s="91"/>
      <c r="I62" s="91"/>
      <c r="J62" s="91"/>
      <c r="L62" s="27"/>
    </row>
    <row r="63" spans="1:31" x14ac:dyDescent="0.2">
      <c r="B63" s="27"/>
      <c r="C63" s="91"/>
      <c r="D63" s="91"/>
      <c r="E63" s="91"/>
      <c r="F63" s="91"/>
      <c r="G63" s="91"/>
      <c r="H63" s="91"/>
      <c r="I63" s="91"/>
      <c r="J63" s="91"/>
      <c r="L63" s="27"/>
    </row>
    <row r="64" spans="1:31" x14ac:dyDescent="0.2">
      <c r="B64" s="27"/>
      <c r="C64" s="91"/>
      <c r="D64" s="91"/>
      <c r="E64" s="91"/>
      <c r="F64" s="91"/>
      <c r="G64" s="91"/>
      <c r="H64" s="91"/>
      <c r="I64" s="91"/>
      <c r="J64" s="91"/>
      <c r="L64" s="27"/>
    </row>
    <row r="65" spans="1:31" s="34" customFormat="1" ht="12.75" x14ac:dyDescent="0.2">
      <c r="A65" s="32"/>
      <c r="B65" s="4"/>
      <c r="C65" s="97"/>
      <c r="D65" s="108" t="s">
        <v>52</v>
      </c>
      <c r="E65" s="111"/>
      <c r="F65" s="111"/>
      <c r="G65" s="108" t="s">
        <v>53</v>
      </c>
      <c r="H65" s="111"/>
      <c r="I65" s="111"/>
      <c r="J65" s="111"/>
      <c r="K65" s="42"/>
      <c r="L65" s="40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7"/>
      <c r="C66" s="91"/>
      <c r="D66" s="91"/>
      <c r="E66" s="91"/>
      <c r="F66" s="91"/>
      <c r="G66" s="91"/>
      <c r="H66" s="91"/>
      <c r="I66" s="91"/>
      <c r="J66" s="91"/>
      <c r="L66" s="27"/>
    </row>
    <row r="67" spans="1:31" x14ac:dyDescent="0.2">
      <c r="B67" s="27"/>
      <c r="C67" s="91"/>
      <c r="D67" s="91"/>
      <c r="E67" s="91"/>
      <c r="F67" s="91"/>
      <c r="G67" s="91"/>
      <c r="H67" s="91"/>
      <c r="I67" s="91"/>
      <c r="J67" s="91"/>
      <c r="L67" s="27"/>
    </row>
    <row r="68" spans="1:31" x14ac:dyDescent="0.2">
      <c r="B68" s="27"/>
      <c r="C68" s="91"/>
      <c r="D68" s="91"/>
      <c r="E68" s="91"/>
      <c r="F68" s="91"/>
      <c r="G68" s="91"/>
      <c r="H68" s="91"/>
      <c r="I68" s="91"/>
      <c r="J68" s="91"/>
      <c r="L68" s="27"/>
    </row>
    <row r="69" spans="1:31" x14ac:dyDescent="0.2">
      <c r="B69" s="27"/>
      <c r="C69" s="91"/>
      <c r="D69" s="91"/>
      <c r="E69" s="91"/>
      <c r="F69" s="91"/>
      <c r="G69" s="91"/>
      <c r="H69" s="91"/>
      <c r="I69" s="91"/>
      <c r="J69" s="91"/>
      <c r="L69" s="27"/>
    </row>
    <row r="70" spans="1:31" x14ac:dyDescent="0.2">
      <c r="B70" s="27"/>
      <c r="C70" s="91"/>
      <c r="D70" s="91"/>
      <c r="E70" s="91"/>
      <c r="F70" s="91"/>
      <c r="G70" s="91"/>
      <c r="H70" s="91"/>
      <c r="I70" s="91"/>
      <c r="J70" s="91"/>
      <c r="L70" s="27"/>
    </row>
    <row r="71" spans="1:31" x14ac:dyDescent="0.2">
      <c r="B71" s="27"/>
      <c r="C71" s="91"/>
      <c r="D71" s="91"/>
      <c r="E71" s="91"/>
      <c r="F71" s="91"/>
      <c r="G71" s="91"/>
      <c r="H71" s="91"/>
      <c r="I71" s="91"/>
      <c r="J71" s="91"/>
      <c r="L71" s="27"/>
    </row>
    <row r="72" spans="1:31" x14ac:dyDescent="0.2">
      <c r="B72" s="27"/>
      <c r="C72" s="91"/>
      <c r="D72" s="91"/>
      <c r="E72" s="91"/>
      <c r="F72" s="91"/>
      <c r="G72" s="91"/>
      <c r="H72" s="91"/>
      <c r="I72" s="91"/>
      <c r="J72" s="91"/>
      <c r="L72" s="27"/>
    </row>
    <row r="73" spans="1:31" x14ac:dyDescent="0.2">
      <c r="B73" s="27"/>
      <c r="C73" s="91"/>
      <c r="D73" s="91"/>
      <c r="E73" s="91"/>
      <c r="F73" s="91"/>
      <c r="G73" s="91"/>
      <c r="H73" s="91"/>
      <c r="I73" s="91"/>
      <c r="J73" s="91"/>
      <c r="L73" s="27"/>
    </row>
    <row r="74" spans="1:31" x14ac:dyDescent="0.2">
      <c r="B74" s="27"/>
      <c r="C74" s="91"/>
      <c r="D74" s="91"/>
      <c r="E74" s="91"/>
      <c r="F74" s="91"/>
      <c r="G74" s="91"/>
      <c r="H74" s="91"/>
      <c r="I74" s="91"/>
      <c r="J74" s="91"/>
      <c r="L74" s="27"/>
    </row>
    <row r="75" spans="1:31" x14ac:dyDescent="0.2">
      <c r="B75" s="27"/>
      <c r="C75" s="91"/>
      <c r="D75" s="91"/>
      <c r="E75" s="91"/>
      <c r="F75" s="91"/>
      <c r="G75" s="91"/>
      <c r="H75" s="91"/>
      <c r="I75" s="91"/>
      <c r="J75" s="91"/>
      <c r="L75" s="27"/>
    </row>
    <row r="76" spans="1:31" s="34" customFormat="1" ht="12.75" x14ac:dyDescent="0.2">
      <c r="A76" s="32"/>
      <c r="B76" s="4"/>
      <c r="C76" s="97"/>
      <c r="D76" s="110" t="s">
        <v>50</v>
      </c>
      <c r="E76" s="99"/>
      <c r="F76" s="192" t="s">
        <v>51</v>
      </c>
      <c r="G76" s="110" t="s">
        <v>50</v>
      </c>
      <c r="H76" s="99"/>
      <c r="I76" s="99"/>
      <c r="J76" s="193" t="s">
        <v>51</v>
      </c>
      <c r="K76" s="33"/>
      <c r="L76" s="40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34" customFormat="1" ht="14.45" customHeight="1" x14ac:dyDescent="0.2">
      <c r="A77" s="32"/>
      <c r="B77" s="43"/>
      <c r="C77" s="112"/>
      <c r="D77" s="112"/>
      <c r="E77" s="112"/>
      <c r="F77" s="112"/>
      <c r="G77" s="112"/>
      <c r="H77" s="112"/>
      <c r="I77" s="112"/>
      <c r="J77" s="112"/>
      <c r="K77" s="44"/>
      <c r="L77" s="40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x14ac:dyDescent="0.2">
      <c r="C78" s="91"/>
      <c r="D78" s="91"/>
      <c r="E78" s="91"/>
      <c r="F78" s="91"/>
      <c r="G78" s="91"/>
      <c r="H78" s="91"/>
      <c r="I78" s="91"/>
      <c r="J78" s="91"/>
    </row>
    <row r="79" spans="1:31" x14ac:dyDescent="0.2">
      <c r="C79" s="91"/>
      <c r="D79" s="91"/>
      <c r="E79" s="91"/>
      <c r="F79" s="91"/>
      <c r="G79" s="91"/>
      <c r="H79" s="91"/>
      <c r="I79" s="91"/>
      <c r="J79" s="91"/>
    </row>
    <row r="80" spans="1:31" x14ac:dyDescent="0.2">
      <c r="C80" s="91"/>
      <c r="D80" s="91"/>
      <c r="E80" s="91"/>
      <c r="F80" s="91"/>
      <c r="G80" s="91"/>
      <c r="H80" s="91"/>
      <c r="I80" s="91"/>
      <c r="J80" s="91"/>
    </row>
    <row r="81" spans="1:31" s="34" customFormat="1" ht="6.95" customHeight="1" x14ac:dyDescent="0.2">
      <c r="A81" s="32"/>
      <c r="B81" s="45"/>
      <c r="C81" s="113"/>
      <c r="D81" s="113"/>
      <c r="E81" s="113"/>
      <c r="F81" s="113"/>
      <c r="G81" s="113"/>
      <c r="H81" s="113"/>
      <c r="I81" s="113"/>
      <c r="J81" s="113"/>
      <c r="K81" s="46"/>
      <c r="L81" s="40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34" customFormat="1" ht="24.95" customHeight="1" x14ac:dyDescent="0.2">
      <c r="A82" s="32"/>
      <c r="B82" s="4"/>
      <c r="C82" s="90" t="s">
        <v>106</v>
      </c>
      <c r="D82" s="97"/>
      <c r="E82" s="97"/>
      <c r="F82" s="97"/>
      <c r="G82" s="97"/>
      <c r="H82" s="97"/>
      <c r="I82" s="97"/>
      <c r="J82" s="97"/>
      <c r="K82" s="32"/>
      <c r="L82" s="40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34" customFormat="1" ht="6.95" customHeight="1" x14ac:dyDescent="0.2">
      <c r="A83" s="32"/>
      <c r="B83" s="4"/>
      <c r="C83" s="97"/>
      <c r="D83" s="97"/>
      <c r="E83" s="97"/>
      <c r="F83" s="97"/>
      <c r="G83" s="97"/>
      <c r="H83" s="97"/>
      <c r="I83" s="97"/>
      <c r="J83" s="97"/>
      <c r="K83" s="32"/>
      <c r="L83" s="40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34" customFormat="1" ht="12" customHeight="1" x14ac:dyDescent="0.2">
      <c r="A84" s="32"/>
      <c r="B84" s="4"/>
      <c r="C84" s="94" t="s">
        <v>14</v>
      </c>
      <c r="D84" s="97"/>
      <c r="E84" s="97"/>
      <c r="F84" s="97"/>
      <c r="G84" s="97"/>
      <c r="H84" s="97"/>
      <c r="I84" s="97"/>
      <c r="J84" s="97"/>
      <c r="K84" s="32"/>
      <c r="L84" s="40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34" customFormat="1" ht="16.5" customHeight="1" x14ac:dyDescent="0.2">
      <c r="A85" s="32"/>
      <c r="B85" s="4"/>
      <c r="C85" s="97"/>
      <c r="D85" s="97"/>
      <c r="E85" s="330" t="str">
        <f>E7</f>
        <v>OBNOVA DETSKÉHO IHRISKA PEČIANSKA - 1. etapa</v>
      </c>
      <c r="F85" s="331"/>
      <c r="G85" s="331"/>
      <c r="H85" s="331"/>
      <c r="I85" s="97"/>
      <c r="J85" s="97"/>
      <c r="K85" s="32"/>
      <c r="L85" s="40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ht="12" customHeight="1" x14ac:dyDescent="0.2">
      <c r="B86" s="27"/>
      <c r="C86" s="94" t="s">
        <v>102</v>
      </c>
      <c r="D86" s="91"/>
      <c r="E86" s="91"/>
      <c r="F86" s="91"/>
      <c r="G86" s="91"/>
      <c r="H86" s="91"/>
      <c r="I86" s="91"/>
      <c r="J86" s="91"/>
      <c r="L86" s="27"/>
    </row>
    <row r="87" spans="1:31" s="34" customFormat="1" ht="16.5" customHeight="1" x14ac:dyDescent="0.2">
      <c r="A87" s="32"/>
      <c r="B87" s="4"/>
      <c r="C87" s="97"/>
      <c r="D87" s="97"/>
      <c r="E87" s="330" t="s">
        <v>103</v>
      </c>
      <c r="F87" s="329"/>
      <c r="G87" s="329"/>
      <c r="H87" s="329"/>
      <c r="I87" s="97"/>
      <c r="J87" s="97"/>
      <c r="K87" s="32"/>
      <c r="L87" s="40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34" customFormat="1" ht="12" customHeight="1" x14ac:dyDescent="0.2">
      <c r="A88" s="32"/>
      <c r="B88" s="4"/>
      <c r="C88" s="94" t="s">
        <v>104</v>
      </c>
      <c r="D88" s="97"/>
      <c r="E88" s="97"/>
      <c r="F88" s="97"/>
      <c r="G88" s="97"/>
      <c r="H88" s="97"/>
      <c r="I88" s="97"/>
      <c r="J88" s="97"/>
      <c r="K88" s="32"/>
      <c r="L88" s="40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34" customFormat="1" ht="30" customHeight="1" x14ac:dyDescent="0.2">
      <c r="A89" s="32"/>
      <c r="B89" s="4"/>
      <c r="C89" s="97"/>
      <c r="D89" s="97"/>
      <c r="E89" s="307" t="str">
        <f>E11</f>
        <v xml:space="preserve">SO.01.2 - SO.01.2 - Dopadová plocha </v>
      </c>
      <c r="F89" s="329"/>
      <c r="G89" s="329"/>
      <c r="H89" s="329"/>
      <c r="I89" s="97"/>
      <c r="J89" s="97"/>
      <c r="K89" s="32"/>
      <c r="L89" s="40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34" customFormat="1" ht="6.95" customHeight="1" x14ac:dyDescent="0.2">
      <c r="A90" s="32"/>
      <c r="B90" s="4"/>
      <c r="C90" s="97"/>
      <c r="D90" s="97"/>
      <c r="E90" s="97"/>
      <c r="F90" s="97"/>
      <c r="G90" s="97"/>
      <c r="H90" s="97"/>
      <c r="I90" s="97"/>
      <c r="J90" s="97"/>
      <c r="K90" s="32"/>
      <c r="L90" s="40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34" customFormat="1" ht="12" customHeight="1" x14ac:dyDescent="0.2">
      <c r="A91" s="32"/>
      <c r="B91" s="4"/>
      <c r="C91" s="94" t="s">
        <v>17</v>
      </c>
      <c r="D91" s="97"/>
      <c r="E91" s="97"/>
      <c r="F91" s="95" t="str">
        <f>F14</f>
        <v xml:space="preserve">Bratislava </v>
      </c>
      <c r="G91" s="97"/>
      <c r="H91" s="97"/>
      <c r="I91" s="94" t="s">
        <v>19</v>
      </c>
      <c r="J91" s="176" t="str">
        <f>IF(J14="","",J14)</f>
        <v>Vyplň dátum</v>
      </c>
      <c r="K91" s="32"/>
      <c r="L91" s="40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34" customFormat="1" ht="6.95" customHeight="1" x14ac:dyDescent="0.2">
      <c r="A92" s="32"/>
      <c r="B92" s="4"/>
      <c r="C92" s="97"/>
      <c r="D92" s="97"/>
      <c r="E92" s="97"/>
      <c r="F92" s="97"/>
      <c r="G92" s="97"/>
      <c r="H92" s="97"/>
      <c r="I92" s="97"/>
      <c r="J92" s="97"/>
      <c r="K92" s="32"/>
      <c r="L92" s="40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34" customFormat="1" ht="15.2" customHeight="1" x14ac:dyDescent="0.2">
      <c r="A93" s="32"/>
      <c r="B93" s="4"/>
      <c r="C93" s="94" t="s">
        <v>20</v>
      </c>
      <c r="D93" s="97"/>
      <c r="E93" s="97"/>
      <c r="F93" s="95" t="str">
        <f>E17</f>
        <v>Magistrát hlavného mesta SR Bratislavy</v>
      </c>
      <c r="G93" s="97"/>
      <c r="H93" s="97"/>
      <c r="I93" s="94" t="s">
        <v>26</v>
      </c>
      <c r="J93" s="194" t="str">
        <f>E23</f>
        <v xml:space="preserve">Ing.arch.K. Kolčáková  </v>
      </c>
      <c r="K93" s="32"/>
      <c r="L93" s="40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34" customFormat="1" ht="25.7" customHeight="1" x14ac:dyDescent="0.2">
      <c r="A94" s="32"/>
      <c r="B94" s="4"/>
      <c r="C94" s="94" t="s">
        <v>24</v>
      </c>
      <c r="D94" s="97"/>
      <c r="E94" s="97"/>
      <c r="F94" s="95" t="str">
        <f>IF(E20="","",E20)</f>
        <v>zhotoviteľ</v>
      </c>
      <c r="G94" s="97"/>
      <c r="H94" s="97"/>
      <c r="I94" s="94" t="s">
        <v>30</v>
      </c>
      <c r="J94" s="194" t="str">
        <f>E26</f>
        <v xml:space="preserve">BizPartner Agency s.r.o. , Poprad </v>
      </c>
      <c r="K94" s="32"/>
      <c r="L94" s="40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34" customFormat="1" ht="10.35" customHeight="1" x14ac:dyDescent="0.2">
      <c r="A95" s="32"/>
      <c r="B95" s="4"/>
      <c r="C95" s="97"/>
      <c r="D95" s="97"/>
      <c r="E95" s="97"/>
      <c r="F95" s="97"/>
      <c r="G95" s="97"/>
      <c r="H95" s="97"/>
      <c r="I95" s="97"/>
      <c r="J95" s="97"/>
      <c r="K95" s="32"/>
      <c r="L95" s="40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34" customFormat="1" ht="29.25" customHeight="1" x14ac:dyDescent="0.2">
      <c r="A96" s="32"/>
      <c r="B96" s="4"/>
      <c r="C96" s="196" t="s">
        <v>107</v>
      </c>
      <c r="D96" s="195"/>
      <c r="E96" s="195"/>
      <c r="F96" s="195"/>
      <c r="G96" s="195"/>
      <c r="H96" s="195"/>
      <c r="I96" s="195"/>
      <c r="J96" s="197" t="s">
        <v>108</v>
      </c>
      <c r="K96" s="130"/>
      <c r="L96" s="40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34" customFormat="1" ht="10.35" customHeight="1" x14ac:dyDescent="0.2">
      <c r="A97" s="32"/>
      <c r="B97" s="4"/>
      <c r="C97" s="97"/>
      <c r="D97" s="97"/>
      <c r="E97" s="97"/>
      <c r="F97" s="97"/>
      <c r="G97" s="97"/>
      <c r="H97" s="97"/>
      <c r="I97" s="97"/>
      <c r="J97" s="97"/>
      <c r="K97" s="32"/>
      <c r="L97" s="40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34" customFormat="1" ht="22.9" customHeight="1" x14ac:dyDescent="0.2">
      <c r="A98" s="32"/>
      <c r="B98" s="4"/>
      <c r="C98" s="198" t="s">
        <v>109</v>
      </c>
      <c r="D98" s="97"/>
      <c r="E98" s="97"/>
      <c r="F98" s="97"/>
      <c r="G98" s="97"/>
      <c r="H98" s="97"/>
      <c r="I98" s="97"/>
      <c r="J98" s="180">
        <f>J125</f>
        <v>0</v>
      </c>
      <c r="K98" s="32"/>
      <c r="L98" s="40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24" t="s">
        <v>110</v>
      </c>
    </row>
    <row r="99" spans="1:47" s="132" customFormat="1" ht="24.95" customHeight="1" x14ac:dyDescent="0.2">
      <c r="B99" s="133"/>
      <c r="C99" s="199"/>
      <c r="D99" s="200" t="s">
        <v>111</v>
      </c>
      <c r="E99" s="201"/>
      <c r="F99" s="201"/>
      <c r="G99" s="201"/>
      <c r="H99" s="201"/>
      <c r="I99" s="201"/>
      <c r="J99" s="202">
        <f>J126</f>
        <v>0</v>
      </c>
      <c r="L99" s="133"/>
    </row>
    <row r="100" spans="1:47" s="80" customFormat="1" ht="19.899999999999999" customHeight="1" x14ac:dyDescent="0.2">
      <c r="B100" s="134"/>
      <c r="C100" s="123"/>
      <c r="D100" s="203" t="s">
        <v>249</v>
      </c>
      <c r="E100" s="204"/>
      <c r="F100" s="204"/>
      <c r="G100" s="204"/>
      <c r="H100" s="204"/>
      <c r="I100" s="204"/>
      <c r="J100" s="205">
        <f>J127</f>
        <v>0</v>
      </c>
      <c r="L100" s="134"/>
    </row>
    <row r="101" spans="1:47" s="80" customFormat="1" ht="19.899999999999999" customHeight="1" x14ac:dyDescent="0.2">
      <c r="B101" s="134"/>
      <c r="C101" s="123"/>
      <c r="D101" s="203" t="s">
        <v>113</v>
      </c>
      <c r="E101" s="204"/>
      <c r="F101" s="204"/>
      <c r="G101" s="204"/>
      <c r="H101" s="204"/>
      <c r="I101" s="204"/>
      <c r="J101" s="205">
        <f>J145</f>
        <v>0</v>
      </c>
      <c r="L101" s="134"/>
    </row>
    <row r="102" spans="1:47" s="80" customFormat="1" ht="19.899999999999999" customHeight="1" x14ac:dyDescent="0.2">
      <c r="B102" s="134"/>
      <c r="C102" s="123"/>
      <c r="D102" s="203" t="s">
        <v>250</v>
      </c>
      <c r="E102" s="204"/>
      <c r="F102" s="204"/>
      <c r="G102" s="204"/>
      <c r="H102" s="204"/>
      <c r="I102" s="204"/>
      <c r="J102" s="205">
        <f>J160</f>
        <v>0</v>
      </c>
      <c r="L102" s="134"/>
    </row>
    <row r="103" spans="1:47" s="132" customFormat="1" ht="21.75" customHeight="1" x14ac:dyDescent="0.2">
      <c r="B103" s="133"/>
      <c r="C103" s="199"/>
      <c r="D103" s="206" t="s">
        <v>114</v>
      </c>
      <c r="E103" s="199"/>
      <c r="F103" s="199"/>
      <c r="G103" s="199"/>
      <c r="H103" s="199"/>
      <c r="I103" s="199"/>
      <c r="J103" s="207">
        <f>J162</f>
        <v>0</v>
      </c>
      <c r="L103" s="133"/>
    </row>
    <row r="104" spans="1:47" s="34" customFormat="1" ht="21.75" customHeight="1" x14ac:dyDescent="0.2">
      <c r="A104" s="32"/>
      <c r="B104" s="4"/>
      <c r="C104" s="97"/>
      <c r="D104" s="97"/>
      <c r="E104" s="97"/>
      <c r="F104" s="97"/>
      <c r="G104" s="97"/>
      <c r="H104" s="97"/>
      <c r="I104" s="97"/>
      <c r="J104" s="97"/>
      <c r="K104" s="32"/>
      <c r="L104" s="40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47" s="34" customFormat="1" ht="6.95" customHeight="1" x14ac:dyDescent="0.2">
      <c r="A105" s="32"/>
      <c r="B105" s="43"/>
      <c r="C105" s="112"/>
      <c r="D105" s="112"/>
      <c r="E105" s="112"/>
      <c r="F105" s="112"/>
      <c r="G105" s="112"/>
      <c r="H105" s="112"/>
      <c r="I105" s="112"/>
      <c r="J105" s="112"/>
      <c r="K105" s="44"/>
      <c r="L105" s="40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47" x14ac:dyDescent="0.2">
      <c r="C106" s="91"/>
      <c r="D106" s="91"/>
      <c r="E106" s="91"/>
      <c r="F106" s="91"/>
      <c r="G106" s="91"/>
      <c r="H106" s="91"/>
      <c r="I106" s="91"/>
      <c r="J106" s="91"/>
    </row>
    <row r="107" spans="1:47" x14ac:dyDescent="0.2">
      <c r="C107" s="91"/>
      <c r="D107" s="91"/>
      <c r="E107" s="91"/>
      <c r="F107" s="91"/>
      <c r="G107" s="91"/>
      <c r="H107" s="91"/>
      <c r="I107" s="91"/>
      <c r="J107" s="91"/>
    </row>
    <row r="108" spans="1:47" x14ac:dyDescent="0.2">
      <c r="C108" s="91"/>
      <c r="D108" s="91"/>
      <c r="E108" s="91"/>
      <c r="F108" s="91"/>
      <c r="G108" s="91"/>
      <c r="H108" s="91"/>
      <c r="I108" s="91"/>
      <c r="J108" s="91"/>
    </row>
    <row r="109" spans="1:47" s="34" customFormat="1" ht="6.95" customHeight="1" x14ac:dyDescent="0.2">
      <c r="A109" s="32"/>
      <c r="B109" s="45"/>
      <c r="C109" s="113"/>
      <c r="D109" s="113"/>
      <c r="E109" s="113"/>
      <c r="F109" s="113"/>
      <c r="G109" s="113"/>
      <c r="H109" s="113"/>
      <c r="I109" s="113"/>
      <c r="J109" s="113"/>
      <c r="K109" s="46"/>
      <c r="L109" s="40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34" customFormat="1" ht="24.95" customHeight="1" x14ac:dyDescent="0.2">
      <c r="A110" s="32"/>
      <c r="B110" s="4"/>
      <c r="C110" s="90" t="s">
        <v>115</v>
      </c>
      <c r="D110" s="97"/>
      <c r="E110" s="97"/>
      <c r="F110" s="97"/>
      <c r="G110" s="97"/>
      <c r="H110" s="97"/>
      <c r="I110" s="97"/>
      <c r="J110" s="97"/>
      <c r="K110" s="32"/>
      <c r="L110" s="40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34" customFormat="1" ht="6.95" customHeight="1" x14ac:dyDescent="0.2">
      <c r="A111" s="32"/>
      <c r="B111" s="4"/>
      <c r="C111" s="97"/>
      <c r="D111" s="97"/>
      <c r="E111" s="97"/>
      <c r="F111" s="97"/>
      <c r="G111" s="97"/>
      <c r="H111" s="97"/>
      <c r="I111" s="97"/>
      <c r="J111" s="97"/>
      <c r="K111" s="32"/>
      <c r="L111" s="40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34" customFormat="1" ht="12" customHeight="1" x14ac:dyDescent="0.2">
      <c r="A112" s="32"/>
      <c r="B112" s="4"/>
      <c r="C112" s="94" t="s">
        <v>14</v>
      </c>
      <c r="D112" s="97"/>
      <c r="E112" s="97"/>
      <c r="F112" s="97"/>
      <c r="G112" s="97"/>
      <c r="H112" s="97"/>
      <c r="I112" s="97"/>
      <c r="J112" s="97"/>
      <c r="K112" s="32"/>
      <c r="L112" s="40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34" customFormat="1" ht="16.5" customHeight="1" x14ac:dyDescent="0.2">
      <c r="A113" s="32"/>
      <c r="B113" s="4"/>
      <c r="C113" s="97"/>
      <c r="D113" s="97"/>
      <c r="E113" s="330" t="str">
        <f>E7</f>
        <v>OBNOVA DETSKÉHO IHRISKA PEČIANSKA - 1. etapa</v>
      </c>
      <c r="F113" s="331"/>
      <c r="G113" s="331"/>
      <c r="H113" s="331"/>
      <c r="I113" s="97"/>
      <c r="J113" s="97"/>
      <c r="K113" s="32"/>
      <c r="L113" s="40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ht="12" customHeight="1" x14ac:dyDescent="0.2">
      <c r="B114" s="27"/>
      <c r="C114" s="94" t="s">
        <v>102</v>
      </c>
      <c r="D114" s="91"/>
      <c r="E114" s="91"/>
      <c r="F114" s="91"/>
      <c r="G114" s="91"/>
      <c r="H114" s="91"/>
      <c r="I114" s="91"/>
      <c r="J114" s="91"/>
      <c r="L114" s="27"/>
    </row>
    <row r="115" spans="1:65" s="34" customFormat="1" ht="16.5" customHeight="1" x14ac:dyDescent="0.2">
      <c r="A115" s="32"/>
      <c r="B115" s="4"/>
      <c r="C115" s="97"/>
      <c r="D115" s="97"/>
      <c r="E115" s="330" t="s">
        <v>103</v>
      </c>
      <c r="F115" s="329"/>
      <c r="G115" s="329"/>
      <c r="H115" s="329"/>
      <c r="I115" s="97"/>
      <c r="J115" s="97"/>
      <c r="K115" s="32"/>
      <c r="L115" s="40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34" customFormat="1" ht="12" customHeight="1" x14ac:dyDescent="0.2">
      <c r="A116" s="32"/>
      <c r="B116" s="4"/>
      <c r="C116" s="94" t="s">
        <v>104</v>
      </c>
      <c r="D116" s="97"/>
      <c r="E116" s="97"/>
      <c r="F116" s="97"/>
      <c r="G116" s="97"/>
      <c r="H116" s="97"/>
      <c r="I116" s="97"/>
      <c r="J116" s="97"/>
      <c r="K116" s="32"/>
      <c r="L116" s="40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34" customFormat="1" ht="30" customHeight="1" x14ac:dyDescent="0.2">
      <c r="A117" s="32"/>
      <c r="B117" s="4"/>
      <c r="C117" s="97"/>
      <c r="D117" s="97"/>
      <c r="E117" s="307" t="str">
        <f>E11</f>
        <v xml:space="preserve">SO.01.2 - SO.01.2 - Dopadová plocha </v>
      </c>
      <c r="F117" s="329"/>
      <c r="G117" s="329"/>
      <c r="H117" s="329"/>
      <c r="I117" s="97"/>
      <c r="J117" s="97"/>
      <c r="K117" s="32"/>
      <c r="L117" s="40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34" customFormat="1" ht="6.95" customHeight="1" x14ac:dyDescent="0.2">
      <c r="A118" s="32"/>
      <c r="B118" s="4"/>
      <c r="C118" s="97"/>
      <c r="D118" s="97"/>
      <c r="E118" s="97"/>
      <c r="F118" s="97"/>
      <c r="G118" s="97"/>
      <c r="H118" s="97"/>
      <c r="I118" s="97"/>
      <c r="J118" s="97"/>
      <c r="K118" s="32"/>
      <c r="L118" s="40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34" customFormat="1" ht="12" customHeight="1" x14ac:dyDescent="0.2">
      <c r="A119" s="32"/>
      <c r="B119" s="4"/>
      <c r="C119" s="94" t="s">
        <v>17</v>
      </c>
      <c r="D119" s="97"/>
      <c r="E119" s="97"/>
      <c r="F119" s="95" t="str">
        <f>F14</f>
        <v xml:space="preserve">Bratislava </v>
      </c>
      <c r="G119" s="97"/>
      <c r="H119" s="97"/>
      <c r="I119" s="94" t="s">
        <v>19</v>
      </c>
      <c r="J119" s="176" t="str">
        <f>IF(J14="","",J14)</f>
        <v>Vyplň dátum</v>
      </c>
      <c r="K119" s="32"/>
      <c r="L119" s="40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34" customFormat="1" ht="6.95" customHeight="1" x14ac:dyDescent="0.2">
      <c r="A120" s="32"/>
      <c r="B120" s="4"/>
      <c r="C120" s="97"/>
      <c r="D120" s="97"/>
      <c r="E120" s="97"/>
      <c r="F120" s="97"/>
      <c r="G120" s="97"/>
      <c r="H120" s="97"/>
      <c r="I120" s="97"/>
      <c r="J120" s="97"/>
      <c r="K120" s="32"/>
      <c r="L120" s="40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34" customFormat="1" ht="15.2" customHeight="1" x14ac:dyDescent="0.2">
      <c r="A121" s="32"/>
      <c r="B121" s="4"/>
      <c r="C121" s="94" t="s">
        <v>20</v>
      </c>
      <c r="D121" s="97"/>
      <c r="E121" s="97"/>
      <c r="F121" s="95" t="str">
        <f>E17</f>
        <v>Magistrát hlavného mesta SR Bratislavy</v>
      </c>
      <c r="G121" s="97"/>
      <c r="H121" s="97"/>
      <c r="I121" s="94" t="s">
        <v>26</v>
      </c>
      <c r="J121" s="194" t="str">
        <f>E23</f>
        <v xml:space="preserve">Ing.arch.K. Kolčáková  </v>
      </c>
      <c r="K121" s="32"/>
      <c r="L121" s="40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34" customFormat="1" ht="25.7" customHeight="1" x14ac:dyDescent="0.2">
      <c r="A122" s="32"/>
      <c r="B122" s="4"/>
      <c r="C122" s="94" t="s">
        <v>24</v>
      </c>
      <c r="D122" s="97"/>
      <c r="E122" s="97"/>
      <c r="F122" s="95" t="str">
        <f>IF(E20="","",E20)</f>
        <v>zhotoviteľ</v>
      </c>
      <c r="G122" s="97"/>
      <c r="H122" s="97"/>
      <c r="I122" s="94" t="s">
        <v>30</v>
      </c>
      <c r="J122" s="194" t="str">
        <f>E26</f>
        <v xml:space="preserve">BizPartner Agency s.r.o. , Poprad </v>
      </c>
      <c r="K122" s="32"/>
      <c r="L122" s="40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34" customFormat="1" ht="10.35" customHeight="1" x14ac:dyDescent="0.2">
      <c r="A123" s="32"/>
      <c r="B123" s="4"/>
      <c r="C123" s="97"/>
      <c r="D123" s="97"/>
      <c r="E123" s="97"/>
      <c r="F123" s="97"/>
      <c r="G123" s="97"/>
      <c r="H123" s="97"/>
      <c r="I123" s="97"/>
      <c r="J123" s="97"/>
      <c r="K123" s="32"/>
      <c r="L123" s="40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5" s="139" customFormat="1" ht="29.25" customHeight="1" x14ac:dyDescent="0.2">
      <c r="A124" s="135"/>
      <c r="B124" s="136"/>
      <c r="C124" s="208" t="s">
        <v>116</v>
      </c>
      <c r="D124" s="209" t="s">
        <v>60</v>
      </c>
      <c r="E124" s="209" t="s">
        <v>56</v>
      </c>
      <c r="F124" s="209" t="s">
        <v>57</v>
      </c>
      <c r="G124" s="209" t="s">
        <v>117</v>
      </c>
      <c r="H124" s="209" t="s">
        <v>118</v>
      </c>
      <c r="I124" s="209" t="s">
        <v>119</v>
      </c>
      <c r="J124" s="210" t="s">
        <v>108</v>
      </c>
      <c r="K124" s="137" t="s">
        <v>120</v>
      </c>
      <c r="L124" s="138"/>
      <c r="M124" s="56" t="s">
        <v>1</v>
      </c>
      <c r="N124" s="57" t="s">
        <v>39</v>
      </c>
      <c r="O124" s="57" t="s">
        <v>121</v>
      </c>
      <c r="P124" s="57" t="s">
        <v>122</v>
      </c>
      <c r="Q124" s="57" t="s">
        <v>123</v>
      </c>
      <c r="R124" s="57" t="s">
        <v>124</v>
      </c>
      <c r="S124" s="57" t="s">
        <v>125</v>
      </c>
      <c r="T124" s="58" t="s">
        <v>126</v>
      </c>
      <c r="U124" s="135"/>
      <c r="V124" s="135"/>
      <c r="W124" s="135"/>
      <c r="X124" s="135"/>
      <c r="Y124" s="135"/>
      <c r="Z124" s="135"/>
      <c r="AA124" s="135"/>
      <c r="AB124" s="135"/>
      <c r="AC124" s="135"/>
      <c r="AD124" s="135"/>
      <c r="AE124" s="135"/>
    </row>
    <row r="125" spans="1:65" s="34" customFormat="1" ht="22.9" customHeight="1" x14ac:dyDescent="0.25">
      <c r="A125" s="32"/>
      <c r="B125" s="4"/>
      <c r="C125" s="119" t="s">
        <v>109</v>
      </c>
      <c r="D125" s="97"/>
      <c r="E125" s="97"/>
      <c r="F125" s="97"/>
      <c r="G125" s="97"/>
      <c r="H125" s="97"/>
      <c r="I125" s="97"/>
      <c r="J125" s="211">
        <f>BK125</f>
        <v>0</v>
      </c>
      <c r="K125" s="32"/>
      <c r="L125" s="4"/>
      <c r="M125" s="59"/>
      <c r="N125" s="51"/>
      <c r="O125" s="60"/>
      <c r="P125" s="140">
        <f>P126+P162</f>
        <v>0</v>
      </c>
      <c r="Q125" s="60"/>
      <c r="R125" s="140">
        <f>R126+R162</f>
        <v>112.40285699999998</v>
      </c>
      <c r="S125" s="60"/>
      <c r="T125" s="141">
        <f>T126+T162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24" t="s">
        <v>74</v>
      </c>
      <c r="AU125" s="24" t="s">
        <v>110</v>
      </c>
      <c r="BK125" s="142">
        <f>BK126+BK162</f>
        <v>0</v>
      </c>
    </row>
    <row r="126" spans="1:65" s="3" customFormat="1" ht="25.9" customHeight="1" x14ac:dyDescent="0.2">
      <c r="B126" s="143"/>
      <c r="C126" s="212"/>
      <c r="D126" s="213" t="s">
        <v>74</v>
      </c>
      <c r="E126" s="214" t="s">
        <v>127</v>
      </c>
      <c r="F126" s="214" t="s">
        <v>128</v>
      </c>
      <c r="G126" s="212"/>
      <c r="H126" s="212"/>
      <c r="I126" s="212"/>
      <c r="J126" s="207">
        <f>BK126</f>
        <v>0</v>
      </c>
      <c r="L126" s="143"/>
      <c r="M126" s="145"/>
      <c r="N126" s="146"/>
      <c r="O126" s="146"/>
      <c r="P126" s="147">
        <f>P127+P145+P160</f>
        <v>0</v>
      </c>
      <c r="Q126" s="146"/>
      <c r="R126" s="147">
        <f>R127+R145+R160</f>
        <v>112.40285699999998</v>
      </c>
      <c r="S126" s="146"/>
      <c r="T126" s="148">
        <f>T127+T145+T160</f>
        <v>0</v>
      </c>
      <c r="AR126" s="144" t="s">
        <v>82</v>
      </c>
      <c r="AT126" s="149" t="s">
        <v>74</v>
      </c>
      <c r="AU126" s="149" t="s">
        <v>75</v>
      </c>
      <c r="AY126" s="144" t="s">
        <v>129</v>
      </c>
      <c r="BK126" s="150">
        <f>BK127+BK145+BK160</f>
        <v>0</v>
      </c>
    </row>
    <row r="127" spans="1:65" s="3" customFormat="1" ht="22.9" customHeight="1" x14ac:dyDescent="0.2">
      <c r="B127" s="143"/>
      <c r="C127" s="212"/>
      <c r="D127" s="213" t="s">
        <v>74</v>
      </c>
      <c r="E127" s="215" t="s">
        <v>155</v>
      </c>
      <c r="F127" s="215" t="s">
        <v>251</v>
      </c>
      <c r="G127" s="212"/>
      <c r="H127" s="212"/>
      <c r="I127" s="212"/>
      <c r="J127" s="216">
        <f>BK127</f>
        <v>0</v>
      </c>
      <c r="L127" s="143"/>
      <c r="M127" s="145"/>
      <c r="N127" s="146"/>
      <c r="O127" s="146"/>
      <c r="P127" s="147">
        <f>SUM(P128:P144)</f>
        <v>0</v>
      </c>
      <c r="Q127" s="146"/>
      <c r="R127" s="147">
        <f>SUM(R128:R144)</f>
        <v>102.59294699999998</v>
      </c>
      <c r="S127" s="146"/>
      <c r="T127" s="148">
        <f>SUM(T128:T144)</f>
        <v>0</v>
      </c>
      <c r="AR127" s="144" t="s">
        <v>82</v>
      </c>
      <c r="AT127" s="149" t="s">
        <v>74</v>
      </c>
      <c r="AU127" s="149" t="s">
        <v>82</v>
      </c>
      <c r="AY127" s="144" t="s">
        <v>129</v>
      </c>
      <c r="BK127" s="150">
        <f>SUM(BK128:BK144)</f>
        <v>0</v>
      </c>
    </row>
    <row r="128" spans="1:65" s="34" customFormat="1" ht="24.2" customHeight="1" x14ac:dyDescent="0.2">
      <c r="A128" s="32"/>
      <c r="B128" s="4"/>
      <c r="C128" s="217" t="s">
        <v>82</v>
      </c>
      <c r="D128" s="217" t="s">
        <v>131</v>
      </c>
      <c r="E128" s="218" t="s">
        <v>252</v>
      </c>
      <c r="F128" s="219" t="s">
        <v>253</v>
      </c>
      <c r="G128" s="220" t="s">
        <v>134</v>
      </c>
      <c r="H128" s="221">
        <v>257.7</v>
      </c>
      <c r="I128" s="5"/>
      <c r="J128" s="221">
        <f>ROUND(I128*H128,3)</f>
        <v>0</v>
      </c>
      <c r="K128" s="6"/>
      <c r="L128" s="4"/>
      <c r="M128" s="7" t="s">
        <v>1</v>
      </c>
      <c r="N128" s="151" t="s">
        <v>41</v>
      </c>
      <c r="O128" s="53"/>
      <c r="P128" s="152">
        <f>O128*H128</f>
        <v>0</v>
      </c>
      <c r="Q128" s="152">
        <v>6.1850000000000002E-2</v>
      </c>
      <c r="R128" s="152">
        <f>Q128*H128</f>
        <v>15.938744999999999</v>
      </c>
      <c r="S128" s="152">
        <v>0</v>
      </c>
      <c r="T128" s="153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54" t="s">
        <v>135</v>
      </c>
      <c r="AT128" s="154" t="s">
        <v>131</v>
      </c>
      <c r="AU128" s="154" t="s">
        <v>88</v>
      </c>
      <c r="AY128" s="24" t="s">
        <v>129</v>
      </c>
      <c r="BE128" s="155">
        <f>IF(N128="základná",J128,0)</f>
        <v>0</v>
      </c>
      <c r="BF128" s="155">
        <f>IF(N128="znížená",J128,0)</f>
        <v>0</v>
      </c>
      <c r="BG128" s="155">
        <f>IF(N128="zákl. prenesená",J128,0)</f>
        <v>0</v>
      </c>
      <c r="BH128" s="155">
        <f>IF(N128="zníž. prenesená",J128,0)</f>
        <v>0</v>
      </c>
      <c r="BI128" s="155">
        <f>IF(N128="nulová",J128,0)</f>
        <v>0</v>
      </c>
      <c r="BJ128" s="24" t="s">
        <v>88</v>
      </c>
      <c r="BK128" s="156">
        <f>ROUND(I128*H128,3)</f>
        <v>0</v>
      </c>
      <c r="BL128" s="24" t="s">
        <v>135</v>
      </c>
      <c r="BM128" s="154" t="s">
        <v>254</v>
      </c>
    </row>
    <row r="129" spans="1:65" s="10" customFormat="1" x14ac:dyDescent="0.2">
      <c r="B129" s="167"/>
      <c r="C129" s="231"/>
      <c r="D129" s="223" t="s">
        <v>137</v>
      </c>
      <c r="E129" s="232" t="s">
        <v>1</v>
      </c>
      <c r="F129" s="233" t="s">
        <v>255</v>
      </c>
      <c r="G129" s="231"/>
      <c r="H129" s="232" t="s">
        <v>1</v>
      </c>
      <c r="J129" s="231"/>
      <c r="L129" s="167"/>
      <c r="M129" s="169"/>
      <c r="N129" s="170"/>
      <c r="O129" s="170"/>
      <c r="P129" s="170"/>
      <c r="Q129" s="170"/>
      <c r="R129" s="170"/>
      <c r="S129" s="170"/>
      <c r="T129" s="171"/>
      <c r="AT129" s="168" t="s">
        <v>137</v>
      </c>
      <c r="AU129" s="168" t="s">
        <v>88</v>
      </c>
      <c r="AV129" s="10" t="s">
        <v>82</v>
      </c>
      <c r="AW129" s="10" t="s">
        <v>28</v>
      </c>
      <c r="AX129" s="10" t="s">
        <v>75</v>
      </c>
      <c r="AY129" s="168" t="s">
        <v>129</v>
      </c>
    </row>
    <row r="130" spans="1:65" s="8" customFormat="1" x14ac:dyDescent="0.2">
      <c r="B130" s="157"/>
      <c r="C130" s="222"/>
      <c r="D130" s="223" t="s">
        <v>137</v>
      </c>
      <c r="E130" s="224" t="s">
        <v>1</v>
      </c>
      <c r="F130" s="225" t="s">
        <v>256</v>
      </c>
      <c r="G130" s="222"/>
      <c r="H130" s="226">
        <v>210</v>
      </c>
      <c r="J130" s="222"/>
      <c r="L130" s="157"/>
      <c r="M130" s="159"/>
      <c r="N130" s="160"/>
      <c r="O130" s="160"/>
      <c r="P130" s="160"/>
      <c r="Q130" s="160"/>
      <c r="R130" s="160"/>
      <c r="S130" s="160"/>
      <c r="T130" s="161"/>
      <c r="AT130" s="158" t="s">
        <v>137</v>
      </c>
      <c r="AU130" s="158" t="s">
        <v>88</v>
      </c>
      <c r="AV130" s="8" t="s">
        <v>88</v>
      </c>
      <c r="AW130" s="8" t="s">
        <v>28</v>
      </c>
      <c r="AX130" s="8" t="s">
        <v>75</v>
      </c>
      <c r="AY130" s="158" t="s">
        <v>129</v>
      </c>
    </row>
    <row r="131" spans="1:65" s="8" customFormat="1" x14ac:dyDescent="0.2">
      <c r="B131" s="157"/>
      <c r="C131" s="222"/>
      <c r="D131" s="223" t="s">
        <v>137</v>
      </c>
      <c r="E131" s="224" t="s">
        <v>1</v>
      </c>
      <c r="F131" s="225" t="s">
        <v>257</v>
      </c>
      <c r="G131" s="222"/>
      <c r="H131" s="226">
        <v>47.7</v>
      </c>
      <c r="J131" s="222"/>
      <c r="L131" s="157"/>
      <c r="M131" s="159"/>
      <c r="N131" s="160"/>
      <c r="O131" s="160"/>
      <c r="P131" s="160"/>
      <c r="Q131" s="160"/>
      <c r="R131" s="160"/>
      <c r="S131" s="160"/>
      <c r="T131" s="161"/>
      <c r="AT131" s="158" t="s">
        <v>137</v>
      </c>
      <c r="AU131" s="158" t="s">
        <v>88</v>
      </c>
      <c r="AV131" s="8" t="s">
        <v>88</v>
      </c>
      <c r="AW131" s="8" t="s">
        <v>28</v>
      </c>
      <c r="AX131" s="8" t="s">
        <v>75</v>
      </c>
      <c r="AY131" s="158" t="s">
        <v>129</v>
      </c>
    </row>
    <row r="132" spans="1:65" s="9" customFormat="1" x14ac:dyDescent="0.2">
      <c r="B132" s="162"/>
      <c r="C132" s="227"/>
      <c r="D132" s="223" t="s">
        <v>137</v>
      </c>
      <c r="E132" s="228" t="s">
        <v>1</v>
      </c>
      <c r="F132" s="229" t="s">
        <v>139</v>
      </c>
      <c r="G132" s="227"/>
      <c r="H132" s="230">
        <v>257.7</v>
      </c>
      <c r="J132" s="227"/>
      <c r="L132" s="162"/>
      <c r="M132" s="164"/>
      <c r="N132" s="165"/>
      <c r="O132" s="165"/>
      <c r="P132" s="165"/>
      <c r="Q132" s="165"/>
      <c r="R132" s="165"/>
      <c r="S132" s="165"/>
      <c r="T132" s="166"/>
      <c r="AT132" s="163" t="s">
        <v>137</v>
      </c>
      <c r="AU132" s="163" t="s">
        <v>88</v>
      </c>
      <c r="AV132" s="9" t="s">
        <v>135</v>
      </c>
      <c r="AW132" s="9" t="s">
        <v>28</v>
      </c>
      <c r="AX132" s="9" t="s">
        <v>82</v>
      </c>
      <c r="AY132" s="163" t="s">
        <v>129</v>
      </c>
    </row>
    <row r="133" spans="1:65" s="34" customFormat="1" ht="33" customHeight="1" x14ac:dyDescent="0.2">
      <c r="A133" s="32"/>
      <c r="B133" s="4"/>
      <c r="C133" s="217" t="s">
        <v>88</v>
      </c>
      <c r="D133" s="217" t="s">
        <v>131</v>
      </c>
      <c r="E133" s="218" t="s">
        <v>258</v>
      </c>
      <c r="F133" s="219" t="s">
        <v>259</v>
      </c>
      <c r="G133" s="220" t="s">
        <v>134</v>
      </c>
      <c r="H133" s="221">
        <v>257.7</v>
      </c>
      <c r="I133" s="5"/>
      <c r="J133" s="221">
        <f>ROUND(I133*H133,3)</f>
        <v>0</v>
      </c>
      <c r="K133" s="6"/>
      <c r="L133" s="4"/>
      <c r="M133" s="7" t="s">
        <v>1</v>
      </c>
      <c r="N133" s="151" t="s">
        <v>41</v>
      </c>
      <c r="O133" s="53"/>
      <c r="P133" s="152">
        <f>O133*H133</f>
        <v>0</v>
      </c>
      <c r="Q133" s="152">
        <v>0.33445999999999998</v>
      </c>
      <c r="R133" s="152">
        <f>Q133*H133</f>
        <v>86.190341999999987</v>
      </c>
      <c r="S133" s="152">
        <v>0</v>
      </c>
      <c r="T133" s="153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4" t="s">
        <v>135</v>
      </c>
      <c r="AT133" s="154" t="s">
        <v>131</v>
      </c>
      <c r="AU133" s="154" t="s">
        <v>88</v>
      </c>
      <c r="AY133" s="24" t="s">
        <v>129</v>
      </c>
      <c r="BE133" s="155">
        <f>IF(N133="základná",J133,0)</f>
        <v>0</v>
      </c>
      <c r="BF133" s="155">
        <f>IF(N133="znížená",J133,0)</f>
        <v>0</v>
      </c>
      <c r="BG133" s="155">
        <f>IF(N133="zákl. prenesená",J133,0)</f>
        <v>0</v>
      </c>
      <c r="BH133" s="155">
        <f>IF(N133="zníž. prenesená",J133,0)</f>
        <v>0</v>
      </c>
      <c r="BI133" s="155">
        <f>IF(N133="nulová",J133,0)</f>
        <v>0</v>
      </c>
      <c r="BJ133" s="24" t="s">
        <v>88</v>
      </c>
      <c r="BK133" s="156">
        <f>ROUND(I133*H133,3)</f>
        <v>0</v>
      </c>
      <c r="BL133" s="24" t="s">
        <v>135</v>
      </c>
      <c r="BM133" s="154" t="s">
        <v>260</v>
      </c>
    </row>
    <row r="134" spans="1:65" s="10" customFormat="1" x14ac:dyDescent="0.2">
      <c r="B134" s="167"/>
      <c r="C134" s="231"/>
      <c r="D134" s="223" t="s">
        <v>137</v>
      </c>
      <c r="E134" s="232" t="s">
        <v>1</v>
      </c>
      <c r="F134" s="233" t="s">
        <v>255</v>
      </c>
      <c r="G134" s="231"/>
      <c r="H134" s="232" t="s">
        <v>1</v>
      </c>
      <c r="J134" s="231"/>
      <c r="L134" s="167"/>
      <c r="M134" s="169"/>
      <c r="N134" s="170"/>
      <c r="O134" s="170"/>
      <c r="P134" s="170"/>
      <c r="Q134" s="170"/>
      <c r="R134" s="170"/>
      <c r="S134" s="170"/>
      <c r="T134" s="171"/>
      <c r="AT134" s="168" t="s">
        <v>137</v>
      </c>
      <c r="AU134" s="168" t="s">
        <v>88</v>
      </c>
      <c r="AV134" s="10" t="s">
        <v>82</v>
      </c>
      <c r="AW134" s="10" t="s">
        <v>28</v>
      </c>
      <c r="AX134" s="10" t="s">
        <v>75</v>
      </c>
      <c r="AY134" s="168" t="s">
        <v>129</v>
      </c>
    </row>
    <row r="135" spans="1:65" s="8" customFormat="1" x14ac:dyDescent="0.2">
      <c r="B135" s="157"/>
      <c r="C135" s="222"/>
      <c r="D135" s="223" t="s">
        <v>137</v>
      </c>
      <c r="E135" s="224" t="s">
        <v>1</v>
      </c>
      <c r="F135" s="225" t="s">
        <v>256</v>
      </c>
      <c r="G135" s="222"/>
      <c r="H135" s="226">
        <v>210</v>
      </c>
      <c r="J135" s="222"/>
      <c r="L135" s="157"/>
      <c r="M135" s="159"/>
      <c r="N135" s="160"/>
      <c r="O135" s="160"/>
      <c r="P135" s="160"/>
      <c r="Q135" s="160"/>
      <c r="R135" s="160"/>
      <c r="S135" s="160"/>
      <c r="T135" s="161"/>
      <c r="AT135" s="158" t="s">
        <v>137</v>
      </c>
      <c r="AU135" s="158" t="s">
        <v>88</v>
      </c>
      <c r="AV135" s="8" t="s">
        <v>88</v>
      </c>
      <c r="AW135" s="8" t="s">
        <v>28</v>
      </c>
      <c r="AX135" s="8" t="s">
        <v>75</v>
      </c>
      <c r="AY135" s="158" t="s">
        <v>129</v>
      </c>
    </row>
    <row r="136" spans="1:65" s="8" customFormat="1" x14ac:dyDescent="0.2">
      <c r="B136" s="157"/>
      <c r="C136" s="222"/>
      <c r="D136" s="223" t="s">
        <v>137</v>
      </c>
      <c r="E136" s="224" t="s">
        <v>1</v>
      </c>
      <c r="F136" s="225" t="s">
        <v>257</v>
      </c>
      <c r="G136" s="222"/>
      <c r="H136" s="226">
        <v>47.7</v>
      </c>
      <c r="J136" s="222"/>
      <c r="L136" s="157"/>
      <c r="M136" s="159"/>
      <c r="N136" s="160"/>
      <c r="O136" s="160"/>
      <c r="P136" s="160"/>
      <c r="Q136" s="160"/>
      <c r="R136" s="160"/>
      <c r="S136" s="160"/>
      <c r="T136" s="161"/>
      <c r="AT136" s="158" t="s">
        <v>137</v>
      </c>
      <c r="AU136" s="158" t="s">
        <v>88</v>
      </c>
      <c r="AV136" s="8" t="s">
        <v>88</v>
      </c>
      <c r="AW136" s="8" t="s">
        <v>28</v>
      </c>
      <c r="AX136" s="8" t="s">
        <v>75</v>
      </c>
      <c r="AY136" s="158" t="s">
        <v>129</v>
      </c>
    </row>
    <row r="137" spans="1:65" s="9" customFormat="1" x14ac:dyDescent="0.2">
      <c r="B137" s="162"/>
      <c r="C137" s="227"/>
      <c r="D137" s="223" t="s">
        <v>137</v>
      </c>
      <c r="E137" s="228" t="s">
        <v>1</v>
      </c>
      <c r="F137" s="229" t="s">
        <v>139</v>
      </c>
      <c r="G137" s="227"/>
      <c r="H137" s="230">
        <v>257.7</v>
      </c>
      <c r="J137" s="227"/>
      <c r="L137" s="162"/>
      <c r="M137" s="164"/>
      <c r="N137" s="165"/>
      <c r="O137" s="165"/>
      <c r="P137" s="165"/>
      <c r="Q137" s="165"/>
      <c r="R137" s="165"/>
      <c r="S137" s="165"/>
      <c r="T137" s="166"/>
      <c r="AT137" s="163" t="s">
        <v>137</v>
      </c>
      <c r="AU137" s="163" t="s">
        <v>88</v>
      </c>
      <c r="AV137" s="9" t="s">
        <v>135</v>
      </c>
      <c r="AW137" s="9" t="s">
        <v>28</v>
      </c>
      <c r="AX137" s="9" t="s">
        <v>82</v>
      </c>
      <c r="AY137" s="163" t="s">
        <v>129</v>
      </c>
    </row>
    <row r="138" spans="1:65" s="34" customFormat="1" ht="49.15" customHeight="1" x14ac:dyDescent="0.2">
      <c r="A138" s="32"/>
      <c r="B138" s="4"/>
      <c r="C138" s="217" t="s">
        <v>145</v>
      </c>
      <c r="D138" s="217" t="s">
        <v>131</v>
      </c>
      <c r="E138" s="218" t="s">
        <v>261</v>
      </c>
      <c r="F138" s="219" t="s">
        <v>262</v>
      </c>
      <c r="G138" s="220" t="s">
        <v>134</v>
      </c>
      <c r="H138" s="221">
        <v>210</v>
      </c>
      <c r="I138" s="5"/>
      <c r="J138" s="221">
        <f>ROUND(I138*H138,3)</f>
        <v>0</v>
      </c>
      <c r="K138" s="6"/>
      <c r="L138" s="4"/>
      <c r="M138" s="7" t="s">
        <v>1</v>
      </c>
      <c r="N138" s="151" t="s">
        <v>41</v>
      </c>
      <c r="O138" s="53"/>
      <c r="P138" s="152">
        <f>O138*H138</f>
        <v>0</v>
      </c>
      <c r="Q138" s="152">
        <v>1.8E-3</v>
      </c>
      <c r="R138" s="152">
        <f>Q138*H138</f>
        <v>0.378</v>
      </c>
      <c r="S138" s="152">
        <v>0</v>
      </c>
      <c r="T138" s="153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4" t="s">
        <v>135</v>
      </c>
      <c r="AT138" s="154" t="s">
        <v>131</v>
      </c>
      <c r="AU138" s="154" t="s">
        <v>88</v>
      </c>
      <c r="AY138" s="24" t="s">
        <v>129</v>
      </c>
      <c r="BE138" s="155">
        <f>IF(N138="základná",J138,0)</f>
        <v>0</v>
      </c>
      <c r="BF138" s="155">
        <f>IF(N138="znížená",J138,0)</f>
        <v>0</v>
      </c>
      <c r="BG138" s="155">
        <f>IF(N138="zákl. prenesená",J138,0)</f>
        <v>0</v>
      </c>
      <c r="BH138" s="155">
        <f>IF(N138="zníž. prenesená",J138,0)</f>
        <v>0</v>
      </c>
      <c r="BI138" s="155">
        <f>IF(N138="nulová",J138,0)</f>
        <v>0</v>
      </c>
      <c r="BJ138" s="24" t="s">
        <v>88</v>
      </c>
      <c r="BK138" s="156">
        <f>ROUND(I138*H138,3)</f>
        <v>0</v>
      </c>
      <c r="BL138" s="24" t="s">
        <v>135</v>
      </c>
      <c r="BM138" s="154" t="s">
        <v>263</v>
      </c>
    </row>
    <row r="139" spans="1:65" s="10" customFormat="1" x14ac:dyDescent="0.2">
      <c r="B139" s="167"/>
      <c r="C139" s="231"/>
      <c r="D139" s="223" t="s">
        <v>137</v>
      </c>
      <c r="E139" s="232" t="s">
        <v>1</v>
      </c>
      <c r="F139" s="233" t="s">
        <v>255</v>
      </c>
      <c r="G139" s="231"/>
      <c r="H139" s="232" t="s">
        <v>1</v>
      </c>
      <c r="J139" s="231"/>
      <c r="L139" s="167"/>
      <c r="M139" s="169"/>
      <c r="N139" s="170"/>
      <c r="O139" s="170"/>
      <c r="P139" s="170"/>
      <c r="Q139" s="170"/>
      <c r="R139" s="170"/>
      <c r="S139" s="170"/>
      <c r="T139" s="171"/>
      <c r="AT139" s="168" t="s">
        <v>137</v>
      </c>
      <c r="AU139" s="168" t="s">
        <v>88</v>
      </c>
      <c r="AV139" s="10" t="s">
        <v>82</v>
      </c>
      <c r="AW139" s="10" t="s">
        <v>28</v>
      </c>
      <c r="AX139" s="10" t="s">
        <v>75</v>
      </c>
      <c r="AY139" s="168" t="s">
        <v>129</v>
      </c>
    </row>
    <row r="140" spans="1:65" s="8" customFormat="1" x14ac:dyDescent="0.2">
      <c r="B140" s="157"/>
      <c r="C140" s="222"/>
      <c r="D140" s="223" t="s">
        <v>137</v>
      </c>
      <c r="E140" s="224" t="s">
        <v>1</v>
      </c>
      <c r="F140" s="225" t="s">
        <v>256</v>
      </c>
      <c r="G140" s="222"/>
      <c r="H140" s="226">
        <v>210</v>
      </c>
      <c r="J140" s="222"/>
      <c r="L140" s="157"/>
      <c r="M140" s="159"/>
      <c r="N140" s="160"/>
      <c r="O140" s="160"/>
      <c r="P140" s="160"/>
      <c r="Q140" s="160"/>
      <c r="R140" s="160"/>
      <c r="S140" s="160"/>
      <c r="T140" s="161"/>
      <c r="AT140" s="158" t="s">
        <v>137</v>
      </c>
      <c r="AU140" s="158" t="s">
        <v>88</v>
      </c>
      <c r="AV140" s="8" t="s">
        <v>88</v>
      </c>
      <c r="AW140" s="8" t="s">
        <v>28</v>
      </c>
      <c r="AX140" s="8" t="s">
        <v>75</v>
      </c>
      <c r="AY140" s="158" t="s">
        <v>129</v>
      </c>
    </row>
    <row r="141" spans="1:65" s="9" customFormat="1" x14ac:dyDescent="0.2">
      <c r="B141" s="162"/>
      <c r="C141" s="227"/>
      <c r="D141" s="223" t="s">
        <v>137</v>
      </c>
      <c r="E141" s="228" t="s">
        <v>1</v>
      </c>
      <c r="F141" s="229" t="s">
        <v>139</v>
      </c>
      <c r="G141" s="227"/>
      <c r="H141" s="230">
        <v>210</v>
      </c>
      <c r="J141" s="227"/>
      <c r="L141" s="162"/>
      <c r="M141" s="164"/>
      <c r="N141" s="165"/>
      <c r="O141" s="165"/>
      <c r="P141" s="165"/>
      <c r="Q141" s="165"/>
      <c r="R141" s="165"/>
      <c r="S141" s="165"/>
      <c r="T141" s="166"/>
      <c r="AT141" s="163" t="s">
        <v>137</v>
      </c>
      <c r="AU141" s="163" t="s">
        <v>88</v>
      </c>
      <c r="AV141" s="9" t="s">
        <v>135</v>
      </c>
      <c r="AW141" s="9" t="s">
        <v>28</v>
      </c>
      <c r="AX141" s="9" t="s">
        <v>82</v>
      </c>
      <c r="AY141" s="163" t="s">
        <v>129</v>
      </c>
    </row>
    <row r="142" spans="1:65" s="34" customFormat="1" ht="49.15" customHeight="1" x14ac:dyDescent="0.2">
      <c r="A142" s="32"/>
      <c r="B142" s="4"/>
      <c r="C142" s="217" t="s">
        <v>135</v>
      </c>
      <c r="D142" s="217" t="s">
        <v>131</v>
      </c>
      <c r="E142" s="218" t="s">
        <v>264</v>
      </c>
      <c r="F142" s="219" t="s">
        <v>265</v>
      </c>
      <c r="G142" s="220" t="s">
        <v>134</v>
      </c>
      <c r="H142" s="221">
        <v>47.7</v>
      </c>
      <c r="I142" s="5"/>
      <c r="J142" s="221">
        <f>ROUND(I142*H142,3)</f>
        <v>0</v>
      </c>
      <c r="K142" s="6"/>
      <c r="L142" s="4"/>
      <c r="M142" s="7" t="s">
        <v>1</v>
      </c>
      <c r="N142" s="151" t="s">
        <v>41</v>
      </c>
      <c r="O142" s="53"/>
      <c r="P142" s="152">
        <f>O142*H142</f>
        <v>0</v>
      </c>
      <c r="Q142" s="152">
        <v>1.8E-3</v>
      </c>
      <c r="R142" s="152">
        <f>Q142*H142</f>
        <v>8.5860000000000006E-2</v>
      </c>
      <c r="S142" s="152">
        <v>0</v>
      </c>
      <c r="T142" s="153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54" t="s">
        <v>135</v>
      </c>
      <c r="AT142" s="154" t="s">
        <v>131</v>
      </c>
      <c r="AU142" s="154" t="s">
        <v>88</v>
      </c>
      <c r="AY142" s="24" t="s">
        <v>129</v>
      </c>
      <c r="BE142" s="155">
        <f>IF(N142="základná",J142,0)</f>
        <v>0</v>
      </c>
      <c r="BF142" s="155">
        <f>IF(N142="znížená",J142,0)</f>
        <v>0</v>
      </c>
      <c r="BG142" s="155">
        <f>IF(N142="zákl. prenesená",J142,0)</f>
        <v>0</v>
      </c>
      <c r="BH142" s="155">
        <f>IF(N142="zníž. prenesená",J142,0)</f>
        <v>0</v>
      </c>
      <c r="BI142" s="155">
        <f>IF(N142="nulová",J142,0)</f>
        <v>0</v>
      </c>
      <c r="BJ142" s="24" t="s">
        <v>88</v>
      </c>
      <c r="BK142" s="156">
        <f>ROUND(I142*H142,3)</f>
        <v>0</v>
      </c>
      <c r="BL142" s="24" t="s">
        <v>135</v>
      </c>
      <c r="BM142" s="154" t="s">
        <v>266</v>
      </c>
    </row>
    <row r="143" spans="1:65" s="8" customFormat="1" x14ac:dyDescent="0.2">
      <c r="B143" s="157"/>
      <c r="C143" s="222"/>
      <c r="D143" s="223" t="s">
        <v>137</v>
      </c>
      <c r="E143" s="224" t="s">
        <v>1</v>
      </c>
      <c r="F143" s="225" t="s">
        <v>257</v>
      </c>
      <c r="G143" s="222"/>
      <c r="H143" s="226">
        <v>47.7</v>
      </c>
      <c r="J143" s="222"/>
      <c r="L143" s="157"/>
      <c r="M143" s="159"/>
      <c r="N143" s="160"/>
      <c r="O143" s="160"/>
      <c r="P143" s="160"/>
      <c r="Q143" s="160"/>
      <c r="R143" s="160"/>
      <c r="S143" s="160"/>
      <c r="T143" s="161"/>
      <c r="AT143" s="158" t="s">
        <v>137</v>
      </c>
      <c r="AU143" s="158" t="s">
        <v>88</v>
      </c>
      <c r="AV143" s="8" t="s">
        <v>88</v>
      </c>
      <c r="AW143" s="8" t="s">
        <v>28</v>
      </c>
      <c r="AX143" s="8" t="s">
        <v>75</v>
      </c>
      <c r="AY143" s="158" t="s">
        <v>129</v>
      </c>
    </row>
    <row r="144" spans="1:65" s="9" customFormat="1" x14ac:dyDescent="0.2">
      <c r="B144" s="162"/>
      <c r="C144" s="227"/>
      <c r="D144" s="223" t="s">
        <v>137</v>
      </c>
      <c r="E144" s="228" t="s">
        <v>1</v>
      </c>
      <c r="F144" s="229" t="s">
        <v>139</v>
      </c>
      <c r="G144" s="227"/>
      <c r="H144" s="230">
        <v>47.7</v>
      </c>
      <c r="J144" s="227"/>
      <c r="L144" s="162"/>
      <c r="M144" s="164"/>
      <c r="N144" s="165"/>
      <c r="O144" s="165"/>
      <c r="P144" s="165"/>
      <c r="Q144" s="165"/>
      <c r="R144" s="165"/>
      <c r="S144" s="165"/>
      <c r="T144" s="166"/>
      <c r="AT144" s="163" t="s">
        <v>137</v>
      </c>
      <c r="AU144" s="163" t="s">
        <v>88</v>
      </c>
      <c r="AV144" s="9" t="s">
        <v>135</v>
      </c>
      <c r="AW144" s="9" t="s">
        <v>28</v>
      </c>
      <c r="AX144" s="9" t="s">
        <v>82</v>
      </c>
      <c r="AY144" s="163" t="s">
        <v>129</v>
      </c>
    </row>
    <row r="145" spans="1:65" s="3" customFormat="1" ht="22.9" customHeight="1" x14ac:dyDescent="0.2">
      <c r="B145" s="143"/>
      <c r="C145" s="212"/>
      <c r="D145" s="213" t="s">
        <v>74</v>
      </c>
      <c r="E145" s="215" t="s">
        <v>176</v>
      </c>
      <c r="F145" s="215" t="s">
        <v>199</v>
      </c>
      <c r="G145" s="212"/>
      <c r="H145" s="212"/>
      <c r="J145" s="216">
        <f>BK145</f>
        <v>0</v>
      </c>
      <c r="L145" s="143"/>
      <c r="M145" s="145"/>
      <c r="N145" s="146"/>
      <c r="O145" s="146"/>
      <c r="P145" s="147">
        <f>SUM(P146:P159)</f>
        <v>0</v>
      </c>
      <c r="Q145" s="146"/>
      <c r="R145" s="147">
        <f>SUM(R146:R159)</f>
        <v>9.8099099999999986</v>
      </c>
      <c r="S145" s="146"/>
      <c r="T145" s="148">
        <f>SUM(T146:T159)</f>
        <v>0</v>
      </c>
      <c r="AR145" s="144" t="s">
        <v>82</v>
      </c>
      <c r="AT145" s="149" t="s">
        <v>74</v>
      </c>
      <c r="AU145" s="149" t="s">
        <v>82</v>
      </c>
      <c r="AY145" s="144" t="s">
        <v>129</v>
      </c>
      <c r="BK145" s="150">
        <f>SUM(BK146:BK159)</f>
        <v>0</v>
      </c>
    </row>
    <row r="146" spans="1:65" s="34" customFormat="1" ht="24.2" customHeight="1" x14ac:dyDescent="0.2">
      <c r="A146" s="32"/>
      <c r="B146" s="4"/>
      <c r="C146" s="239" t="s">
        <v>155</v>
      </c>
      <c r="D146" s="239" t="s">
        <v>131</v>
      </c>
      <c r="E146" s="240" t="s">
        <v>267</v>
      </c>
      <c r="F146" s="241" t="s">
        <v>268</v>
      </c>
      <c r="G146" s="242" t="s">
        <v>269</v>
      </c>
      <c r="H146" s="243">
        <v>1</v>
      </c>
      <c r="I146" s="249"/>
      <c r="J146" s="243">
        <f t="shared" ref="J146:J159" si="0">ROUND(I146*H146,3)</f>
        <v>0</v>
      </c>
      <c r="K146" s="6"/>
      <c r="L146" s="4"/>
      <c r="M146" s="7" t="s">
        <v>1</v>
      </c>
      <c r="N146" s="151" t="s">
        <v>41</v>
      </c>
      <c r="O146" s="53"/>
      <c r="P146" s="152">
        <f t="shared" ref="P146:P159" si="1">O146*H146</f>
        <v>0</v>
      </c>
      <c r="Q146" s="152">
        <v>0.97299000000000002</v>
      </c>
      <c r="R146" s="152">
        <f t="shared" ref="R146:R159" si="2">Q146*H146</f>
        <v>0.97299000000000002</v>
      </c>
      <c r="S146" s="152">
        <v>0</v>
      </c>
      <c r="T146" s="153">
        <f t="shared" ref="T146:T159" si="3"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54" t="s">
        <v>135</v>
      </c>
      <c r="AT146" s="154" t="s">
        <v>131</v>
      </c>
      <c r="AU146" s="154" t="s">
        <v>88</v>
      </c>
      <c r="AY146" s="24" t="s">
        <v>129</v>
      </c>
      <c r="BE146" s="155">
        <f t="shared" ref="BE146:BE159" si="4">IF(N146="základná",J146,0)</f>
        <v>0</v>
      </c>
      <c r="BF146" s="155">
        <f t="shared" ref="BF146:BF159" si="5">IF(N146="znížená",J146,0)</f>
        <v>0</v>
      </c>
      <c r="BG146" s="155">
        <f t="shared" ref="BG146:BG159" si="6">IF(N146="zákl. prenesená",J146,0)</f>
        <v>0</v>
      </c>
      <c r="BH146" s="155">
        <f t="shared" ref="BH146:BH159" si="7">IF(N146="zníž. prenesená",J146,0)</f>
        <v>0</v>
      </c>
      <c r="BI146" s="155">
        <f t="shared" ref="BI146:BI159" si="8">IF(N146="nulová",J146,0)</f>
        <v>0</v>
      </c>
      <c r="BJ146" s="24" t="s">
        <v>88</v>
      </c>
      <c r="BK146" s="156">
        <f t="shared" ref="BK146:BK159" si="9">ROUND(I146*H146,3)</f>
        <v>0</v>
      </c>
      <c r="BL146" s="24" t="s">
        <v>135</v>
      </c>
      <c r="BM146" s="154" t="s">
        <v>270</v>
      </c>
    </row>
    <row r="147" spans="1:65" s="34" customFormat="1" ht="16.5" customHeight="1" x14ac:dyDescent="0.2">
      <c r="A147" s="32"/>
      <c r="B147" s="4"/>
      <c r="C147" s="244" t="s">
        <v>164</v>
      </c>
      <c r="D147" s="244" t="s">
        <v>271</v>
      </c>
      <c r="E147" s="245" t="s">
        <v>272</v>
      </c>
      <c r="F147" s="246" t="s">
        <v>273</v>
      </c>
      <c r="G147" s="247" t="s">
        <v>203</v>
      </c>
      <c r="H147" s="248">
        <v>1</v>
      </c>
      <c r="I147" s="250"/>
      <c r="J147" s="248">
        <f t="shared" si="0"/>
        <v>0</v>
      </c>
      <c r="K147" s="19"/>
      <c r="L147" s="235"/>
      <c r="M147" s="20" t="s">
        <v>1</v>
      </c>
      <c r="N147" s="236" t="s">
        <v>41</v>
      </c>
      <c r="O147" s="53"/>
      <c r="P147" s="152">
        <f t="shared" si="1"/>
        <v>0</v>
      </c>
      <c r="Q147" s="152">
        <v>0.21060000000000001</v>
      </c>
      <c r="R147" s="152">
        <f t="shared" si="2"/>
        <v>0.21060000000000001</v>
      </c>
      <c r="S147" s="152">
        <v>0</v>
      </c>
      <c r="T147" s="153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54" t="s">
        <v>172</v>
      </c>
      <c r="AT147" s="154" t="s">
        <v>271</v>
      </c>
      <c r="AU147" s="154" t="s">
        <v>88</v>
      </c>
      <c r="AY147" s="24" t="s">
        <v>129</v>
      </c>
      <c r="BE147" s="155">
        <f t="shared" si="4"/>
        <v>0</v>
      </c>
      <c r="BF147" s="155">
        <f t="shared" si="5"/>
        <v>0</v>
      </c>
      <c r="BG147" s="155">
        <f t="shared" si="6"/>
        <v>0</v>
      </c>
      <c r="BH147" s="155">
        <f t="shared" si="7"/>
        <v>0</v>
      </c>
      <c r="BI147" s="155">
        <f t="shared" si="8"/>
        <v>0</v>
      </c>
      <c r="BJ147" s="24" t="s">
        <v>88</v>
      </c>
      <c r="BK147" s="156">
        <f t="shared" si="9"/>
        <v>0</v>
      </c>
      <c r="BL147" s="24" t="s">
        <v>135</v>
      </c>
      <c r="BM147" s="154" t="s">
        <v>274</v>
      </c>
    </row>
    <row r="148" spans="1:65" s="34" customFormat="1" ht="24.2" customHeight="1" x14ac:dyDescent="0.2">
      <c r="A148" s="32"/>
      <c r="B148" s="4"/>
      <c r="C148" s="239" t="s">
        <v>168</v>
      </c>
      <c r="D148" s="239" t="s">
        <v>131</v>
      </c>
      <c r="E148" s="240" t="s">
        <v>275</v>
      </c>
      <c r="F148" s="241" t="s">
        <v>276</v>
      </c>
      <c r="G148" s="242" t="s">
        <v>269</v>
      </c>
      <c r="H148" s="243">
        <v>1</v>
      </c>
      <c r="I148" s="250"/>
      <c r="J148" s="243">
        <f>ROUND(I149*H148,3)</f>
        <v>0</v>
      </c>
      <c r="K148" s="6"/>
      <c r="L148" s="4"/>
      <c r="M148" s="7" t="s">
        <v>1</v>
      </c>
      <c r="N148" s="151" t="s">
        <v>41</v>
      </c>
      <c r="O148" s="53"/>
      <c r="P148" s="152">
        <f t="shared" si="1"/>
        <v>0</v>
      </c>
      <c r="Q148" s="152">
        <v>0.97299000000000002</v>
      </c>
      <c r="R148" s="152">
        <f t="shared" si="2"/>
        <v>0.97299000000000002</v>
      </c>
      <c r="S148" s="152">
        <v>0</v>
      </c>
      <c r="T148" s="153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54" t="s">
        <v>135</v>
      </c>
      <c r="AT148" s="154" t="s">
        <v>131</v>
      </c>
      <c r="AU148" s="154" t="s">
        <v>88</v>
      </c>
      <c r="AY148" s="24" t="s">
        <v>129</v>
      </c>
      <c r="BE148" s="155">
        <f t="shared" si="4"/>
        <v>0</v>
      </c>
      <c r="BF148" s="155">
        <f t="shared" si="5"/>
        <v>0</v>
      </c>
      <c r="BG148" s="155">
        <f t="shared" si="6"/>
        <v>0</v>
      </c>
      <c r="BH148" s="155">
        <f t="shared" si="7"/>
        <v>0</v>
      </c>
      <c r="BI148" s="155">
        <f t="shared" si="8"/>
        <v>0</v>
      </c>
      <c r="BJ148" s="24" t="s">
        <v>88</v>
      </c>
      <c r="BK148" s="156">
        <f>ROUND(I149*H148,3)</f>
        <v>0</v>
      </c>
      <c r="BL148" s="24" t="s">
        <v>135</v>
      </c>
      <c r="BM148" s="154" t="s">
        <v>277</v>
      </c>
    </row>
    <row r="149" spans="1:65" s="34" customFormat="1" ht="16.5" customHeight="1" x14ac:dyDescent="0.2">
      <c r="A149" s="32"/>
      <c r="B149" s="4"/>
      <c r="C149" s="244" t="s">
        <v>172</v>
      </c>
      <c r="D149" s="244" t="s">
        <v>271</v>
      </c>
      <c r="E149" s="245" t="s">
        <v>278</v>
      </c>
      <c r="F149" s="246" t="s">
        <v>279</v>
      </c>
      <c r="G149" s="247" t="s">
        <v>203</v>
      </c>
      <c r="H149" s="248">
        <v>1</v>
      </c>
      <c r="I149" s="249"/>
      <c r="J149" s="248">
        <f>ROUND(I150*H149,3)</f>
        <v>0</v>
      </c>
      <c r="K149" s="19"/>
      <c r="L149" s="235"/>
      <c r="M149" s="20" t="s">
        <v>1</v>
      </c>
      <c r="N149" s="236" t="s">
        <v>41</v>
      </c>
      <c r="O149" s="53"/>
      <c r="P149" s="152">
        <f t="shared" si="1"/>
        <v>0</v>
      </c>
      <c r="Q149" s="152">
        <v>0.21060000000000001</v>
      </c>
      <c r="R149" s="152">
        <f t="shared" si="2"/>
        <v>0.21060000000000001</v>
      </c>
      <c r="S149" s="152">
        <v>0</v>
      </c>
      <c r="T149" s="153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54" t="s">
        <v>172</v>
      </c>
      <c r="AT149" s="154" t="s">
        <v>271</v>
      </c>
      <c r="AU149" s="154" t="s">
        <v>88</v>
      </c>
      <c r="AY149" s="24" t="s">
        <v>129</v>
      </c>
      <c r="BE149" s="155">
        <f t="shared" si="4"/>
        <v>0</v>
      </c>
      <c r="BF149" s="155">
        <f t="shared" si="5"/>
        <v>0</v>
      </c>
      <c r="BG149" s="155">
        <f t="shared" si="6"/>
        <v>0</v>
      </c>
      <c r="BH149" s="155">
        <f t="shared" si="7"/>
        <v>0</v>
      </c>
      <c r="BI149" s="155">
        <f t="shared" si="8"/>
        <v>0</v>
      </c>
      <c r="BJ149" s="24" t="s">
        <v>88</v>
      </c>
      <c r="BK149" s="156">
        <f>ROUND(I150*H149,3)</f>
        <v>0</v>
      </c>
      <c r="BL149" s="24" t="s">
        <v>135</v>
      </c>
      <c r="BM149" s="154" t="s">
        <v>280</v>
      </c>
    </row>
    <row r="150" spans="1:65" s="34" customFormat="1" ht="33" customHeight="1" x14ac:dyDescent="0.2">
      <c r="A150" s="32"/>
      <c r="B150" s="4"/>
      <c r="C150" s="239" t="s">
        <v>176</v>
      </c>
      <c r="D150" s="239" t="s">
        <v>131</v>
      </c>
      <c r="E150" s="240" t="s">
        <v>281</v>
      </c>
      <c r="F150" s="241" t="s">
        <v>282</v>
      </c>
      <c r="G150" s="242" t="s">
        <v>269</v>
      </c>
      <c r="H150" s="243">
        <v>1</v>
      </c>
      <c r="I150" s="250"/>
      <c r="J150" s="243">
        <f>ROUND(I151*H150,3)</f>
        <v>0</v>
      </c>
      <c r="K150" s="6"/>
      <c r="L150" s="4"/>
      <c r="M150" s="7" t="s">
        <v>1</v>
      </c>
      <c r="N150" s="151" t="s">
        <v>41</v>
      </c>
      <c r="O150" s="53"/>
      <c r="P150" s="152">
        <f t="shared" si="1"/>
        <v>0</v>
      </c>
      <c r="Q150" s="152">
        <v>0.97299000000000002</v>
      </c>
      <c r="R150" s="152">
        <f t="shared" si="2"/>
        <v>0.97299000000000002</v>
      </c>
      <c r="S150" s="152">
        <v>0</v>
      </c>
      <c r="T150" s="153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54" t="s">
        <v>135</v>
      </c>
      <c r="AT150" s="154" t="s">
        <v>131</v>
      </c>
      <c r="AU150" s="154" t="s">
        <v>88</v>
      </c>
      <c r="AY150" s="24" t="s">
        <v>129</v>
      </c>
      <c r="BE150" s="155">
        <f t="shared" si="4"/>
        <v>0</v>
      </c>
      <c r="BF150" s="155">
        <f t="shared" si="5"/>
        <v>0</v>
      </c>
      <c r="BG150" s="155">
        <f t="shared" si="6"/>
        <v>0</v>
      </c>
      <c r="BH150" s="155">
        <f t="shared" si="7"/>
        <v>0</v>
      </c>
      <c r="BI150" s="155">
        <f t="shared" si="8"/>
        <v>0</v>
      </c>
      <c r="BJ150" s="24" t="s">
        <v>88</v>
      </c>
      <c r="BK150" s="156">
        <f>ROUND(I151*H150,3)</f>
        <v>0</v>
      </c>
      <c r="BL150" s="24" t="s">
        <v>135</v>
      </c>
      <c r="BM150" s="154" t="s">
        <v>283</v>
      </c>
    </row>
    <row r="151" spans="1:65" s="34" customFormat="1" ht="33" customHeight="1" x14ac:dyDescent="0.2">
      <c r="A151" s="32"/>
      <c r="B151" s="4"/>
      <c r="C151" s="239" t="s">
        <v>181</v>
      </c>
      <c r="D151" s="239" t="s">
        <v>131</v>
      </c>
      <c r="E151" s="240" t="s">
        <v>284</v>
      </c>
      <c r="F151" s="241" t="s">
        <v>285</v>
      </c>
      <c r="G151" s="242" t="s">
        <v>269</v>
      </c>
      <c r="H151" s="243">
        <v>1</v>
      </c>
      <c r="I151" s="249"/>
      <c r="J151" s="243">
        <f>ROUND(I152*H151,3)</f>
        <v>0</v>
      </c>
      <c r="K151" s="6"/>
      <c r="L151" s="4"/>
      <c r="M151" s="7" t="s">
        <v>1</v>
      </c>
      <c r="N151" s="151" t="s">
        <v>41</v>
      </c>
      <c r="O151" s="53"/>
      <c r="P151" s="152">
        <f t="shared" si="1"/>
        <v>0</v>
      </c>
      <c r="Q151" s="152">
        <v>0.97299000000000002</v>
      </c>
      <c r="R151" s="152">
        <f t="shared" si="2"/>
        <v>0.97299000000000002</v>
      </c>
      <c r="S151" s="152">
        <v>0</v>
      </c>
      <c r="T151" s="153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54" t="s">
        <v>135</v>
      </c>
      <c r="AT151" s="154" t="s">
        <v>131</v>
      </c>
      <c r="AU151" s="154" t="s">
        <v>88</v>
      </c>
      <c r="AY151" s="24" t="s">
        <v>129</v>
      </c>
      <c r="BE151" s="155">
        <f t="shared" si="4"/>
        <v>0</v>
      </c>
      <c r="BF151" s="155">
        <f t="shared" si="5"/>
        <v>0</v>
      </c>
      <c r="BG151" s="155">
        <f t="shared" si="6"/>
        <v>0</v>
      </c>
      <c r="BH151" s="155">
        <f t="shared" si="7"/>
        <v>0</v>
      </c>
      <c r="BI151" s="155">
        <f t="shared" si="8"/>
        <v>0</v>
      </c>
      <c r="BJ151" s="24" t="s">
        <v>88</v>
      </c>
      <c r="BK151" s="156">
        <f>ROUND(I152*H151,3)</f>
        <v>0</v>
      </c>
      <c r="BL151" s="24" t="s">
        <v>135</v>
      </c>
      <c r="BM151" s="154" t="s">
        <v>286</v>
      </c>
    </row>
    <row r="152" spans="1:65" s="34" customFormat="1" ht="37.9" customHeight="1" x14ac:dyDescent="0.2">
      <c r="A152" s="32"/>
      <c r="B152" s="4"/>
      <c r="C152" s="239" t="s">
        <v>185</v>
      </c>
      <c r="D152" s="239" t="s">
        <v>131</v>
      </c>
      <c r="E152" s="240" t="s">
        <v>287</v>
      </c>
      <c r="F152" s="241" t="s">
        <v>288</v>
      </c>
      <c r="G152" s="242" t="s">
        <v>269</v>
      </c>
      <c r="H152" s="243">
        <v>1</v>
      </c>
      <c r="I152" s="249"/>
      <c r="J152" s="243">
        <f t="shared" si="0"/>
        <v>0</v>
      </c>
      <c r="K152" s="6"/>
      <c r="L152" s="4"/>
      <c r="M152" s="7" t="s">
        <v>1</v>
      </c>
      <c r="N152" s="151" t="s">
        <v>41</v>
      </c>
      <c r="O152" s="53"/>
      <c r="P152" s="152">
        <f t="shared" si="1"/>
        <v>0</v>
      </c>
      <c r="Q152" s="152">
        <v>0.97299000000000002</v>
      </c>
      <c r="R152" s="152">
        <f t="shared" si="2"/>
        <v>0.97299000000000002</v>
      </c>
      <c r="S152" s="152">
        <v>0</v>
      </c>
      <c r="T152" s="153">
        <f t="shared" si="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54" t="s">
        <v>135</v>
      </c>
      <c r="AT152" s="154" t="s">
        <v>131</v>
      </c>
      <c r="AU152" s="154" t="s">
        <v>88</v>
      </c>
      <c r="AY152" s="24" t="s">
        <v>129</v>
      </c>
      <c r="BE152" s="155">
        <f t="shared" si="4"/>
        <v>0</v>
      </c>
      <c r="BF152" s="155">
        <f t="shared" si="5"/>
        <v>0</v>
      </c>
      <c r="BG152" s="155">
        <f t="shared" si="6"/>
        <v>0</v>
      </c>
      <c r="BH152" s="155">
        <f t="shared" si="7"/>
        <v>0</v>
      </c>
      <c r="BI152" s="155">
        <f t="shared" si="8"/>
        <v>0</v>
      </c>
      <c r="BJ152" s="24" t="s">
        <v>88</v>
      </c>
      <c r="BK152" s="156">
        <f t="shared" si="9"/>
        <v>0</v>
      </c>
      <c r="BL152" s="24" t="s">
        <v>135</v>
      </c>
      <c r="BM152" s="154" t="s">
        <v>289</v>
      </c>
    </row>
    <row r="153" spans="1:65" s="34" customFormat="1" ht="33" customHeight="1" x14ac:dyDescent="0.2">
      <c r="A153" s="32"/>
      <c r="B153" s="4"/>
      <c r="C153" s="239" t="s">
        <v>189</v>
      </c>
      <c r="D153" s="239" t="s">
        <v>131</v>
      </c>
      <c r="E153" s="240" t="s">
        <v>290</v>
      </c>
      <c r="F153" s="241" t="s">
        <v>291</v>
      </c>
      <c r="G153" s="242" t="s">
        <v>269</v>
      </c>
      <c r="H153" s="243">
        <v>1</v>
      </c>
      <c r="I153" s="249"/>
      <c r="J153" s="243">
        <f t="shared" si="0"/>
        <v>0</v>
      </c>
      <c r="K153" s="6"/>
      <c r="L153" s="4"/>
      <c r="M153" s="7" t="s">
        <v>1</v>
      </c>
      <c r="N153" s="151" t="s">
        <v>41</v>
      </c>
      <c r="O153" s="53"/>
      <c r="P153" s="152">
        <f t="shared" si="1"/>
        <v>0</v>
      </c>
      <c r="Q153" s="152">
        <v>0.97299000000000002</v>
      </c>
      <c r="R153" s="152">
        <f t="shared" si="2"/>
        <v>0.97299000000000002</v>
      </c>
      <c r="S153" s="152">
        <v>0</v>
      </c>
      <c r="T153" s="153">
        <f t="shared" si="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54" t="s">
        <v>135</v>
      </c>
      <c r="AT153" s="154" t="s">
        <v>131</v>
      </c>
      <c r="AU153" s="154" t="s">
        <v>88</v>
      </c>
      <c r="AY153" s="24" t="s">
        <v>129</v>
      </c>
      <c r="BE153" s="155">
        <f t="shared" si="4"/>
        <v>0</v>
      </c>
      <c r="BF153" s="155">
        <f t="shared" si="5"/>
        <v>0</v>
      </c>
      <c r="BG153" s="155">
        <f t="shared" si="6"/>
        <v>0</v>
      </c>
      <c r="BH153" s="155">
        <f t="shared" si="7"/>
        <v>0</v>
      </c>
      <c r="BI153" s="155">
        <f t="shared" si="8"/>
        <v>0</v>
      </c>
      <c r="BJ153" s="24" t="s">
        <v>88</v>
      </c>
      <c r="BK153" s="156">
        <f t="shared" si="9"/>
        <v>0</v>
      </c>
      <c r="BL153" s="24" t="s">
        <v>135</v>
      </c>
      <c r="BM153" s="154" t="s">
        <v>292</v>
      </c>
    </row>
    <row r="154" spans="1:65" s="34" customFormat="1" ht="16.5" customHeight="1" x14ac:dyDescent="0.2">
      <c r="A154" s="32"/>
      <c r="B154" s="4"/>
      <c r="C154" s="239" t="s">
        <v>193</v>
      </c>
      <c r="D154" s="239" t="s">
        <v>131</v>
      </c>
      <c r="E154" s="240" t="s">
        <v>293</v>
      </c>
      <c r="F154" s="241" t="s">
        <v>294</v>
      </c>
      <c r="G154" s="242" t="s">
        <v>269</v>
      </c>
      <c r="H154" s="243">
        <v>1</v>
      </c>
      <c r="I154" s="249"/>
      <c r="J154" s="243">
        <f t="shared" si="0"/>
        <v>0</v>
      </c>
      <c r="K154" s="6"/>
      <c r="L154" s="4"/>
      <c r="M154" s="7" t="s">
        <v>1</v>
      </c>
      <c r="N154" s="151" t="s">
        <v>41</v>
      </c>
      <c r="O154" s="53"/>
      <c r="P154" s="152">
        <f t="shared" si="1"/>
        <v>0</v>
      </c>
      <c r="Q154" s="152">
        <v>0.97299000000000002</v>
      </c>
      <c r="R154" s="152">
        <f t="shared" si="2"/>
        <v>0.97299000000000002</v>
      </c>
      <c r="S154" s="152">
        <v>0</v>
      </c>
      <c r="T154" s="153">
        <f t="shared" si="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54" t="s">
        <v>135</v>
      </c>
      <c r="AT154" s="154" t="s">
        <v>131</v>
      </c>
      <c r="AU154" s="154" t="s">
        <v>88</v>
      </c>
      <c r="AY154" s="24" t="s">
        <v>129</v>
      </c>
      <c r="BE154" s="155">
        <f t="shared" si="4"/>
        <v>0</v>
      </c>
      <c r="BF154" s="155">
        <f t="shared" si="5"/>
        <v>0</v>
      </c>
      <c r="BG154" s="155">
        <f t="shared" si="6"/>
        <v>0</v>
      </c>
      <c r="BH154" s="155">
        <f t="shared" si="7"/>
        <v>0</v>
      </c>
      <c r="BI154" s="155">
        <f t="shared" si="8"/>
        <v>0</v>
      </c>
      <c r="BJ154" s="24" t="s">
        <v>88</v>
      </c>
      <c r="BK154" s="156">
        <f t="shared" si="9"/>
        <v>0</v>
      </c>
      <c r="BL154" s="24" t="s">
        <v>135</v>
      </c>
      <c r="BM154" s="154" t="s">
        <v>295</v>
      </c>
    </row>
    <row r="155" spans="1:65" s="34" customFormat="1" ht="16.5" customHeight="1" x14ac:dyDescent="0.2">
      <c r="A155" s="32"/>
      <c r="B155" s="4"/>
      <c r="C155" s="244" t="s">
        <v>200</v>
      </c>
      <c r="D155" s="244" t="s">
        <v>271</v>
      </c>
      <c r="E155" s="245" t="s">
        <v>296</v>
      </c>
      <c r="F155" s="246" t="s">
        <v>297</v>
      </c>
      <c r="G155" s="247" t="s">
        <v>203</v>
      </c>
      <c r="H155" s="248">
        <v>1</v>
      </c>
      <c r="I155" s="250"/>
      <c r="J155" s="248">
        <f t="shared" si="0"/>
        <v>0</v>
      </c>
      <c r="K155" s="19"/>
      <c r="L155" s="235"/>
      <c r="M155" s="20" t="s">
        <v>1</v>
      </c>
      <c r="N155" s="236" t="s">
        <v>41</v>
      </c>
      <c r="O155" s="53"/>
      <c r="P155" s="152">
        <f t="shared" si="1"/>
        <v>0</v>
      </c>
      <c r="Q155" s="152">
        <v>0.21060000000000001</v>
      </c>
      <c r="R155" s="152">
        <f t="shared" si="2"/>
        <v>0.21060000000000001</v>
      </c>
      <c r="S155" s="152">
        <v>0</v>
      </c>
      <c r="T155" s="153">
        <f t="shared" si="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54" t="s">
        <v>172</v>
      </c>
      <c r="AT155" s="154" t="s">
        <v>271</v>
      </c>
      <c r="AU155" s="154" t="s">
        <v>88</v>
      </c>
      <c r="AY155" s="24" t="s">
        <v>129</v>
      </c>
      <c r="BE155" s="155">
        <f t="shared" si="4"/>
        <v>0</v>
      </c>
      <c r="BF155" s="155">
        <f t="shared" si="5"/>
        <v>0</v>
      </c>
      <c r="BG155" s="155">
        <f t="shared" si="6"/>
        <v>0</v>
      </c>
      <c r="BH155" s="155">
        <f t="shared" si="7"/>
        <v>0</v>
      </c>
      <c r="BI155" s="155">
        <f t="shared" si="8"/>
        <v>0</v>
      </c>
      <c r="BJ155" s="24" t="s">
        <v>88</v>
      </c>
      <c r="BK155" s="156">
        <f t="shared" si="9"/>
        <v>0</v>
      </c>
      <c r="BL155" s="24" t="s">
        <v>135</v>
      </c>
      <c r="BM155" s="154" t="s">
        <v>298</v>
      </c>
    </row>
    <row r="156" spans="1:65" s="34" customFormat="1" ht="21.75" customHeight="1" x14ac:dyDescent="0.2">
      <c r="A156" s="32"/>
      <c r="B156" s="4"/>
      <c r="C156" s="239" t="s">
        <v>206</v>
      </c>
      <c r="D156" s="239" t="s">
        <v>131</v>
      </c>
      <c r="E156" s="240" t="s">
        <v>299</v>
      </c>
      <c r="F156" s="241" t="s">
        <v>300</v>
      </c>
      <c r="G156" s="242" t="s">
        <v>269</v>
      </c>
      <c r="H156" s="243">
        <v>1</v>
      </c>
      <c r="I156" s="249"/>
      <c r="J156" s="243">
        <f t="shared" si="0"/>
        <v>0</v>
      </c>
      <c r="K156" s="6"/>
      <c r="L156" s="4"/>
      <c r="M156" s="7" t="s">
        <v>1</v>
      </c>
      <c r="N156" s="151" t="s">
        <v>41</v>
      </c>
      <c r="O156" s="53"/>
      <c r="P156" s="152">
        <f t="shared" si="1"/>
        <v>0</v>
      </c>
      <c r="Q156" s="152">
        <v>0.97299000000000002</v>
      </c>
      <c r="R156" s="152">
        <f t="shared" si="2"/>
        <v>0.97299000000000002</v>
      </c>
      <c r="S156" s="152">
        <v>0</v>
      </c>
      <c r="T156" s="153">
        <f t="shared" si="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54" t="s">
        <v>135</v>
      </c>
      <c r="AT156" s="154" t="s">
        <v>131</v>
      </c>
      <c r="AU156" s="154" t="s">
        <v>88</v>
      </c>
      <c r="AY156" s="24" t="s">
        <v>129</v>
      </c>
      <c r="BE156" s="155">
        <f t="shared" si="4"/>
        <v>0</v>
      </c>
      <c r="BF156" s="155">
        <f t="shared" si="5"/>
        <v>0</v>
      </c>
      <c r="BG156" s="155">
        <f t="shared" si="6"/>
        <v>0</v>
      </c>
      <c r="BH156" s="155">
        <f t="shared" si="7"/>
        <v>0</v>
      </c>
      <c r="BI156" s="155">
        <f t="shared" si="8"/>
        <v>0</v>
      </c>
      <c r="BJ156" s="24" t="s">
        <v>88</v>
      </c>
      <c r="BK156" s="156">
        <f t="shared" si="9"/>
        <v>0</v>
      </c>
      <c r="BL156" s="24" t="s">
        <v>135</v>
      </c>
      <c r="BM156" s="154" t="s">
        <v>301</v>
      </c>
    </row>
    <row r="157" spans="1:65" s="34" customFormat="1" ht="16.5" customHeight="1" x14ac:dyDescent="0.2">
      <c r="A157" s="32"/>
      <c r="B157" s="4"/>
      <c r="C157" s="244" t="s">
        <v>210</v>
      </c>
      <c r="D157" s="244" t="s">
        <v>271</v>
      </c>
      <c r="E157" s="245" t="s">
        <v>302</v>
      </c>
      <c r="F157" s="246" t="s">
        <v>303</v>
      </c>
      <c r="G157" s="247" t="s">
        <v>203</v>
      </c>
      <c r="H157" s="248">
        <v>1</v>
      </c>
      <c r="I157" s="250"/>
      <c r="J157" s="248">
        <f t="shared" si="0"/>
        <v>0</v>
      </c>
      <c r="K157" s="19"/>
      <c r="L157" s="235"/>
      <c r="M157" s="20" t="s">
        <v>1</v>
      </c>
      <c r="N157" s="236" t="s">
        <v>41</v>
      </c>
      <c r="O157" s="53"/>
      <c r="P157" s="152">
        <f t="shared" si="1"/>
        <v>0</v>
      </c>
      <c r="Q157" s="152">
        <v>0.21060000000000001</v>
      </c>
      <c r="R157" s="152">
        <f t="shared" si="2"/>
        <v>0.21060000000000001</v>
      </c>
      <c r="S157" s="152">
        <v>0</v>
      </c>
      <c r="T157" s="153">
        <f t="shared" si="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54" t="s">
        <v>172</v>
      </c>
      <c r="AT157" s="154" t="s">
        <v>271</v>
      </c>
      <c r="AU157" s="154" t="s">
        <v>88</v>
      </c>
      <c r="AY157" s="24" t="s">
        <v>129</v>
      </c>
      <c r="BE157" s="155">
        <f t="shared" si="4"/>
        <v>0</v>
      </c>
      <c r="BF157" s="155">
        <f t="shared" si="5"/>
        <v>0</v>
      </c>
      <c r="BG157" s="155">
        <f t="shared" si="6"/>
        <v>0</v>
      </c>
      <c r="BH157" s="155">
        <f t="shared" si="7"/>
        <v>0</v>
      </c>
      <c r="BI157" s="155">
        <f t="shared" si="8"/>
        <v>0</v>
      </c>
      <c r="BJ157" s="24" t="s">
        <v>88</v>
      </c>
      <c r="BK157" s="156">
        <f t="shared" si="9"/>
        <v>0</v>
      </c>
      <c r="BL157" s="24" t="s">
        <v>135</v>
      </c>
      <c r="BM157" s="154" t="s">
        <v>304</v>
      </c>
    </row>
    <row r="158" spans="1:65" s="34" customFormat="1" ht="16.5" customHeight="1" x14ac:dyDescent="0.2">
      <c r="A158" s="32"/>
      <c r="B158" s="4"/>
      <c r="C158" s="239" t="s">
        <v>215</v>
      </c>
      <c r="D158" s="239" t="s">
        <v>131</v>
      </c>
      <c r="E158" s="240" t="s">
        <v>305</v>
      </c>
      <c r="F158" s="241" t="s">
        <v>306</v>
      </c>
      <c r="G158" s="242" t="s">
        <v>269</v>
      </c>
      <c r="H158" s="243">
        <v>1</v>
      </c>
      <c r="I158" s="249"/>
      <c r="J158" s="243">
        <f t="shared" si="0"/>
        <v>0</v>
      </c>
      <c r="K158" s="6"/>
      <c r="L158" s="4"/>
      <c r="M158" s="7" t="s">
        <v>1</v>
      </c>
      <c r="N158" s="151" t="s">
        <v>41</v>
      </c>
      <c r="O158" s="53"/>
      <c r="P158" s="152">
        <f t="shared" si="1"/>
        <v>0</v>
      </c>
      <c r="Q158" s="152">
        <v>0.97299000000000002</v>
      </c>
      <c r="R158" s="152">
        <f t="shared" si="2"/>
        <v>0.97299000000000002</v>
      </c>
      <c r="S158" s="152">
        <v>0</v>
      </c>
      <c r="T158" s="153">
        <f t="shared" si="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54" t="s">
        <v>135</v>
      </c>
      <c r="AT158" s="154" t="s">
        <v>131</v>
      </c>
      <c r="AU158" s="154" t="s">
        <v>88</v>
      </c>
      <c r="AY158" s="24" t="s">
        <v>129</v>
      </c>
      <c r="BE158" s="155">
        <f t="shared" si="4"/>
        <v>0</v>
      </c>
      <c r="BF158" s="155">
        <f t="shared" si="5"/>
        <v>0</v>
      </c>
      <c r="BG158" s="155">
        <f t="shared" si="6"/>
        <v>0</v>
      </c>
      <c r="BH158" s="155">
        <f t="shared" si="7"/>
        <v>0</v>
      </c>
      <c r="BI158" s="155">
        <f t="shared" si="8"/>
        <v>0</v>
      </c>
      <c r="BJ158" s="24" t="s">
        <v>88</v>
      </c>
      <c r="BK158" s="156">
        <f t="shared" si="9"/>
        <v>0</v>
      </c>
      <c r="BL158" s="24" t="s">
        <v>135</v>
      </c>
      <c r="BM158" s="154" t="s">
        <v>307</v>
      </c>
    </row>
    <row r="159" spans="1:65" s="34" customFormat="1" ht="16.5" customHeight="1" x14ac:dyDescent="0.2">
      <c r="A159" s="32"/>
      <c r="B159" s="4"/>
      <c r="C159" s="244" t="s">
        <v>219</v>
      </c>
      <c r="D159" s="244" t="s">
        <v>271</v>
      </c>
      <c r="E159" s="245" t="s">
        <v>308</v>
      </c>
      <c r="F159" s="246" t="s">
        <v>309</v>
      </c>
      <c r="G159" s="247" t="s">
        <v>203</v>
      </c>
      <c r="H159" s="248">
        <v>1</v>
      </c>
      <c r="I159" s="250"/>
      <c r="J159" s="248">
        <f t="shared" si="0"/>
        <v>0</v>
      </c>
      <c r="K159" s="19"/>
      <c r="L159" s="235"/>
      <c r="M159" s="20" t="s">
        <v>1</v>
      </c>
      <c r="N159" s="236" t="s">
        <v>41</v>
      </c>
      <c r="O159" s="53"/>
      <c r="P159" s="152">
        <f t="shared" si="1"/>
        <v>0</v>
      </c>
      <c r="Q159" s="152">
        <v>0.21060000000000001</v>
      </c>
      <c r="R159" s="152">
        <f t="shared" si="2"/>
        <v>0.21060000000000001</v>
      </c>
      <c r="S159" s="152">
        <v>0</v>
      </c>
      <c r="T159" s="153">
        <f t="shared" si="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54" t="s">
        <v>172</v>
      </c>
      <c r="AT159" s="154" t="s">
        <v>271</v>
      </c>
      <c r="AU159" s="154" t="s">
        <v>88</v>
      </c>
      <c r="AY159" s="24" t="s">
        <v>129</v>
      </c>
      <c r="BE159" s="155">
        <f t="shared" si="4"/>
        <v>0</v>
      </c>
      <c r="BF159" s="155">
        <f t="shared" si="5"/>
        <v>0</v>
      </c>
      <c r="BG159" s="155">
        <f t="shared" si="6"/>
        <v>0</v>
      </c>
      <c r="BH159" s="155">
        <f t="shared" si="7"/>
        <v>0</v>
      </c>
      <c r="BI159" s="155">
        <f t="shared" si="8"/>
        <v>0</v>
      </c>
      <c r="BJ159" s="24" t="s">
        <v>88</v>
      </c>
      <c r="BK159" s="156">
        <f t="shared" si="9"/>
        <v>0</v>
      </c>
      <c r="BL159" s="24" t="s">
        <v>135</v>
      </c>
      <c r="BM159" s="154" t="s">
        <v>310</v>
      </c>
    </row>
    <row r="160" spans="1:65" s="3" customFormat="1" ht="22.9" customHeight="1" x14ac:dyDescent="0.2">
      <c r="B160" s="143"/>
      <c r="C160" s="212"/>
      <c r="D160" s="213" t="s">
        <v>74</v>
      </c>
      <c r="E160" s="215" t="s">
        <v>311</v>
      </c>
      <c r="F160" s="215" t="s">
        <v>312</v>
      </c>
      <c r="G160" s="212"/>
      <c r="H160" s="212"/>
      <c r="J160" s="216">
        <f>BK160</f>
        <v>0</v>
      </c>
      <c r="L160" s="143"/>
      <c r="M160" s="145"/>
      <c r="N160" s="146"/>
      <c r="O160" s="146"/>
      <c r="P160" s="147">
        <f>P161</f>
        <v>0</v>
      </c>
      <c r="Q160" s="146"/>
      <c r="R160" s="147">
        <f>R161</f>
        <v>0</v>
      </c>
      <c r="S160" s="146"/>
      <c r="T160" s="148">
        <f>T161</f>
        <v>0</v>
      </c>
      <c r="AR160" s="144" t="s">
        <v>82</v>
      </c>
      <c r="AT160" s="149" t="s">
        <v>74</v>
      </c>
      <c r="AU160" s="149" t="s">
        <v>82</v>
      </c>
      <c r="AY160" s="144" t="s">
        <v>129</v>
      </c>
      <c r="BK160" s="150">
        <f>BK161</f>
        <v>0</v>
      </c>
    </row>
    <row r="161" spans="1:65" s="34" customFormat="1" ht="24.2" customHeight="1" x14ac:dyDescent="0.2">
      <c r="A161" s="32"/>
      <c r="B161" s="4"/>
      <c r="C161" s="217" t="s">
        <v>224</v>
      </c>
      <c r="D161" s="217" t="s">
        <v>131</v>
      </c>
      <c r="E161" s="218" t="s">
        <v>313</v>
      </c>
      <c r="F161" s="219" t="s">
        <v>314</v>
      </c>
      <c r="G161" s="220" t="s">
        <v>196</v>
      </c>
      <c r="H161" s="221">
        <v>112.40300000000001</v>
      </c>
      <c r="I161" s="5"/>
      <c r="J161" s="221">
        <f>ROUND(I161*H161,3)</f>
        <v>0</v>
      </c>
      <c r="K161" s="6"/>
      <c r="L161" s="4"/>
      <c r="M161" s="7" t="s">
        <v>1</v>
      </c>
      <c r="N161" s="151" t="s">
        <v>41</v>
      </c>
      <c r="O161" s="53"/>
      <c r="P161" s="152">
        <f>O161*H161</f>
        <v>0</v>
      </c>
      <c r="Q161" s="152">
        <v>0</v>
      </c>
      <c r="R161" s="152">
        <f>Q161*H161</f>
        <v>0</v>
      </c>
      <c r="S161" s="152">
        <v>0</v>
      </c>
      <c r="T161" s="153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54" t="s">
        <v>135</v>
      </c>
      <c r="AT161" s="154" t="s">
        <v>131</v>
      </c>
      <c r="AU161" s="154" t="s">
        <v>88</v>
      </c>
      <c r="AY161" s="24" t="s">
        <v>129</v>
      </c>
      <c r="BE161" s="155">
        <f>IF(N161="základná",J161,0)</f>
        <v>0</v>
      </c>
      <c r="BF161" s="155">
        <f>IF(N161="znížená",J161,0)</f>
        <v>0</v>
      </c>
      <c r="BG161" s="155">
        <f>IF(N161="zákl. prenesená",J161,0)</f>
        <v>0</v>
      </c>
      <c r="BH161" s="155">
        <f>IF(N161="zníž. prenesená",J161,0)</f>
        <v>0</v>
      </c>
      <c r="BI161" s="155">
        <f>IF(N161="nulová",J161,0)</f>
        <v>0</v>
      </c>
      <c r="BJ161" s="24" t="s">
        <v>88</v>
      </c>
      <c r="BK161" s="156">
        <f>ROUND(I161*H161,3)</f>
        <v>0</v>
      </c>
      <c r="BL161" s="24" t="s">
        <v>135</v>
      </c>
      <c r="BM161" s="154" t="s">
        <v>315</v>
      </c>
    </row>
    <row r="162" spans="1:65" s="34" customFormat="1" ht="49.9" customHeight="1" x14ac:dyDescent="0.2">
      <c r="A162" s="32"/>
      <c r="B162" s="4"/>
      <c r="C162" s="97"/>
      <c r="D162" s="97"/>
      <c r="E162" s="214" t="s">
        <v>246</v>
      </c>
      <c r="F162" s="214" t="s">
        <v>247</v>
      </c>
      <c r="G162" s="97"/>
      <c r="H162" s="97"/>
      <c r="I162" s="32"/>
      <c r="J162" s="207">
        <f t="shared" ref="J162:J168" si="10">BK162</f>
        <v>0</v>
      </c>
      <c r="K162" s="32"/>
      <c r="L162" s="4"/>
      <c r="M162" s="172"/>
      <c r="N162" s="173"/>
      <c r="O162" s="53"/>
      <c r="P162" s="53"/>
      <c r="Q162" s="53"/>
      <c r="R162" s="53"/>
      <c r="S162" s="53"/>
      <c r="T162" s="54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T162" s="24" t="s">
        <v>74</v>
      </c>
      <c r="AU162" s="24" t="s">
        <v>75</v>
      </c>
      <c r="AY162" s="24" t="s">
        <v>248</v>
      </c>
      <c r="BK162" s="156">
        <f>SUM(BK163:BK168)</f>
        <v>0</v>
      </c>
    </row>
    <row r="163" spans="1:65" s="34" customFormat="1" ht="16.350000000000001" customHeight="1" x14ac:dyDescent="0.2">
      <c r="A163" s="32"/>
      <c r="B163" s="4"/>
      <c r="C163" s="11" t="s">
        <v>1</v>
      </c>
      <c r="D163" s="11" t="s">
        <v>131</v>
      </c>
      <c r="E163" s="12" t="s">
        <v>1</v>
      </c>
      <c r="F163" s="13" t="s">
        <v>1</v>
      </c>
      <c r="G163" s="14" t="s">
        <v>1</v>
      </c>
      <c r="H163" s="15"/>
      <c r="I163" s="15"/>
      <c r="J163" s="234">
        <f t="shared" si="10"/>
        <v>0</v>
      </c>
      <c r="K163" s="6"/>
      <c r="L163" s="4"/>
      <c r="M163" s="16" t="s">
        <v>1</v>
      </c>
      <c r="N163" s="17" t="s">
        <v>41</v>
      </c>
      <c r="O163" s="53"/>
      <c r="P163" s="53"/>
      <c r="Q163" s="53"/>
      <c r="R163" s="53"/>
      <c r="S163" s="53"/>
      <c r="T163" s="54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T163" s="24" t="s">
        <v>248</v>
      </c>
      <c r="AU163" s="24" t="s">
        <v>82</v>
      </c>
      <c r="AY163" s="24" t="s">
        <v>248</v>
      </c>
      <c r="BE163" s="155">
        <f t="shared" ref="BE163:BE168" si="11">IF(N163="základná",J163,0)</f>
        <v>0</v>
      </c>
      <c r="BF163" s="155">
        <f t="shared" ref="BF163:BF168" si="12">IF(N163="znížená",J163,0)</f>
        <v>0</v>
      </c>
      <c r="BG163" s="155">
        <f t="shared" ref="BG163:BG168" si="13">IF(N163="zákl. prenesená",J163,0)</f>
        <v>0</v>
      </c>
      <c r="BH163" s="155">
        <f t="shared" ref="BH163:BH168" si="14">IF(N163="zníž. prenesená",J163,0)</f>
        <v>0</v>
      </c>
      <c r="BI163" s="155">
        <f t="shared" ref="BI163:BI168" si="15">IF(N163="nulová",J163,0)</f>
        <v>0</v>
      </c>
      <c r="BJ163" s="24" t="s">
        <v>88</v>
      </c>
      <c r="BK163" s="156">
        <f t="shared" ref="BK163:BK168" si="16">I163*H163</f>
        <v>0</v>
      </c>
    </row>
    <row r="164" spans="1:65" s="34" customFormat="1" ht="16.350000000000001" customHeight="1" x14ac:dyDescent="0.2">
      <c r="A164" s="32"/>
      <c r="B164" s="4"/>
      <c r="C164" s="11" t="s">
        <v>1</v>
      </c>
      <c r="D164" s="11" t="s">
        <v>131</v>
      </c>
      <c r="E164" s="12" t="s">
        <v>1</v>
      </c>
      <c r="F164" s="13" t="s">
        <v>1</v>
      </c>
      <c r="G164" s="14" t="s">
        <v>1</v>
      </c>
      <c r="H164" s="15"/>
      <c r="I164" s="15"/>
      <c r="J164" s="234">
        <f t="shared" si="10"/>
        <v>0</v>
      </c>
      <c r="K164" s="6"/>
      <c r="L164" s="4"/>
      <c r="M164" s="16" t="s">
        <v>1</v>
      </c>
      <c r="N164" s="17" t="s">
        <v>41</v>
      </c>
      <c r="O164" s="53"/>
      <c r="P164" s="53"/>
      <c r="Q164" s="53"/>
      <c r="R164" s="53"/>
      <c r="S164" s="53"/>
      <c r="T164" s="54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T164" s="24" t="s">
        <v>248</v>
      </c>
      <c r="AU164" s="24" t="s">
        <v>82</v>
      </c>
      <c r="AY164" s="24" t="s">
        <v>248</v>
      </c>
      <c r="BE164" s="155">
        <f t="shared" si="11"/>
        <v>0</v>
      </c>
      <c r="BF164" s="155">
        <f t="shared" si="12"/>
        <v>0</v>
      </c>
      <c r="BG164" s="155">
        <f t="shared" si="13"/>
        <v>0</v>
      </c>
      <c r="BH164" s="155">
        <f t="shared" si="14"/>
        <v>0</v>
      </c>
      <c r="BI164" s="155">
        <f t="shared" si="15"/>
        <v>0</v>
      </c>
      <c r="BJ164" s="24" t="s">
        <v>88</v>
      </c>
      <c r="BK164" s="156">
        <f t="shared" si="16"/>
        <v>0</v>
      </c>
    </row>
    <row r="165" spans="1:65" s="34" customFormat="1" ht="16.350000000000001" customHeight="1" x14ac:dyDescent="0.2">
      <c r="A165" s="32"/>
      <c r="B165" s="4"/>
      <c r="C165" s="11" t="s">
        <v>1</v>
      </c>
      <c r="D165" s="11" t="s">
        <v>131</v>
      </c>
      <c r="E165" s="12" t="s">
        <v>1</v>
      </c>
      <c r="F165" s="13" t="s">
        <v>1</v>
      </c>
      <c r="G165" s="14" t="s">
        <v>1</v>
      </c>
      <c r="H165" s="15"/>
      <c r="I165" s="15"/>
      <c r="J165" s="234">
        <f t="shared" si="10"/>
        <v>0</v>
      </c>
      <c r="K165" s="6"/>
      <c r="L165" s="4"/>
      <c r="M165" s="16" t="s">
        <v>1</v>
      </c>
      <c r="N165" s="17" t="s">
        <v>41</v>
      </c>
      <c r="O165" s="53"/>
      <c r="P165" s="53"/>
      <c r="Q165" s="53"/>
      <c r="R165" s="53"/>
      <c r="S165" s="53"/>
      <c r="T165" s="54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T165" s="24" t="s">
        <v>248</v>
      </c>
      <c r="AU165" s="24" t="s">
        <v>82</v>
      </c>
      <c r="AY165" s="24" t="s">
        <v>248</v>
      </c>
      <c r="BE165" s="155">
        <f t="shared" si="11"/>
        <v>0</v>
      </c>
      <c r="BF165" s="155">
        <f t="shared" si="12"/>
        <v>0</v>
      </c>
      <c r="BG165" s="155">
        <f t="shared" si="13"/>
        <v>0</v>
      </c>
      <c r="BH165" s="155">
        <f t="shared" si="14"/>
        <v>0</v>
      </c>
      <c r="BI165" s="155">
        <f t="shared" si="15"/>
        <v>0</v>
      </c>
      <c r="BJ165" s="24" t="s">
        <v>88</v>
      </c>
      <c r="BK165" s="156">
        <f t="shared" si="16"/>
        <v>0</v>
      </c>
    </row>
    <row r="166" spans="1:65" s="34" customFormat="1" ht="16.350000000000001" customHeight="1" x14ac:dyDescent="0.2">
      <c r="A166" s="32"/>
      <c r="B166" s="4"/>
      <c r="C166" s="11" t="s">
        <v>1</v>
      </c>
      <c r="D166" s="11" t="s">
        <v>131</v>
      </c>
      <c r="E166" s="12" t="s">
        <v>1</v>
      </c>
      <c r="F166" s="13" t="s">
        <v>1</v>
      </c>
      <c r="G166" s="14" t="s">
        <v>1</v>
      </c>
      <c r="H166" s="15"/>
      <c r="I166" s="15"/>
      <c r="J166" s="234">
        <f t="shared" si="10"/>
        <v>0</v>
      </c>
      <c r="K166" s="6"/>
      <c r="L166" s="4"/>
      <c r="M166" s="16" t="s">
        <v>1</v>
      </c>
      <c r="N166" s="17" t="s">
        <v>41</v>
      </c>
      <c r="O166" s="53"/>
      <c r="P166" s="53"/>
      <c r="Q166" s="53"/>
      <c r="R166" s="53"/>
      <c r="S166" s="53"/>
      <c r="T166" s="54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T166" s="24" t="s">
        <v>248</v>
      </c>
      <c r="AU166" s="24" t="s">
        <v>82</v>
      </c>
      <c r="AY166" s="24" t="s">
        <v>248</v>
      </c>
      <c r="BE166" s="155">
        <f t="shared" si="11"/>
        <v>0</v>
      </c>
      <c r="BF166" s="155">
        <f t="shared" si="12"/>
        <v>0</v>
      </c>
      <c r="BG166" s="155">
        <f t="shared" si="13"/>
        <v>0</v>
      </c>
      <c r="BH166" s="155">
        <f t="shared" si="14"/>
        <v>0</v>
      </c>
      <c r="BI166" s="155">
        <f t="shared" si="15"/>
        <v>0</v>
      </c>
      <c r="BJ166" s="24" t="s">
        <v>88</v>
      </c>
      <c r="BK166" s="156">
        <f t="shared" si="16"/>
        <v>0</v>
      </c>
    </row>
    <row r="167" spans="1:65" s="34" customFormat="1" ht="16.350000000000001" customHeight="1" x14ac:dyDescent="0.2">
      <c r="A167" s="32"/>
      <c r="B167" s="4"/>
      <c r="C167" s="11" t="s">
        <v>1</v>
      </c>
      <c r="D167" s="11" t="s">
        <v>131</v>
      </c>
      <c r="E167" s="12" t="s">
        <v>1</v>
      </c>
      <c r="F167" s="13" t="s">
        <v>1</v>
      </c>
      <c r="G167" s="14" t="s">
        <v>1</v>
      </c>
      <c r="H167" s="15"/>
      <c r="I167" s="15"/>
      <c r="J167" s="234">
        <f t="shared" si="10"/>
        <v>0</v>
      </c>
      <c r="K167" s="6"/>
      <c r="L167" s="4"/>
      <c r="M167" s="16" t="s">
        <v>1</v>
      </c>
      <c r="N167" s="17" t="s">
        <v>41</v>
      </c>
      <c r="O167" s="53"/>
      <c r="P167" s="53"/>
      <c r="Q167" s="53"/>
      <c r="R167" s="53"/>
      <c r="S167" s="53"/>
      <c r="T167" s="54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T167" s="24" t="s">
        <v>248</v>
      </c>
      <c r="AU167" s="24" t="s">
        <v>82</v>
      </c>
      <c r="AY167" s="24" t="s">
        <v>248</v>
      </c>
      <c r="BE167" s="155">
        <f t="shared" si="11"/>
        <v>0</v>
      </c>
      <c r="BF167" s="155">
        <f t="shared" si="12"/>
        <v>0</v>
      </c>
      <c r="BG167" s="155">
        <f t="shared" si="13"/>
        <v>0</v>
      </c>
      <c r="BH167" s="155">
        <f t="shared" si="14"/>
        <v>0</v>
      </c>
      <c r="BI167" s="155">
        <f t="shared" si="15"/>
        <v>0</v>
      </c>
      <c r="BJ167" s="24" t="s">
        <v>88</v>
      </c>
      <c r="BK167" s="156">
        <f t="shared" si="16"/>
        <v>0</v>
      </c>
    </row>
    <row r="168" spans="1:65" s="34" customFormat="1" ht="16.350000000000001" customHeight="1" x14ac:dyDescent="0.2">
      <c r="A168" s="32"/>
      <c r="B168" s="4"/>
      <c r="C168" s="11" t="s">
        <v>1</v>
      </c>
      <c r="D168" s="11" t="s">
        <v>131</v>
      </c>
      <c r="E168" s="12" t="s">
        <v>1</v>
      </c>
      <c r="F168" s="13" t="s">
        <v>1</v>
      </c>
      <c r="G168" s="14" t="s">
        <v>1</v>
      </c>
      <c r="H168" s="15"/>
      <c r="I168" s="15"/>
      <c r="J168" s="234">
        <f t="shared" si="10"/>
        <v>0</v>
      </c>
      <c r="K168" s="6"/>
      <c r="L168" s="4"/>
      <c r="M168" s="16" t="s">
        <v>1</v>
      </c>
      <c r="N168" s="17" t="s">
        <v>41</v>
      </c>
      <c r="O168" s="174"/>
      <c r="P168" s="174"/>
      <c r="Q168" s="174"/>
      <c r="R168" s="174"/>
      <c r="S168" s="174"/>
      <c r="T168" s="175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T168" s="24" t="s">
        <v>248</v>
      </c>
      <c r="AU168" s="24" t="s">
        <v>82</v>
      </c>
      <c r="AY168" s="24" t="s">
        <v>248</v>
      </c>
      <c r="BE168" s="155">
        <f t="shared" si="11"/>
        <v>0</v>
      </c>
      <c r="BF168" s="155">
        <f t="shared" si="12"/>
        <v>0</v>
      </c>
      <c r="BG168" s="155">
        <f t="shared" si="13"/>
        <v>0</v>
      </c>
      <c r="BH168" s="155">
        <f t="shared" si="14"/>
        <v>0</v>
      </c>
      <c r="BI168" s="155">
        <f t="shared" si="15"/>
        <v>0</v>
      </c>
      <c r="BJ168" s="24" t="s">
        <v>88</v>
      </c>
      <c r="BK168" s="156">
        <f t="shared" si="16"/>
        <v>0</v>
      </c>
    </row>
    <row r="169" spans="1:65" s="34" customFormat="1" ht="6.95" customHeight="1" x14ac:dyDescent="0.2">
      <c r="A169" s="32"/>
      <c r="B169" s="43"/>
      <c r="C169" s="44"/>
      <c r="D169" s="44"/>
      <c r="E169" s="44"/>
      <c r="F169" s="44"/>
      <c r="G169" s="44"/>
      <c r="H169" s="44"/>
      <c r="I169" s="44"/>
      <c r="J169" s="44"/>
      <c r="K169" s="44"/>
      <c r="L169" s="4"/>
      <c r="M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</row>
  </sheetData>
  <sheetProtection password="C3F7" sheet="1" objects="1" scenarios="1" selectLockedCells="1"/>
  <autoFilter ref="C124:K168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163:D169">
      <formula1>"K, M"</formula1>
    </dataValidation>
    <dataValidation type="list" allowBlank="1" showInputMessage="1" showErrorMessage="1" error="Povolené sú hodnoty základná, znížená, nulová." sqref="N163:N169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8"/>
  <sheetViews>
    <sheetView showGridLines="0" topLeftCell="A103" workbookViewId="0">
      <selection activeCell="W27" sqref="W26:W27"/>
    </sheetView>
  </sheetViews>
  <sheetFormatPr defaultRowHeight="11.25" x14ac:dyDescent="0.2"/>
  <cols>
    <col min="1" max="1" width="8.33203125" style="23" customWidth="1"/>
    <col min="2" max="2" width="1.1640625" style="23" customWidth="1"/>
    <col min="3" max="3" width="4.1640625" style="23" customWidth="1"/>
    <col min="4" max="4" width="4.33203125" style="23" customWidth="1"/>
    <col min="5" max="5" width="17.1640625" style="23" customWidth="1"/>
    <col min="6" max="6" width="50.83203125" style="23" customWidth="1"/>
    <col min="7" max="7" width="7.5" style="23" customWidth="1"/>
    <col min="8" max="8" width="14" style="23" customWidth="1"/>
    <col min="9" max="9" width="15.83203125" style="23" customWidth="1"/>
    <col min="10" max="10" width="22.33203125" style="23" customWidth="1"/>
    <col min="11" max="11" width="22.33203125" style="23" hidden="1" customWidth="1"/>
    <col min="12" max="12" width="9.33203125" style="23" customWidth="1"/>
    <col min="13" max="13" width="10.83203125" style="23" hidden="1" customWidth="1"/>
    <col min="14" max="14" width="9.33203125" style="23" hidden="1"/>
    <col min="15" max="20" width="14.1640625" style="23" hidden="1" customWidth="1"/>
    <col min="21" max="21" width="16.33203125" style="23" hidden="1" customWidth="1"/>
    <col min="22" max="22" width="12.33203125" style="23" customWidth="1"/>
    <col min="23" max="23" width="16.33203125" style="23" customWidth="1"/>
    <col min="24" max="24" width="12.33203125" style="23" customWidth="1"/>
    <col min="25" max="25" width="15" style="23" customWidth="1"/>
    <col min="26" max="26" width="11" style="23" customWidth="1"/>
    <col min="27" max="27" width="15" style="23" customWidth="1"/>
    <col min="28" max="28" width="16.33203125" style="23" customWidth="1"/>
    <col min="29" max="29" width="11" style="23" customWidth="1"/>
    <col min="30" max="30" width="15" style="23" customWidth="1"/>
    <col min="31" max="31" width="16.33203125" style="23" customWidth="1"/>
    <col min="32" max="43" width="9.33203125" style="23"/>
    <col min="44" max="65" width="9.33203125" style="23" hidden="1"/>
    <col min="66" max="16384" width="9.33203125" style="23"/>
  </cols>
  <sheetData>
    <row r="2" spans="1:46" ht="36.950000000000003" customHeight="1" x14ac:dyDescent="0.2">
      <c r="L2" s="313" t="s">
        <v>5</v>
      </c>
      <c r="M2" s="314"/>
      <c r="N2" s="314"/>
      <c r="O2" s="314"/>
      <c r="P2" s="314"/>
      <c r="Q2" s="314"/>
      <c r="R2" s="314"/>
      <c r="S2" s="314"/>
      <c r="T2" s="314"/>
      <c r="U2" s="314"/>
      <c r="V2" s="314"/>
      <c r="AT2" s="24" t="s">
        <v>94</v>
      </c>
    </row>
    <row r="3" spans="1:46" ht="6.95" customHeight="1" x14ac:dyDescent="0.2">
      <c r="B3" s="25"/>
      <c r="C3" s="237"/>
      <c r="D3" s="237"/>
      <c r="E3" s="237"/>
      <c r="F3" s="237"/>
      <c r="G3" s="237"/>
      <c r="H3" s="237"/>
      <c r="I3" s="237"/>
      <c r="J3" s="237"/>
      <c r="K3" s="26"/>
      <c r="L3" s="27"/>
      <c r="AT3" s="24" t="s">
        <v>75</v>
      </c>
    </row>
    <row r="4" spans="1:46" ht="24.95" customHeight="1" x14ac:dyDescent="0.2">
      <c r="B4" s="27"/>
      <c r="C4" s="91"/>
      <c r="D4" s="90" t="s">
        <v>101</v>
      </c>
      <c r="E4" s="91"/>
      <c r="F4" s="91"/>
      <c r="G4" s="91"/>
      <c r="H4" s="91"/>
      <c r="I4" s="91"/>
      <c r="J4" s="91"/>
      <c r="L4" s="27"/>
      <c r="M4" s="125" t="s">
        <v>9</v>
      </c>
      <c r="AT4" s="24" t="s">
        <v>3</v>
      </c>
    </row>
    <row r="5" spans="1:46" ht="6.95" customHeight="1" x14ac:dyDescent="0.2">
      <c r="B5" s="27"/>
      <c r="C5" s="91"/>
      <c r="D5" s="91"/>
      <c r="E5" s="91"/>
      <c r="F5" s="91"/>
      <c r="G5" s="91"/>
      <c r="H5" s="91"/>
      <c r="I5" s="91"/>
      <c r="J5" s="91"/>
      <c r="L5" s="27"/>
    </row>
    <row r="6" spans="1:46" ht="12" customHeight="1" x14ac:dyDescent="0.2">
      <c r="B6" s="27"/>
      <c r="C6" s="91"/>
      <c r="D6" s="94" t="s">
        <v>14</v>
      </c>
      <c r="E6" s="91"/>
      <c r="F6" s="91"/>
      <c r="G6" s="91"/>
      <c r="H6" s="91"/>
      <c r="I6" s="91"/>
      <c r="J6" s="91"/>
      <c r="L6" s="27"/>
    </row>
    <row r="7" spans="1:46" ht="16.5" customHeight="1" x14ac:dyDescent="0.2">
      <c r="B7" s="27"/>
      <c r="C7" s="91"/>
      <c r="D7" s="91"/>
      <c r="E7" s="330" t="str">
        <f>'Rekapitulácia stavby'!K6</f>
        <v>OBNOVA DETSKÉHO IHRISKA PEČIANSKA - 1. etapa</v>
      </c>
      <c r="F7" s="331"/>
      <c r="G7" s="331"/>
      <c r="H7" s="331"/>
      <c r="I7" s="91"/>
      <c r="J7" s="91"/>
      <c r="L7" s="27"/>
    </row>
    <row r="8" spans="1:46" ht="12" customHeight="1" x14ac:dyDescent="0.2">
      <c r="B8" s="27"/>
      <c r="C8" s="91"/>
      <c r="D8" s="94" t="s">
        <v>102</v>
      </c>
      <c r="E8" s="91"/>
      <c r="F8" s="91"/>
      <c r="G8" s="91"/>
      <c r="H8" s="91"/>
      <c r="I8" s="91"/>
      <c r="J8" s="91"/>
      <c r="L8" s="27"/>
    </row>
    <row r="9" spans="1:46" s="34" customFormat="1" ht="16.5" customHeight="1" x14ac:dyDescent="0.2">
      <c r="A9" s="32"/>
      <c r="B9" s="4"/>
      <c r="C9" s="97"/>
      <c r="D9" s="97"/>
      <c r="E9" s="330" t="s">
        <v>103</v>
      </c>
      <c r="F9" s="329"/>
      <c r="G9" s="329"/>
      <c r="H9" s="329"/>
      <c r="I9" s="97"/>
      <c r="J9" s="97"/>
      <c r="K9" s="32"/>
      <c r="L9" s="40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34" customFormat="1" ht="12" customHeight="1" x14ac:dyDescent="0.2">
      <c r="A10" s="32"/>
      <c r="B10" s="4"/>
      <c r="C10" s="97"/>
      <c r="D10" s="94" t="s">
        <v>104</v>
      </c>
      <c r="E10" s="97"/>
      <c r="F10" s="97"/>
      <c r="G10" s="97"/>
      <c r="H10" s="97"/>
      <c r="I10" s="97"/>
      <c r="J10" s="97"/>
      <c r="K10" s="32"/>
      <c r="L10" s="40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34" customFormat="1" ht="16.5" customHeight="1" x14ac:dyDescent="0.2">
      <c r="A11" s="32"/>
      <c r="B11" s="4"/>
      <c r="C11" s="97"/>
      <c r="D11" s="97"/>
      <c r="E11" s="307" t="s">
        <v>569</v>
      </c>
      <c r="F11" s="329"/>
      <c r="G11" s="329"/>
      <c r="H11" s="329"/>
      <c r="I11" s="97"/>
      <c r="J11" s="97"/>
      <c r="K11" s="32"/>
      <c r="L11" s="40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34" customFormat="1" x14ac:dyDescent="0.2">
      <c r="A12" s="32"/>
      <c r="B12" s="4"/>
      <c r="C12" s="97"/>
      <c r="D12" s="97"/>
      <c r="E12" s="97"/>
      <c r="F12" s="97"/>
      <c r="G12" s="97"/>
      <c r="H12" s="97"/>
      <c r="I12" s="97"/>
      <c r="J12" s="97"/>
      <c r="K12" s="32"/>
      <c r="L12" s="40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34" customFormat="1" ht="12" customHeight="1" x14ac:dyDescent="0.2">
      <c r="A13" s="32"/>
      <c r="B13" s="4"/>
      <c r="C13" s="97"/>
      <c r="D13" s="94" t="s">
        <v>15</v>
      </c>
      <c r="E13" s="97"/>
      <c r="F13" s="95" t="s">
        <v>1</v>
      </c>
      <c r="G13" s="97"/>
      <c r="H13" s="97"/>
      <c r="I13" s="94" t="s">
        <v>16</v>
      </c>
      <c r="J13" s="95" t="s">
        <v>1</v>
      </c>
      <c r="K13" s="32"/>
      <c r="L13" s="40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34" customFormat="1" ht="12" customHeight="1" x14ac:dyDescent="0.2">
      <c r="A14" s="32"/>
      <c r="B14" s="4"/>
      <c r="C14" s="97"/>
      <c r="D14" s="94" t="s">
        <v>17</v>
      </c>
      <c r="E14" s="97"/>
      <c r="F14" s="95" t="s">
        <v>18</v>
      </c>
      <c r="G14" s="97"/>
      <c r="H14" s="97"/>
      <c r="I14" s="94" t="s">
        <v>19</v>
      </c>
      <c r="J14" s="176" t="str">
        <f>'Rekapitulácia stavby'!AN8</f>
        <v>Vyplň dátum</v>
      </c>
      <c r="K14" s="32"/>
      <c r="L14" s="40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34" customFormat="1" ht="10.9" customHeight="1" x14ac:dyDescent="0.2">
      <c r="A15" s="32"/>
      <c r="B15" s="4"/>
      <c r="C15" s="97"/>
      <c r="D15" s="97"/>
      <c r="E15" s="97"/>
      <c r="F15" s="97"/>
      <c r="G15" s="97"/>
      <c r="H15" s="97"/>
      <c r="I15" s="97"/>
      <c r="J15" s="97"/>
      <c r="K15" s="32"/>
      <c r="L15" s="40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34" customFormat="1" ht="12" customHeight="1" x14ac:dyDescent="0.2">
      <c r="A16" s="32"/>
      <c r="B16" s="4"/>
      <c r="C16" s="97"/>
      <c r="D16" s="94" t="s">
        <v>20</v>
      </c>
      <c r="E16" s="97"/>
      <c r="F16" s="97"/>
      <c r="G16" s="97"/>
      <c r="H16" s="97"/>
      <c r="I16" s="94" t="s">
        <v>21</v>
      </c>
      <c r="J16" s="95" t="s">
        <v>1</v>
      </c>
      <c r="K16" s="32"/>
      <c r="L16" s="40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34" customFormat="1" ht="18" customHeight="1" x14ac:dyDescent="0.2">
      <c r="A17" s="32"/>
      <c r="B17" s="4"/>
      <c r="C17" s="97"/>
      <c r="D17" s="97"/>
      <c r="E17" s="95" t="s">
        <v>22</v>
      </c>
      <c r="F17" s="97"/>
      <c r="G17" s="97"/>
      <c r="H17" s="97"/>
      <c r="I17" s="94" t="s">
        <v>23</v>
      </c>
      <c r="J17" s="95" t="s">
        <v>1</v>
      </c>
      <c r="K17" s="32"/>
      <c r="L17" s="40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34" customFormat="1" ht="6.95" customHeight="1" x14ac:dyDescent="0.2">
      <c r="A18" s="32"/>
      <c r="B18" s="4"/>
      <c r="C18" s="97"/>
      <c r="D18" s="97"/>
      <c r="E18" s="97"/>
      <c r="F18" s="97"/>
      <c r="G18" s="97"/>
      <c r="H18" s="97"/>
      <c r="I18" s="97"/>
      <c r="J18" s="97"/>
      <c r="K18" s="32"/>
      <c r="L18" s="40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34" customFormat="1" ht="12" customHeight="1" x14ac:dyDescent="0.2">
      <c r="A19" s="32"/>
      <c r="B19" s="4"/>
      <c r="C19" s="97"/>
      <c r="D19" s="94" t="s">
        <v>24</v>
      </c>
      <c r="E19" s="97"/>
      <c r="F19" s="97"/>
      <c r="G19" s="97"/>
      <c r="H19" s="97"/>
      <c r="I19" s="94" t="s">
        <v>21</v>
      </c>
      <c r="J19" s="238" t="str">
        <f>'Rekapitulácia stavby'!AN13</f>
        <v>Vyplň údaj</v>
      </c>
      <c r="K19" s="32"/>
      <c r="L19" s="40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34" customFormat="1" ht="18" customHeight="1" x14ac:dyDescent="0.2">
      <c r="A20" s="32"/>
      <c r="B20" s="4"/>
      <c r="C20" s="97"/>
      <c r="D20" s="97"/>
      <c r="E20" s="334" t="str">
        <f>'Rekapitulácia stavby'!E14</f>
        <v>zhotoviteľ</v>
      </c>
      <c r="F20" s="323"/>
      <c r="G20" s="323"/>
      <c r="H20" s="323"/>
      <c r="I20" s="94" t="s">
        <v>23</v>
      </c>
      <c r="J20" s="238" t="str">
        <f>'Rekapitulácia stavby'!AN14</f>
        <v>Vyplň údaj</v>
      </c>
      <c r="K20" s="32"/>
      <c r="L20" s="40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34" customFormat="1" ht="6.95" customHeight="1" x14ac:dyDescent="0.2">
      <c r="A21" s="32"/>
      <c r="B21" s="4"/>
      <c r="C21" s="97"/>
      <c r="D21" s="97"/>
      <c r="E21" s="97"/>
      <c r="F21" s="97"/>
      <c r="G21" s="97"/>
      <c r="H21" s="97"/>
      <c r="I21" s="97"/>
      <c r="J21" s="97"/>
      <c r="K21" s="32"/>
      <c r="L21" s="40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34" customFormat="1" ht="12" customHeight="1" x14ac:dyDescent="0.2">
      <c r="A22" s="32"/>
      <c r="B22" s="4"/>
      <c r="C22" s="97"/>
      <c r="D22" s="94" t="s">
        <v>26</v>
      </c>
      <c r="E22" s="97"/>
      <c r="F22" s="97"/>
      <c r="G22" s="97"/>
      <c r="H22" s="97"/>
      <c r="I22" s="94" t="s">
        <v>21</v>
      </c>
      <c r="J22" s="95" t="s">
        <v>1</v>
      </c>
      <c r="K22" s="32"/>
      <c r="L22" s="40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34" customFormat="1" ht="18" customHeight="1" x14ac:dyDescent="0.2">
      <c r="A23" s="32"/>
      <c r="B23" s="4"/>
      <c r="C23" s="97"/>
      <c r="D23" s="97"/>
      <c r="E23" s="95" t="s">
        <v>27</v>
      </c>
      <c r="F23" s="97"/>
      <c r="G23" s="97"/>
      <c r="H23" s="97"/>
      <c r="I23" s="94" t="s">
        <v>23</v>
      </c>
      <c r="J23" s="95" t="s">
        <v>1</v>
      </c>
      <c r="K23" s="32"/>
      <c r="L23" s="40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34" customFormat="1" ht="6.95" customHeight="1" x14ac:dyDescent="0.2">
      <c r="A24" s="32"/>
      <c r="B24" s="4"/>
      <c r="C24" s="97"/>
      <c r="D24" s="97"/>
      <c r="E24" s="97"/>
      <c r="F24" s="97"/>
      <c r="G24" s="97"/>
      <c r="H24" s="97"/>
      <c r="I24" s="97"/>
      <c r="J24" s="97"/>
      <c r="K24" s="32"/>
      <c r="L24" s="40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34" customFormat="1" ht="12" customHeight="1" x14ac:dyDescent="0.2">
      <c r="A25" s="32"/>
      <c r="B25" s="4"/>
      <c r="C25" s="97"/>
      <c r="D25" s="94" t="s">
        <v>30</v>
      </c>
      <c r="E25" s="97"/>
      <c r="F25" s="97"/>
      <c r="G25" s="97"/>
      <c r="H25" s="97"/>
      <c r="I25" s="94" t="s">
        <v>21</v>
      </c>
      <c r="J25" s="95" t="s">
        <v>31</v>
      </c>
      <c r="K25" s="32"/>
      <c r="L25" s="40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34" customFormat="1" ht="18" customHeight="1" x14ac:dyDescent="0.2">
      <c r="A26" s="32"/>
      <c r="B26" s="4"/>
      <c r="C26" s="97"/>
      <c r="D26" s="97"/>
      <c r="E26" s="95" t="s">
        <v>32</v>
      </c>
      <c r="F26" s="97"/>
      <c r="G26" s="97"/>
      <c r="H26" s="97"/>
      <c r="I26" s="94" t="s">
        <v>23</v>
      </c>
      <c r="J26" s="95" t="s">
        <v>33</v>
      </c>
      <c r="K26" s="32"/>
      <c r="L26" s="40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34" customFormat="1" ht="6.95" customHeight="1" x14ac:dyDescent="0.2">
      <c r="A27" s="32"/>
      <c r="B27" s="4"/>
      <c r="C27" s="97"/>
      <c r="D27" s="97"/>
      <c r="E27" s="97"/>
      <c r="F27" s="97"/>
      <c r="G27" s="97"/>
      <c r="H27" s="97"/>
      <c r="I27" s="97"/>
      <c r="J27" s="97"/>
      <c r="K27" s="32"/>
      <c r="L27" s="40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34" customFormat="1" ht="12" customHeight="1" x14ac:dyDescent="0.2">
      <c r="A28" s="32"/>
      <c r="B28" s="4"/>
      <c r="C28" s="97"/>
      <c r="D28" s="94" t="s">
        <v>34</v>
      </c>
      <c r="E28" s="97"/>
      <c r="F28" s="97"/>
      <c r="G28" s="97"/>
      <c r="H28" s="97"/>
      <c r="I28" s="97"/>
      <c r="J28" s="97"/>
      <c r="K28" s="32"/>
      <c r="L28" s="40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129" customFormat="1" ht="16.5" customHeight="1" x14ac:dyDescent="0.2">
      <c r="A29" s="126"/>
      <c r="B29" s="127"/>
      <c r="C29" s="177"/>
      <c r="D29" s="177"/>
      <c r="E29" s="328" t="s">
        <v>1</v>
      </c>
      <c r="F29" s="328"/>
      <c r="G29" s="328"/>
      <c r="H29" s="328"/>
      <c r="I29" s="177"/>
      <c r="J29" s="177"/>
      <c r="K29" s="126"/>
      <c r="L29" s="128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pans="1:31" s="34" customFormat="1" ht="6.95" customHeight="1" x14ac:dyDescent="0.2">
      <c r="A30" s="32"/>
      <c r="B30" s="4"/>
      <c r="C30" s="97"/>
      <c r="D30" s="97"/>
      <c r="E30" s="97"/>
      <c r="F30" s="97"/>
      <c r="G30" s="97"/>
      <c r="H30" s="97"/>
      <c r="I30" s="97"/>
      <c r="J30" s="97"/>
      <c r="K30" s="32"/>
      <c r="L30" s="40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34" customFormat="1" ht="6.95" customHeight="1" x14ac:dyDescent="0.2">
      <c r="A31" s="32"/>
      <c r="B31" s="4"/>
      <c r="C31" s="97"/>
      <c r="D31" s="178"/>
      <c r="E31" s="178"/>
      <c r="F31" s="178"/>
      <c r="G31" s="178"/>
      <c r="H31" s="178"/>
      <c r="I31" s="178"/>
      <c r="J31" s="178"/>
      <c r="K31" s="60"/>
      <c r="L31" s="40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34" customFormat="1" ht="25.35" customHeight="1" x14ac:dyDescent="0.2">
      <c r="A32" s="32"/>
      <c r="B32" s="4"/>
      <c r="C32" s="97"/>
      <c r="D32" s="179" t="s">
        <v>35</v>
      </c>
      <c r="E32" s="97"/>
      <c r="F32" s="97"/>
      <c r="G32" s="97"/>
      <c r="H32" s="97"/>
      <c r="I32" s="97"/>
      <c r="J32" s="180">
        <f>ROUND(J124, 2)</f>
        <v>0</v>
      </c>
      <c r="K32" s="32"/>
      <c r="L32" s="40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34" customFormat="1" ht="6.95" customHeight="1" x14ac:dyDescent="0.2">
      <c r="A33" s="32"/>
      <c r="B33" s="4"/>
      <c r="C33" s="97"/>
      <c r="D33" s="178"/>
      <c r="E33" s="178"/>
      <c r="F33" s="178"/>
      <c r="G33" s="178"/>
      <c r="H33" s="178"/>
      <c r="I33" s="178"/>
      <c r="J33" s="178"/>
      <c r="K33" s="60"/>
      <c r="L33" s="40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34" customFormat="1" ht="14.45" customHeight="1" x14ac:dyDescent="0.2">
      <c r="A34" s="32"/>
      <c r="B34" s="4"/>
      <c r="C34" s="97"/>
      <c r="D34" s="97"/>
      <c r="E34" s="97"/>
      <c r="F34" s="181" t="s">
        <v>37</v>
      </c>
      <c r="G34" s="97"/>
      <c r="H34" s="97"/>
      <c r="I34" s="181" t="s">
        <v>36</v>
      </c>
      <c r="J34" s="181" t="s">
        <v>38</v>
      </c>
      <c r="K34" s="32"/>
      <c r="L34" s="40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34" customFormat="1" ht="14.45" customHeight="1" x14ac:dyDescent="0.2">
      <c r="A35" s="32"/>
      <c r="B35" s="4"/>
      <c r="C35" s="97"/>
      <c r="D35" s="182" t="s">
        <v>39</v>
      </c>
      <c r="E35" s="101" t="s">
        <v>40</v>
      </c>
      <c r="F35" s="183">
        <f>ROUND((ROUND((SUM(BE124:BE140)),  2) + SUM(BE142:BE147)), 2)</f>
        <v>0</v>
      </c>
      <c r="G35" s="184"/>
      <c r="H35" s="184"/>
      <c r="I35" s="185">
        <v>0.2</v>
      </c>
      <c r="J35" s="183">
        <f>ROUND((ROUND(((SUM(BE124:BE140))*I35),  2) + (SUM(BE142:BE147)*I35)), 2)</f>
        <v>0</v>
      </c>
      <c r="K35" s="32"/>
      <c r="L35" s="40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34" customFormat="1" ht="14.45" customHeight="1" x14ac:dyDescent="0.2">
      <c r="A36" s="32"/>
      <c r="B36" s="4"/>
      <c r="C36" s="97"/>
      <c r="D36" s="97"/>
      <c r="E36" s="101" t="s">
        <v>41</v>
      </c>
      <c r="F36" s="183">
        <f>ROUND((ROUND((SUM(BF124:BF140)),  2) + SUM(BF142:BF147)), 2)</f>
        <v>0</v>
      </c>
      <c r="G36" s="184"/>
      <c r="H36" s="184"/>
      <c r="I36" s="185">
        <v>0.2</v>
      </c>
      <c r="J36" s="183">
        <f>ROUND((ROUND(((SUM(BF124:BF140))*I36),  2) + (SUM(BF142:BF147)*I36)), 2)</f>
        <v>0</v>
      </c>
      <c r="K36" s="32"/>
      <c r="L36" s="40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34" customFormat="1" ht="14.45" hidden="1" customHeight="1" x14ac:dyDescent="0.2">
      <c r="A37" s="32"/>
      <c r="B37" s="4"/>
      <c r="C37" s="97"/>
      <c r="D37" s="97"/>
      <c r="E37" s="94" t="s">
        <v>42</v>
      </c>
      <c r="F37" s="186">
        <f>ROUND((ROUND((SUM(BG124:BG140)),  2) + SUM(BG142:BG147)), 2)</f>
        <v>0</v>
      </c>
      <c r="G37" s="97"/>
      <c r="H37" s="97"/>
      <c r="I37" s="187">
        <v>0.2</v>
      </c>
      <c r="J37" s="186">
        <f>0</f>
        <v>0</v>
      </c>
      <c r="K37" s="32"/>
      <c r="L37" s="40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34" customFormat="1" ht="14.45" hidden="1" customHeight="1" x14ac:dyDescent="0.2">
      <c r="A38" s="32"/>
      <c r="B38" s="4"/>
      <c r="C38" s="97"/>
      <c r="D38" s="97"/>
      <c r="E38" s="94" t="s">
        <v>43</v>
      </c>
      <c r="F38" s="186">
        <f>ROUND((ROUND((SUM(BH124:BH140)),  2) + SUM(BH142:BH147)), 2)</f>
        <v>0</v>
      </c>
      <c r="G38" s="97"/>
      <c r="H38" s="97"/>
      <c r="I38" s="187">
        <v>0.2</v>
      </c>
      <c r="J38" s="186">
        <f>0</f>
        <v>0</v>
      </c>
      <c r="K38" s="32"/>
      <c r="L38" s="40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34" customFormat="1" ht="14.45" hidden="1" customHeight="1" x14ac:dyDescent="0.2">
      <c r="A39" s="32"/>
      <c r="B39" s="4"/>
      <c r="C39" s="97"/>
      <c r="D39" s="97"/>
      <c r="E39" s="101" t="s">
        <v>44</v>
      </c>
      <c r="F39" s="183">
        <f>ROUND((ROUND((SUM(BI124:BI140)),  2) + SUM(BI142:BI147)), 2)</f>
        <v>0</v>
      </c>
      <c r="G39" s="184"/>
      <c r="H39" s="184"/>
      <c r="I39" s="185">
        <v>0</v>
      </c>
      <c r="J39" s="183">
        <f>0</f>
        <v>0</v>
      </c>
      <c r="K39" s="32"/>
      <c r="L39" s="40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34" customFormat="1" ht="6.95" customHeight="1" x14ac:dyDescent="0.2">
      <c r="A40" s="32"/>
      <c r="B40" s="4"/>
      <c r="C40" s="97"/>
      <c r="D40" s="97"/>
      <c r="E40" s="97"/>
      <c r="F40" s="97"/>
      <c r="G40" s="97"/>
      <c r="H40" s="97"/>
      <c r="I40" s="97"/>
      <c r="J40" s="97"/>
      <c r="K40" s="32"/>
      <c r="L40" s="40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34" customFormat="1" ht="25.35" customHeight="1" x14ac:dyDescent="0.2">
      <c r="A41" s="32"/>
      <c r="B41" s="4"/>
      <c r="C41" s="195"/>
      <c r="D41" s="188" t="s">
        <v>45</v>
      </c>
      <c r="E41" s="118"/>
      <c r="F41" s="118"/>
      <c r="G41" s="189" t="s">
        <v>46</v>
      </c>
      <c r="H41" s="190" t="s">
        <v>47</v>
      </c>
      <c r="I41" s="118"/>
      <c r="J41" s="191">
        <f>SUM(J32:J39)</f>
        <v>0</v>
      </c>
      <c r="K41" s="131"/>
      <c r="L41" s="40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34" customFormat="1" ht="14.45" customHeight="1" x14ac:dyDescent="0.2">
      <c r="A42" s="32"/>
      <c r="B42" s="4"/>
      <c r="C42" s="97"/>
      <c r="D42" s="97"/>
      <c r="E42" s="97"/>
      <c r="F42" s="97"/>
      <c r="G42" s="97"/>
      <c r="H42" s="97"/>
      <c r="I42" s="97"/>
      <c r="J42" s="97"/>
      <c r="K42" s="32"/>
      <c r="L42" s="40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ht="14.45" customHeight="1" x14ac:dyDescent="0.2">
      <c r="B43" s="27"/>
      <c r="C43" s="91"/>
      <c r="D43" s="91"/>
      <c r="E43" s="91"/>
      <c r="F43" s="91"/>
      <c r="G43" s="91"/>
      <c r="H43" s="91"/>
      <c r="I43" s="91"/>
      <c r="J43" s="91"/>
      <c r="L43" s="27"/>
    </row>
    <row r="44" spans="1:31" ht="14.45" customHeight="1" x14ac:dyDescent="0.2">
      <c r="B44" s="27"/>
      <c r="C44" s="91"/>
      <c r="D44" s="91"/>
      <c r="E44" s="91"/>
      <c r="F44" s="91"/>
      <c r="G44" s="91"/>
      <c r="H44" s="91"/>
      <c r="I44" s="91"/>
      <c r="J44" s="91"/>
      <c r="L44" s="27"/>
    </row>
    <row r="45" spans="1:31" ht="14.45" customHeight="1" x14ac:dyDescent="0.2">
      <c r="B45" s="27"/>
      <c r="C45" s="91"/>
      <c r="D45" s="91"/>
      <c r="E45" s="91"/>
      <c r="F45" s="91"/>
      <c r="G45" s="91"/>
      <c r="H45" s="91"/>
      <c r="I45" s="91"/>
      <c r="J45" s="91"/>
      <c r="L45" s="27"/>
    </row>
    <row r="46" spans="1:31" ht="14.45" customHeight="1" x14ac:dyDescent="0.2">
      <c r="B46" s="27"/>
      <c r="C46" s="91"/>
      <c r="D46" s="91"/>
      <c r="E46" s="91"/>
      <c r="F46" s="91"/>
      <c r="G46" s="91"/>
      <c r="H46" s="91"/>
      <c r="I46" s="91"/>
      <c r="J46" s="91"/>
      <c r="L46" s="27"/>
    </row>
    <row r="47" spans="1:31" ht="14.45" customHeight="1" x14ac:dyDescent="0.2">
      <c r="B47" s="27"/>
      <c r="C47" s="91"/>
      <c r="D47" s="91"/>
      <c r="E47" s="91"/>
      <c r="F47" s="91"/>
      <c r="G47" s="91"/>
      <c r="H47" s="91"/>
      <c r="I47" s="91"/>
      <c r="J47" s="91"/>
      <c r="L47" s="27"/>
    </row>
    <row r="48" spans="1:31" ht="14.45" customHeight="1" x14ac:dyDescent="0.2">
      <c r="B48" s="27"/>
      <c r="C48" s="91"/>
      <c r="D48" s="91"/>
      <c r="E48" s="91"/>
      <c r="F48" s="91"/>
      <c r="G48" s="91"/>
      <c r="H48" s="91"/>
      <c r="I48" s="91"/>
      <c r="J48" s="91"/>
      <c r="L48" s="27"/>
    </row>
    <row r="49" spans="1:31" ht="14.45" customHeight="1" x14ac:dyDescent="0.2">
      <c r="B49" s="27"/>
      <c r="C49" s="91"/>
      <c r="D49" s="91"/>
      <c r="E49" s="91"/>
      <c r="F49" s="91"/>
      <c r="G49" s="91"/>
      <c r="H49" s="91"/>
      <c r="I49" s="91"/>
      <c r="J49" s="91"/>
      <c r="L49" s="27"/>
    </row>
    <row r="50" spans="1:31" s="34" customFormat="1" ht="14.45" customHeight="1" x14ac:dyDescent="0.2">
      <c r="B50" s="40"/>
      <c r="C50" s="107"/>
      <c r="D50" s="108" t="s">
        <v>48</v>
      </c>
      <c r="E50" s="109"/>
      <c r="F50" s="109"/>
      <c r="G50" s="108" t="s">
        <v>49</v>
      </c>
      <c r="H50" s="109"/>
      <c r="I50" s="109"/>
      <c r="J50" s="109"/>
      <c r="K50" s="41"/>
      <c r="L50" s="40"/>
    </row>
    <row r="51" spans="1:31" x14ac:dyDescent="0.2">
      <c r="B51" s="27"/>
      <c r="C51" s="91"/>
      <c r="D51" s="91"/>
      <c r="E51" s="91"/>
      <c r="F51" s="91"/>
      <c r="G51" s="91"/>
      <c r="H51" s="91"/>
      <c r="I51" s="91"/>
      <c r="J51" s="91"/>
      <c r="L51" s="27"/>
    </row>
    <row r="52" spans="1:31" x14ac:dyDescent="0.2">
      <c r="B52" s="27"/>
      <c r="C52" s="91"/>
      <c r="D52" s="91"/>
      <c r="E52" s="91"/>
      <c r="F52" s="91"/>
      <c r="G52" s="91"/>
      <c r="H52" s="91"/>
      <c r="I52" s="91"/>
      <c r="J52" s="91"/>
      <c r="L52" s="27"/>
    </row>
    <row r="53" spans="1:31" x14ac:dyDescent="0.2">
      <c r="B53" s="27"/>
      <c r="C53" s="91"/>
      <c r="D53" s="91"/>
      <c r="E53" s="91"/>
      <c r="F53" s="91"/>
      <c r="G53" s="91"/>
      <c r="H53" s="91"/>
      <c r="I53" s="91"/>
      <c r="J53" s="91"/>
      <c r="L53" s="27"/>
    </row>
    <row r="54" spans="1:31" x14ac:dyDescent="0.2">
      <c r="B54" s="27"/>
      <c r="C54" s="91"/>
      <c r="D54" s="91"/>
      <c r="E54" s="91"/>
      <c r="F54" s="91"/>
      <c r="G54" s="91"/>
      <c r="H54" s="91"/>
      <c r="I54" s="91"/>
      <c r="J54" s="91"/>
      <c r="L54" s="27"/>
    </row>
    <row r="55" spans="1:31" x14ac:dyDescent="0.2">
      <c r="B55" s="27"/>
      <c r="C55" s="91"/>
      <c r="D55" s="91"/>
      <c r="E55" s="91"/>
      <c r="F55" s="91"/>
      <c r="G55" s="91"/>
      <c r="H55" s="91"/>
      <c r="I55" s="91"/>
      <c r="J55" s="91"/>
      <c r="L55" s="27"/>
    </row>
    <row r="56" spans="1:31" x14ac:dyDescent="0.2">
      <c r="B56" s="27"/>
      <c r="C56" s="91"/>
      <c r="D56" s="91"/>
      <c r="E56" s="91"/>
      <c r="F56" s="91"/>
      <c r="G56" s="91"/>
      <c r="H56" s="91"/>
      <c r="I56" s="91"/>
      <c r="J56" s="91"/>
      <c r="L56" s="27"/>
    </row>
    <row r="57" spans="1:31" x14ac:dyDescent="0.2">
      <c r="B57" s="27"/>
      <c r="C57" s="91"/>
      <c r="D57" s="91"/>
      <c r="E57" s="91"/>
      <c r="F57" s="91"/>
      <c r="G57" s="91"/>
      <c r="H57" s="91"/>
      <c r="I57" s="91"/>
      <c r="J57" s="91"/>
      <c r="L57" s="27"/>
    </row>
    <row r="58" spans="1:31" x14ac:dyDescent="0.2">
      <c r="B58" s="27"/>
      <c r="C58" s="91"/>
      <c r="D58" s="91"/>
      <c r="E58" s="91"/>
      <c r="F58" s="91"/>
      <c r="G58" s="91"/>
      <c r="H58" s="91"/>
      <c r="I58" s="91"/>
      <c r="J58" s="91"/>
      <c r="L58" s="27"/>
    </row>
    <row r="59" spans="1:31" x14ac:dyDescent="0.2">
      <c r="B59" s="27"/>
      <c r="C59" s="91"/>
      <c r="D59" s="91"/>
      <c r="E59" s="91"/>
      <c r="F59" s="91"/>
      <c r="G59" s="91"/>
      <c r="H59" s="91"/>
      <c r="I59" s="91"/>
      <c r="J59" s="91"/>
      <c r="L59" s="27"/>
    </row>
    <row r="60" spans="1:31" x14ac:dyDescent="0.2">
      <c r="B60" s="27"/>
      <c r="C60" s="91"/>
      <c r="D60" s="91"/>
      <c r="E60" s="91"/>
      <c r="F60" s="91"/>
      <c r="G60" s="91"/>
      <c r="H60" s="91"/>
      <c r="I60" s="91"/>
      <c r="J60" s="91"/>
      <c r="L60" s="27"/>
    </row>
    <row r="61" spans="1:31" s="34" customFormat="1" ht="12.75" x14ac:dyDescent="0.2">
      <c r="A61" s="32"/>
      <c r="B61" s="4"/>
      <c r="C61" s="97"/>
      <c r="D61" s="110" t="s">
        <v>50</v>
      </c>
      <c r="E61" s="99"/>
      <c r="F61" s="192" t="s">
        <v>51</v>
      </c>
      <c r="G61" s="110" t="s">
        <v>50</v>
      </c>
      <c r="H61" s="99"/>
      <c r="I61" s="99"/>
      <c r="J61" s="193" t="s">
        <v>51</v>
      </c>
      <c r="K61" s="33"/>
      <c r="L61" s="40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7"/>
      <c r="C62" s="91"/>
      <c r="D62" s="91"/>
      <c r="E62" s="91"/>
      <c r="F62" s="91"/>
      <c r="G62" s="91"/>
      <c r="H62" s="91"/>
      <c r="I62" s="91"/>
      <c r="J62" s="91"/>
      <c r="L62" s="27"/>
    </row>
    <row r="63" spans="1:31" x14ac:dyDescent="0.2">
      <c r="B63" s="27"/>
      <c r="C63" s="91"/>
      <c r="D63" s="91"/>
      <c r="E63" s="91"/>
      <c r="F63" s="91"/>
      <c r="G63" s="91"/>
      <c r="H63" s="91"/>
      <c r="I63" s="91"/>
      <c r="J63" s="91"/>
      <c r="L63" s="27"/>
    </row>
    <row r="64" spans="1:31" x14ac:dyDescent="0.2">
      <c r="B64" s="27"/>
      <c r="C64" s="91"/>
      <c r="D64" s="91"/>
      <c r="E64" s="91"/>
      <c r="F64" s="91"/>
      <c r="G64" s="91"/>
      <c r="H64" s="91"/>
      <c r="I64" s="91"/>
      <c r="J64" s="91"/>
      <c r="L64" s="27"/>
    </row>
    <row r="65" spans="1:31" s="34" customFormat="1" ht="12.75" x14ac:dyDescent="0.2">
      <c r="A65" s="32"/>
      <c r="B65" s="4"/>
      <c r="C65" s="97"/>
      <c r="D65" s="108" t="s">
        <v>52</v>
      </c>
      <c r="E65" s="111"/>
      <c r="F65" s="111"/>
      <c r="G65" s="108" t="s">
        <v>53</v>
      </c>
      <c r="H65" s="111"/>
      <c r="I65" s="111"/>
      <c r="J65" s="111"/>
      <c r="K65" s="42"/>
      <c r="L65" s="40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7"/>
      <c r="C66" s="91"/>
      <c r="D66" s="91"/>
      <c r="E66" s="91"/>
      <c r="F66" s="91"/>
      <c r="G66" s="91"/>
      <c r="H66" s="91"/>
      <c r="I66" s="91"/>
      <c r="J66" s="91"/>
      <c r="L66" s="27"/>
    </row>
    <row r="67" spans="1:31" x14ac:dyDescent="0.2">
      <c r="B67" s="27"/>
      <c r="C67" s="91"/>
      <c r="D67" s="91"/>
      <c r="E67" s="91"/>
      <c r="F67" s="91"/>
      <c r="G67" s="91"/>
      <c r="H67" s="91"/>
      <c r="I67" s="91"/>
      <c r="J67" s="91"/>
      <c r="L67" s="27"/>
    </row>
    <row r="68" spans="1:31" x14ac:dyDescent="0.2">
      <c r="B68" s="27"/>
      <c r="C68" s="91"/>
      <c r="D68" s="91"/>
      <c r="E68" s="91"/>
      <c r="F68" s="91"/>
      <c r="G68" s="91"/>
      <c r="H68" s="91"/>
      <c r="I68" s="91"/>
      <c r="J68" s="91"/>
      <c r="L68" s="27"/>
    </row>
    <row r="69" spans="1:31" x14ac:dyDescent="0.2">
      <c r="B69" s="27"/>
      <c r="C69" s="91"/>
      <c r="D69" s="91"/>
      <c r="E69" s="91"/>
      <c r="F69" s="91"/>
      <c r="G69" s="91"/>
      <c r="H69" s="91"/>
      <c r="I69" s="91"/>
      <c r="J69" s="91"/>
      <c r="L69" s="27"/>
    </row>
    <row r="70" spans="1:31" x14ac:dyDescent="0.2">
      <c r="B70" s="27"/>
      <c r="C70" s="91"/>
      <c r="D70" s="91"/>
      <c r="E70" s="91"/>
      <c r="F70" s="91"/>
      <c r="G70" s="91"/>
      <c r="H70" s="91"/>
      <c r="I70" s="91"/>
      <c r="J70" s="91"/>
      <c r="L70" s="27"/>
    </row>
    <row r="71" spans="1:31" x14ac:dyDescent="0.2">
      <c r="B71" s="27"/>
      <c r="C71" s="91"/>
      <c r="D71" s="91"/>
      <c r="E71" s="91"/>
      <c r="F71" s="91"/>
      <c r="G71" s="91"/>
      <c r="H71" s="91"/>
      <c r="I71" s="91"/>
      <c r="J71" s="91"/>
      <c r="L71" s="27"/>
    </row>
    <row r="72" spans="1:31" x14ac:dyDescent="0.2">
      <c r="B72" s="27"/>
      <c r="C72" s="91"/>
      <c r="D72" s="91"/>
      <c r="E72" s="91"/>
      <c r="F72" s="91"/>
      <c r="G72" s="91"/>
      <c r="H72" s="91"/>
      <c r="I72" s="91"/>
      <c r="J72" s="91"/>
      <c r="L72" s="27"/>
    </row>
    <row r="73" spans="1:31" x14ac:dyDescent="0.2">
      <c r="B73" s="27"/>
      <c r="C73" s="91"/>
      <c r="D73" s="91"/>
      <c r="E73" s="91"/>
      <c r="F73" s="91"/>
      <c r="G73" s="91"/>
      <c r="H73" s="91"/>
      <c r="I73" s="91"/>
      <c r="J73" s="91"/>
      <c r="L73" s="27"/>
    </row>
    <row r="74" spans="1:31" x14ac:dyDescent="0.2">
      <c r="B74" s="27"/>
      <c r="C74" s="91"/>
      <c r="D74" s="91"/>
      <c r="E74" s="91"/>
      <c r="F74" s="91"/>
      <c r="G74" s="91"/>
      <c r="H74" s="91"/>
      <c r="I74" s="91"/>
      <c r="J74" s="91"/>
      <c r="L74" s="27"/>
    </row>
    <row r="75" spans="1:31" x14ac:dyDescent="0.2">
      <c r="B75" s="27"/>
      <c r="C75" s="91"/>
      <c r="D75" s="91"/>
      <c r="E75" s="91"/>
      <c r="F75" s="91"/>
      <c r="G75" s="91"/>
      <c r="H75" s="91"/>
      <c r="I75" s="91"/>
      <c r="J75" s="91"/>
      <c r="L75" s="27"/>
    </row>
    <row r="76" spans="1:31" s="34" customFormat="1" ht="12.75" x14ac:dyDescent="0.2">
      <c r="A76" s="32"/>
      <c r="B76" s="4"/>
      <c r="C76" s="97"/>
      <c r="D76" s="110" t="s">
        <v>50</v>
      </c>
      <c r="E76" s="99"/>
      <c r="F76" s="192" t="s">
        <v>51</v>
      </c>
      <c r="G76" s="110" t="s">
        <v>50</v>
      </c>
      <c r="H76" s="99"/>
      <c r="I76" s="99"/>
      <c r="J76" s="193" t="s">
        <v>51</v>
      </c>
      <c r="K76" s="33"/>
      <c r="L76" s="40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34" customFormat="1" ht="14.45" customHeight="1" x14ac:dyDescent="0.2">
      <c r="A77" s="32"/>
      <c r="B77" s="43"/>
      <c r="C77" s="112"/>
      <c r="D77" s="112"/>
      <c r="E77" s="112"/>
      <c r="F77" s="112"/>
      <c r="G77" s="112"/>
      <c r="H77" s="112"/>
      <c r="I77" s="112"/>
      <c r="J77" s="112"/>
      <c r="K77" s="44"/>
      <c r="L77" s="40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x14ac:dyDescent="0.2">
      <c r="C78" s="91"/>
      <c r="D78" s="91"/>
      <c r="E78" s="91"/>
      <c r="F78" s="91"/>
      <c r="G78" s="91"/>
      <c r="H78" s="91"/>
      <c r="I78" s="91"/>
      <c r="J78" s="91"/>
    </row>
    <row r="79" spans="1:31" x14ac:dyDescent="0.2">
      <c r="C79" s="91"/>
      <c r="D79" s="91"/>
      <c r="E79" s="91"/>
      <c r="F79" s="91"/>
      <c r="G79" s="91"/>
      <c r="H79" s="91"/>
      <c r="I79" s="91"/>
      <c r="J79" s="91"/>
    </row>
    <row r="80" spans="1:31" x14ac:dyDescent="0.2">
      <c r="C80" s="91"/>
      <c r="D80" s="91"/>
      <c r="E80" s="91"/>
      <c r="F80" s="91"/>
      <c r="G80" s="91"/>
      <c r="H80" s="91"/>
      <c r="I80" s="91"/>
      <c r="J80" s="91"/>
    </row>
    <row r="81" spans="1:31" s="34" customFormat="1" ht="6.95" customHeight="1" x14ac:dyDescent="0.2">
      <c r="A81" s="32"/>
      <c r="B81" s="45"/>
      <c r="C81" s="113"/>
      <c r="D81" s="113"/>
      <c r="E81" s="113"/>
      <c r="F81" s="113"/>
      <c r="G81" s="113"/>
      <c r="H81" s="113"/>
      <c r="I81" s="113"/>
      <c r="J81" s="113"/>
      <c r="K81" s="46"/>
      <c r="L81" s="40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34" customFormat="1" ht="24.95" customHeight="1" x14ac:dyDescent="0.2">
      <c r="A82" s="32"/>
      <c r="B82" s="4"/>
      <c r="C82" s="90" t="s">
        <v>106</v>
      </c>
      <c r="D82" s="97"/>
      <c r="E82" s="97"/>
      <c r="F82" s="97"/>
      <c r="G82" s="97"/>
      <c r="H82" s="97"/>
      <c r="I82" s="97"/>
      <c r="J82" s="97"/>
      <c r="K82" s="32"/>
      <c r="L82" s="40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34" customFormat="1" ht="6.95" customHeight="1" x14ac:dyDescent="0.2">
      <c r="A83" s="32"/>
      <c r="B83" s="4"/>
      <c r="C83" s="97"/>
      <c r="D83" s="97"/>
      <c r="E83" s="97"/>
      <c r="F83" s="97"/>
      <c r="G83" s="97"/>
      <c r="H83" s="97"/>
      <c r="I83" s="97"/>
      <c r="J83" s="97"/>
      <c r="K83" s="32"/>
      <c r="L83" s="40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34" customFormat="1" ht="12" customHeight="1" x14ac:dyDescent="0.2">
      <c r="A84" s="32"/>
      <c r="B84" s="4"/>
      <c r="C84" s="94" t="s">
        <v>14</v>
      </c>
      <c r="D84" s="97"/>
      <c r="E84" s="97"/>
      <c r="F84" s="97"/>
      <c r="G84" s="97"/>
      <c r="H84" s="97"/>
      <c r="I84" s="97"/>
      <c r="J84" s="97"/>
      <c r="K84" s="32"/>
      <c r="L84" s="40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34" customFormat="1" ht="16.5" customHeight="1" x14ac:dyDescent="0.2">
      <c r="A85" s="32"/>
      <c r="B85" s="4"/>
      <c r="C85" s="97"/>
      <c r="D85" s="97"/>
      <c r="E85" s="330" t="str">
        <f>E7</f>
        <v>OBNOVA DETSKÉHO IHRISKA PEČIANSKA - 1. etapa</v>
      </c>
      <c r="F85" s="331"/>
      <c r="G85" s="331"/>
      <c r="H85" s="331"/>
      <c r="I85" s="97"/>
      <c r="J85" s="97"/>
      <c r="K85" s="32"/>
      <c r="L85" s="40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ht="12" customHeight="1" x14ac:dyDescent="0.2">
      <c r="B86" s="27"/>
      <c r="C86" s="94" t="s">
        <v>102</v>
      </c>
      <c r="D86" s="91"/>
      <c r="E86" s="91"/>
      <c r="F86" s="91"/>
      <c r="G86" s="91"/>
      <c r="H86" s="91"/>
      <c r="I86" s="91"/>
      <c r="J86" s="91"/>
      <c r="L86" s="27"/>
    </row>
    <row r="87" spans="1:31" s="34" customFormat="1" ht="16.5" customHeight="1" x14ac:dyDescent="0.2">
      <c r="A87" s="32"/>
      <c r="B87" s="4"/>
      <c r="C87" s="97"/>
      <c r="D87" s="97"/>
      <c r="E87" s="330" t="s">
        <v>103</v>
      </c>
      <c r="F87" s="329"/>
      <c r="G87" s="329"/>
      <c r="H87" s="329"/>
      <c r="I87" s="97"/>
      <c r="J87" s="97"/>
      <c r="K87" s="32"/>
      <c r="L87" s="40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34" customFormat="1" ht="12" customHeight="1" x14ac:dyDescent="0.2">
      <c r="A88" s="32"/>
      <c r="B88" s="4"/>
      <c r="C88" s="94" t="s">
        <v>104</v>
      </c>
      <c r="D88" s="97"/>
      <c r="E88" s="97"/>
      <c r="F88" s="97"/>
      <c r="G88" s="97"/>
      <c r="H88" s="97"/>
      <c r="I88" s="97"/>
      <c r="J88" s="97"/>
      <c r="K88" s="32"/>
      <c r="L88" s="40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34" customFormat="1" ht="16.5" customHeight="1" x14ac:dyDescent="0.2">
      <c r="A89" s="32"/>
      <c r="B89" s="4"/>
      <c r="C89" s="97"/>
      <c r="D89" s="97"/>
      <c r="E89" s="307" t="str">
        <f>E11</f>
        <v>SO.01.3 - SO.01.3 - Mobiliár ihriska - nerealizuje sa v 1. etape</v>
      </c>
      <c r="F89" s="329"/>
      <c r="G89" s="329"/>
      <c r="H89" s="329"/>
      <c r="I89" s="97"/>
      <c r="J89" s="97"/>
      <c r="K89" s="32"/>
      <c r="L89" s="40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34" customFormat="1" ht="6.95" customHeight="1" x14ac:dyDescent="0.2">
      <c r="A90" s="32"/>
      <c r="B90" s="4"/>
      <c r="C90" s="97"/>
      <c r="D90" s="97"/>
      <c r="E90" s="97"/>
      <c r="F90" s="97"/>
      <c r="G90" s="97"/>
      <c r="H90" s="97"/>
      <c r="I90" s="97"/>
      <c r="J90" s="97"/>
      <c r="K90" s="32"/>
      <c r="L90" s="40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34" customFormat="1" ht="12" customHeight="1" x14ac:dyDescent="0.2">
      <c r="A91" s="32"/>
      <c r="B91" s="4"/>
      <c r="C91" s="94" t="s">
        <v>17</v>
      </c>
      <c r="D91" s="97"/>
      <c r="E91" s="97"/>
      <c r="F91" s="95" t="str">
        <f>F14</f>
        <v xml:space="preserve">Bratislava </v>
      </c>
      <c r="G91" s="97"/>
      <c r="H91" s="97"/>
      <c r="I91" s="94" t="s">
        <v>19</v>
      </c>
      <c r="J91" s="176" t="str">
        <f>IF(J14="","",J14)</f>
        <v>Vyplň dátum</v>
      </c>
      <c r="K91" s="32"/>
      <c r="L91" s="40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34" customFormat="1" ht="6.95" customHeight="1" x14ac:dyDescent="0.2">
      <c r="A92" s="32"/>
      <c r="B92" s="4"/>
      <c r="C92" s="97"/>
      <c r="D92" s="97"/>
      <c r="E92" s="97"/>
      <c r="F92" s="97"/>
      <c r="G92" s="97"/>
      <c r="H92" s="97"/>
      <c r="I92" s="97"/>
      <c r="J92" s="97"/>
      <c r="K92" s="32"/>
      <c r="L92" s="40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34" customFormat="1" ht="15.2" customHeight="1" x14ac:dyDescent="0.2">
      <c r="A93" s="32"/>
      <c r="B93" s="4"/>
      <c r="C93" s="94" t="s">
        <v>20</v>
      </c>
      <c r="D93" s="97"/>
      <c r="E93" s="97"/>
      <c r="F93" s="95" t="str">
        <f>E17</f>
        <v>Magistrát hlavného mesta SR Bratislavy</v>
      </c>
      <c r="G93" s="97"/>
      <c r="H93" s="97"/>
      <c r="I93" s="94" t="s">
        <v>26</v>
      </c>
      <c r="J93" s="194" t="str">
        <f>E23</f>
        <v xml:space="preserve">Ing.arch.K. Kolčáková  </v>
      </c>
      <c r="K93" s="32"/>
      <c r="L93" s="40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34" customFormat="1" ht="25.7" customHeight="1" x14ac:dyDescent="0.2">
      <c r="A94" s="32"/>
      <c r="B94" s="4"/>
      <c r="C94" s="94" t="s">
        <v>24</v>
      </c>
      <c r="D94" s="97"/>
      <c r="E94" s="97"/>
      <c r="F94" s="95" t="str">
        <f>IF(E20="","",E20)</f>
        <v>zhotoviteľ</v>
      </c>
      <c r="G94" s="97"/>
      <c r="H94" s="97"/>
      <c r="I94" s="94" t="s">
        <v>30</v>
      </c>
      <c r="J94" s="194" t="str">
        <f>E26</f>
        <v xml:space="preserve">BizPartner Agency s.r.o. , Poprad </v>
      </c>
      <c r="K94" s="32"/>
      <c r="L94" s="40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34" customFormat="1" ht="10.35" customHeight="1" x14ac:dyDescent="0.2">
      <c r="A95" s="32"/>
      <c r="B95" s="4"/>
      <c r="C95" s="97"/>
      <c r="D95" s="97"/>
      <c r="E95" s="97"/>
      <c r="F95" s="97"/>
      <c r="G95" s="97"/>
      <c r="H95" s="97"/>
      <c r="I95" s="97"/>
      <c r="J95" s="97"/>
      <c r="K95" s="32"/>
      <c r="L95" s="40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34" customFormat="1" ht="29.25" customHeight="1" x14ac:dyDescent="0.2">
      <c r="A96" s="32"/>
      <c r="B96" s="4"/>
      <c r="C96" s="196" t="s">
        <v>107</v>
      </c>
      <c r="D96" s="195"/>
      <c r="E96" s="195"/>
      <c r="F96" s="195"/>
      <c r="G96" s="195"/>
      <c r="H96" s="195"/>
      <c r="I96" s="195"/>
      <c r="J96" s="197" t="s">
        <v>108</v>
      </c>
      <c r="K96" s="130"/>
      <c r="L96" s="40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34" customFormat="1" ht="10.35" customHeight="1" x14ac:dyDescent="0.2">
      <c r="A97" s="32"/>
      <c r="B97" s="4"/>
      <c r="C97" s="97"/>
      <c r="D97" s="97"/>
      <c r="E97" s="97"/>
      <c r="F97" s="97"/>
      <c r="G97" s="97"/>
      <c r="H97" s="97"/>
      <c r="I97" s="97"/>
      <c r="J97" s="97"/>
      <c r="K97" s="32"/>
      <c r="L97" s="40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34" customFormat="1" ht="22.9" customHeight="1" x14ac:dyDescent="0.2">
      <c r="A98" s="32"/>
      <c r="B98" s="4"/>
      <c r="C98" s="198" t="s">
        <v>109</v>
      </c>
      <c r="D98" s="97"/>
      <c r="E98" s="97"/>
      <c r="F98" s="97"/>
      <c r="G98" s="97"/>
      <c r="H98" s="97"/>
      <c r="I98" s="97"/>
      <c r="J98" s="180">
        <f>J124</f>
        <v>0</v>
      </c>
      <c r="K98" s="32"/>
      <c r="L98" s="40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24" t="s">
        <v>110</v>
      </c>
    </row>
    <row r="99" spans="1:47" s="132" customFormat="1" ht="24.95" customHeight="1" x14ac:dyDescent="0.2">
      <c r="B99" s="133"/>
      <c r="C99" s="199"/>
      <c r="D99" s="200" t="s">
        <v>111</v>
      </c>
      <c r="E99" s="201"/>
      <c r="F99" s="201"/>
      <c r="G99" s="201"/>
      <c r="H99" s="201"/>
      <c r="I99" s="201"/>
      <c r="J99" s="202">
        <f>J125</f>
        <v>0</v>
      </c>
      <c r="L99" s="133"/>
    </row>
    <row r="100" spans="1:47" s="80" customFormat="1" ht="19.899999999999999" customHeight="1" x14ac:dyDescent="0.2">
      <c r="B100" s="134"/>
      <c r="C100" s="123"/>
      <c r="D100" s="203" t="s">
        <v>113</v>
      </c>
      <c r="E100" s="204"/>
      <c r="F100" s="204"/>
      <c r="G100" s="204"/>
      <c r="H100" s="204"/>
      <c r="I100" s="204"/>
      <c r="J100" s="205">
        <f>J126</f>
        <v>0</v>
      </c>
      <c r="L100" s="134"/>
    </row>
    <row r="101" spans="1:47" s="80" customFormat="1" ht="19.899999999999999" customHeight="1" x14ac:dyDescent="0.2">
      <c r="B101" s="134"/>
      <c r="C101" s="123"/>
      <c r="D101" s="203" t="s">
        <v>250</v>
      </c>
      <c r="E101" s="204"/>
      <c r="F101" s="204"/>
      <c r="G101" s="204"/>
      <c r="H101" s="204"/>
      <c r="I101" s="204"/>
      <c r="J101" s="205">
        <f>J139</f>
        <v>0</v>
      </c>
      <c r="L101" s="134"/>
    </row>
    <row r="102" spans="1:47" s="132" customFormat="1" ht="21.75" customHeight="1" x14ac:dyDescent="0.2">
      <c r="B102" s="133"/>
      <c r="C102" s="199"/>
      <c r="D102" s="206" t="s">
        <v>114</v>
      </c>
      <c r="E102" s="199"/>
      <c r="F102" s="199"/>
      <c r="G102" s="199"/>
      <c r="H102" s="199"/>
      <c r="I102" s="199"/>
      <c r="J102" s="207">
        <f>J141</f>
        <v>0</v>
      </c>
      <c r="L102" s="133"/>
    </row>
    <row r="103" spans="1:47" s="34" customFormat="1" ht="21.75" customHeight="1" x14ac:dyDescent="0.2">
      <c r="A103" s="32"/>
      <c r="B103" s="4"/>
      <c r="C103" s="97"/>
      <c r="D103" s="97"/>
      <c r="E103" s="97"/>
      <c r="F103" s="97"/>
      <c r="G103" s="97"/>
      <c r="H103" s="97"/>
      <c r="I103" s="97"/>
      <c r="J103" s="97"/>
      <c r="K103" s="32"/>
      <c r="L103" s="40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47" s="34" customFormat="1" ht="6.95" customHeight="1" x14ac:dyDescent="0.2">
      <c r="A104" s="32"/>
      <c r="B104" s="43"/>
      <c r="C104" s="112"/>
      <c r="D104" s="112"/>
      <c r="E104" s="112"/>
      <c r="F104" s="112"/>
      <c r="G104" s="112"/>
      <c r="H104" s="112"/>
      <c r="I104" s="112"/>
      <c r="J104" s="112"/>
      <c r="K104" s="44"/>
      <c r="L104" s="40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47" x14ac:dyDescent="0.2">
      <c r="C105" s="91"/>
      <c r="D105" s="91"/>
      <c r="E105" s="91"/>
      <c r="F105" s="91"/>
      <c r="G105" s="91"/>
      <c r="H105" s="91"/>
      <c r="I105" s="91"/>
      <c r="J105" s="91"/>
    </row>
    <row r="106" spans="1:47" x14ac:dyDescent="0.2">
      <c r="C106" s="91"/>
      <c r="D106" s="91"/>
      <c r="E106" s="91"/>
      <c r="F106" s="91"/>
      <c r="G106" s="91"/>
      <c r="H106" s="91"/>
      <c r="I106" s="91"/>
      <c r="J106" s="91"/>
    </row>
    <row r="107" spans="1:47" x14ac:dyDescent="0.2">
      <c r="C107" s="91"/>
      <c r="D107" s="91"/>
      <c r="E107" s="91"/>
      <c r="F107" s="91"/>
      <c r="G107" s="91"/>
      <c r="H107" s="91"/>
      <c r="I107" s="91"/>
      <c r="J107" s="91"/>
    </row>
    <row r="108" spans="1:47" s="34" customFormat="1" ht="6.95" customHeight="1" x14ac:dyDescent="0.2">
      <c r="A108" s="32"/>
      <c r="B108" s="45"/>
      <c r="C108" s="113"/>
      <c r="D108" s="113"/>
      <c r="E108" s="113"/>
      <c r="F108" s="113"/>
      <c r="G108" s="113"/>
      <c r="H108" s="113"/>
      <c r="I108" s="113"/>
      <c r="J108" s="113"/>
      <c r="K108" s="46"/>
      <c r="L108" s="40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34" customFormat="1" ht="24.95" customHeight="1" x14ac:dyDescent="0.2">
      <c r="A109" s="32"/>
      <c r="B109" s="4"/>
      <c r="C109" s="90" t="s">
        <v>115</v>
      </c>
      <c r="D109" s="97"/>
      <c r="E109" s="97"/>
      <c r="F109" s="97"/>
      <c r="G109" s="97"/>
      <c r="H109" s="97"/>
      <c r="I109" s="97"/>
      <c r="J109" s="97"/>
      <c r="K109" s="32"/>
      <c r="L109" s="40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34" customFormat="1" ht="6.95" customHeight="1" x14ac:dyDescent="0.2">
      <c r="A110" s="32"/>
      <c r="B110" s="4"/>
      <c r="C110" s="97"/>
      <c r="D110" s="97"/>
      <c r="E110" s="97"/>
      <c r="F110" s="97"/>
      <c r="G110" s="97"/>
      <c r="H110" s="97"/>
      <c r="I110" s="97"/>
      <c r="J110" s="97"/>
      <c r="K110" s="32"/>
      <c r="L110" s="40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34" customFormat="1" ht="12" customHeight="1" x14ac:dyDescent="0.2">
      <c r="A111" s="32"/>
      <c r="B111" s="4"/>
      <c r="C111" s="94" t="s">
        <v>14</v>
      </c>
      <c r="D111" s="97"/>
      <c r="E111" s="97"/>
      <c r="F111" s="97"/>
      <c r="G111" s="97"/>
      <c r="H111" s="97"/>
      <c r="I111" s="97"/>
      <c r="J111" s="97"/>
      <c r="K111" s="32"/>
      <c r="L111" s="40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34" customFormat="1" ht="16.5" customHeight="1" x14ac:dyDescent="0.2">
      <c r="A112" s="32"/>
      <c r="B112" s="4"/>
      <c r="C112" s="97"/>
      <c r="D112" s="97"/>
      <c r="E112" s="330" t="str">
        <f>E7</f>
        <v>OBNOVA DETSKÉHO IHRISKA PEČIANSKA - 1. etapa</v>
      </c>
      <c r="F112" s="331"/>
      <c r="G112" s="331"/>
      <c r="H112" s="331"/>
      <c r="I112" s="97"/>
      <c r="J112" s="97"/>
      <c r="K112" s="32"/>
      <c r="L112" s="40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ht="12" customHeight="1" x14ac:dyDescent="0.2">
      <c r="B113" s="27"/>
      <c r="C113" s="94" t="s">
        <v>102</v>
      </c>
      <c r="D113" s="91"/>
      <c r="E113" s="91"/>
      <c r="F113" s="91"/>
      <c r="G113" s="91"/>
      <c r="H113" s="91"/>
      <c r="I113" s="91"/>
      <c r="J113" s="91"/>
      <c r="L113" s="27"/>
    </row>
    <row r="114" spans="1:65" s="34" customFormat="1" ht="16.5" customHeight="1" x14ac:dyDescent="0.2">
      <c r="A114" s="32"/>
      <c r="B114" s="4"/>
      <c r="C114" s="97"/>
      <c r="D114" s="97"/>
      <c r="E114" s="330" t="s">
        <v>103</v>
      </c>
      <c r="F114" s="329"/>
      <c r="G114" s="329"/>
      <c r="H114" s="329"/>
      <c r="I114" s="97"/>
      <c r="J114" s="97"/>
      <c r="K114" s="32"/>
      <c r="L114" s="40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34" customFormat="1" ht="12" customHeight="1" x14ac:dyDescent="0.2">
      <c r="A115" s="32"/>
      <c r="B115" s="4"/>
      <c r="C115" s="94" t="s">
        <v>104</v>
      </c>
      <c r="D115" s="97"/>
      <c r="E115" s="97"/>
      <c r="F115" s="97"/>
      <c r="G115" s="97"/>
      <c r="H115" s="97"/>
      <c r="I115" s="97"/>
      <c r="J115" s="97"/>
      <c r="K115" s="32"/>
      <c r="L115" s="40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34" customFormat="1" ht="16.5" customHeight="1" x14ac:dyDescent="0.2">
      <c r="A116" s="32"/>
      <c r="B116" s="4"/>
      <c r="C116" s="97"/>
      <c r="D116" s="97"/>
      <c r="E116" s="307" t="str">
        <f>E11</f>
        <v>SO.01.3 - SO.01.3 - Mobiliár ihriska - nerealizuje sa v 1. etape</v>
      </c>
      <c r="F116" s="329"/>
      <c r="G116" s="329"/>
      <c r="H116" s="329"/>
      <c r="I116" s="97"/>
      <c r="J116" s="97"/>
      <c r="K116" s="32"/>
      <c r="L116" s="40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34" customFormat="1" ht="6.95" customHeight="1" x14ac:dyDescent="0.2">
      <c r="A117" s="32"/>
      <c r="B117" s="4"/>
      <c r="C117" s="97"/>
      <c r="D117" s="97"/>
      <c r="E117" s="97"/>
      <c r="F117" s="97"/>
      <c r="G117" s="97"/>
      <c r="H117" s="97"/>
      <c r="I117" s="97"/>
      <c r="J117" s="97"/>
      <c r="K117" s="32"/>
      <c r="L117" s="40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34" customFormat="1" ht="12" customHeight="1" x14ac:dyDescent="0.2">
      <c r="A118" s="32"/>
      <c r="B118" s="4"/>
      <c r="C118" s="94" t="s">
        <v>17</v>
      </c>
      <c r="D118" s="97"/>
      <c r="E118" s="97"/>
      <c r="F118" s="95" t="str">
        <f>F14</f>
        <v xml:space="preserve">Bratislava </v>
      </c>
      <c r="G118" s="97"/>
      <c r="H118" s="97"/>
      <c r="I118" s="94" t="s">
        <v>19</v>
      </c>
      <c r="J118" s="176" t="str">
        <f>IF(J14="","",J14)</f>
        <v>Vyplň dátum</v>
      </c>
      <c r="K118" s="32"/>
      <c r="L118" s="40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34" customFormat="1" ht="6.95" customHeight="1" x14ac:dyDescent="0.2">
      <c r="A119" s="32"/>
      <c r="B119" s="4"/>
      <c r="C119" s="97"/>
      <c r="D119" s="97"/>
      <c r="E119" s="97"/>
      <c r="F119" s="97"/>
      <c r="G119" s="97"/>
      <c r="H119" s="97"/>
      <c r="I119" s="97"/>
      <c r="J119" s="97"/>
      <c r="K119" s="32"/>
      <c r="L119" s="40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34" customFormat="1" ht="15.2" customHeight="1" x14ac:dyDescent="0.2">
      <c r="A120" s="32"/>
      <c r="B120" s="4"/>
      <c r="C120" s="94" t="s">
        <v>20</v>
      </c>
      <c r="D120" s="97"/>
      <c r="E120" s="97"/>
      <c r="F120" s="95" t="str">
        <f>E17</f>
        <v>Magistrát hlavného mesta SR Bratislavy</v>
      </c>
      <c r="G120" s="97"/>
      <c r="H120" s="97"/>
      <c r="I120" s="94" t="s">
        <v>26</v>
      </c>
      <c r="J120" s="194" t="str">
        <f>E23</f>
        <v xml:space="preserve">Ing.arch.K. Kolčáková  </v>
      </c>
      <c r="K120" s="32"/>
      <c r="L120" s="40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34" customFormat="1" ht="25.7" customHeight="1" x14ac:dyDescent="0.2">
      <c r="A121" s="32"/>
      <c r="B121" s="4"/>
      <c r="C121" s="94" t="s">
        <v>24</v>
      </c>
      <c r="D121" s="97"/>
      <c r="E121" s="97"/>
      <c r="F121" s="95" t="str">
        <f>IF(E20="","",E20)</f>
        <v>zhotoviteľ</v>
      </c>
      <c r="G121" s="97"/>
      <c r="H121" s="97"/>
      <c r="I121" s="94" t="s">
        <v>30</v>
      </c>
      <c r="J121" s="194" t="str">
        <f>E26</f>
        <v xml:space="preserve">BizPartner Agency s.r.o. , Poprad </v>
      </c>
      <c r="K121" s="32"/>
      <c r="L121" s="40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34" customFormat="1" ht="10.35" customHeight="1" x14ac:dyDescent="0.2">
      <c r="A122" s="32"/>
      <c r="B122" s="4"/>
      <c r="C122" s="97"/>
      <c r="D122" s="97"/>
      <c r="E122" s="97"/>
      <c r="F122" s="97"/>
      <c r="G122" s="97"/>
      <c r="H122" s="97"/>
      <c r="I122" s="97"/>
      <c r="J122" s="97"/>
      <c r="K122" s="32"/>
      <c r="L122" s="40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139" customFormat="1" ht="29.25" customHeight="1" x14ac:dyDescent="0.2">
      <c r="A123" s="135"/>
      <c r="B123" s="136"/>
      <c r="C123" s="208" t="s">
        <v>116</v>
      </c>
      <c r="D123" s="209" t="s">
        <v>60</v>
      </c>
      <c r="E123" s="209" t="s">
        <v>56</v>
      </c>
      <c r="F123" s="209" t="s">
        <v>57</v>
      </c>
      <c r="G123" s="209" t="s">
        <v>117</v>
      </c>
      <c r="H123" s="209" t="s">
        <v>118</v>
      </c>
      <c r="I123" s="209" t="s">
        <v>119</v>
      </c>
      <c r="J123" s="210" t="s">
        <v>108</v>
      </c>
      <c r="K123" s="137" t="s">
        <v>120</v>
      </c>
      <c r="L123" s="138"/>
      <c r="M123" s="56" t="s">
        <v>1</v>
      </c>
      <c r="N123" s="57" t="s">
        <v>39</v>
      </c>
      <c r="O123" s="57" t="s">
        <v>121</v>
      </c>
      <c r="P123" s="57" t="s">
        <v>122</v>
      </c>
      <c r="Q123" s="57" t="s">
        <v>123</v>
      </c>
      <c r="R123" s="57" t="s">
        <v>124</v>
      </c>
      <c r="S123" s="57" t="s">
        <v>125</v>
      </c>
      <c r="T123" s="58" t="s">
        <v>126</v>
      </c>
      <c r="U123" s="135"/>
      <c r="V123" s="135"/>
      <c r="W123" s="135"/>
      <c r="X123" s="135"/>
      <c r="Y123" s="135"/>
      <c r="Z123" s="135"/>
      <c r="AA123" s="135"/>
      <c r="AB123" s="135"/>
      <c r="AC123" s="135"/>
      <c r="AD123" s="135"/>
      <c r="AE123" s="135"/>
    </row>
    <row r="124" spans="1:65" s="34" customFormat="1" ht="22.9" customHeight="1" x14ac:dyDescent="0.25">
      <c r="A124" s="32"/>
      <c r="B124" s="4"/>
      <c r="C124" s="119" t="s">
        <v>109</v>
      </c>
      <c r="D124" s="97"/>
      <c r="E124" s="97"/>
      <c r="F124" s="97"/>
      <c r="G124" s="97"/>
      <c r="H124" s="97"/>
      <c r="I124" s="97"/>
      <c r="J124" s="211">
        <f>BK124</f>
        <v>0</v>
      </c>
      <c r="K124" s="32"/>
      <c r="L124" s="4"/>
      <c r="M124" s="59"/>
      <c r="N124" s="51"/>
      <c r="O124" s="60"/>
      <c r="P124" s="140">
        <f>P125+P141</f>
        <v>0</v>
      </c>
      <c r="Q124" s="60"/>
      <c r="R124" s="140">
        <f>R125+R141</f>
        <v>0.30206</v>
      </c>
      <c r="S124" s="60"/>
      <c r="T124" s="141">
        <f>T125+T141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T124" s="24" t="s">
        <v>74</v>
      </c>
      <c r="AU124" s="24" t="s">
        <v>110</v>
      </c>
      <c r="BK124" s="142">
        <f>BK125+BK141</f>
        <v>0</v>
      </c>
    </row>
    <row r="125" spans="1:65" s="3" customFormat="1" ht="25.9" customHeight="1" x14ac:dyDescent="0.2">
      <c r="B125" s="143"/>
      <c r="C125" s="212"/>
      <c r="D125" s="213" t="s">
        <v>74</v>
      </c>
      <c r="E125" s="214" t="s">
        <v>127</v>
      </c>
      <c r="F125" s="214" t="s">
        <v>128</v>
      </c>
      <c r="G125" s="212"/>
      <c r="H125" s="212"/>
      <c r="I125" s="212"/>
      <c r="J125" s="207">
        <f>BK125</f>
        <v>0</v>
      </c>
      <c r="L125" s="143"/>
      <c r="M125" s="145"/>
      <c r="N125" s="146"/>
      <c r="O125" s="146"/>
      <c r="P125" s="147">
        <f>P126+P139</f>
        <v>0</v>
      </c>
      <c r="Q125" s="146"/>
      <c r="R125" s="147">
        <f>R126+R139</f>
        <v>0.30206</v>
      </c>
      <c r="S125" s="146"/>
      <c r="T125" s="148">
        <f>T126+T139</f>
        <v>0</v>
      </c>
      <c r="AR125" s="144" t="s">
        <v>82</v>
      </c>
      <c r="AT125" s="149" t="s">
        <v>74</v>
      </c>
      <c r="AU125" s="149" t="s">
        <v>75</v>
      </c>
      <c r="AY125" s="144" t="s">
        <v>129</v>
      </c>
      <c r="BK125" s="150">
        <f>BK126+BK139</f>
        <v>0</v>
      </c>
    </row>
    <row r="126" spans="1:65" s="3" customFormat="1" ht="22.9" customHeight="1" x14ac:dyDescent="0.2">
      <c r="B126" s="143"/>
      <c r="C126" s="212"/>
      <c r="D126" s="213" t="s">
        <v>74</v>
      </c>
      <c r="E126" s="215" t="s">
        <v>176</v>
      </c>
      <c r="F126" s="215" t="s">
        <v>199</v>
      </c>
      <c r="G126" s="212"/>
      <c r="H126" s="212"/>
      <c r="I126" s="212"/>
      <c r="J126" s="216">
        <f>BK126</f>
        <v>0</v>
      </c>
      <c r="L126" s="143"/>
      <c r="M126" s="145"/>
      <c r="N126" s="146"/>
      <c r="O126" s="146"/>
      <c r="P126" s="147">
        <f>SUM(P127:P138)</f>
        <v>0</v>
      </c>
      <c r="Q126" s="146"/>
      <c r="R126" s="147">
        <f>SUM(R127:R138)</f>
        <v>0.30206</v>
      </c>
      <c r="S126" s="146"/>
      <c r="T126" s="148">
        <f>SUM(T127:T138)</f>
        <v>0</v>
      </c>
      <c r="AR126" s="144" t="s">
        <v>82</v>
      </c>
      <c r="AT126" s="149" t="s">
        <v>74</v>
      </c>
      <c r="AU126" s="149" t="s">
        <v>82</v>
      </c>
      <c r="AY126" s="144" t="s">
        <v>129</v>
      </c>
      <c r="BK126" s="150">
        <f>SUM(BK127:BK138)</f>
        <v>0</v>
      </c>
    </row>
    <row r="127" spans="1:65" s="34" customFormat="1" ht="24.2" customHeight="1" x14ac:dyDescent="0.2">
      <c r="A127" s="32"/>
      <c r="B127" s="4"/>
      <c r="C127" s="239" t="s">
        <v>82</v>
      </c>
      <c r="D127" s="239" t="s">
        <v>131</v>
      </c>
      <c r="E127" s="240" t="s">
        <v>316</v>
      </c>
      <c r="F127" s="241" t="s">
        <v>317</v>
      </c>
      <c r="G127" s="242" t="s">
        <v>203</v>
      </c>
      <c r="H127" s="243">
        <v>2</v>
      </c>
      <c r="I127" s="249"/>
      <c r="J127" s="243">
        <f t="shared" ref="J127:J135" si="0">ROUND(I127*H127,3)</f>
        <v>0</v>
      </c>
      <c r="K127" s="6"/>
      <c r="L127" s="4"/>
      <c r="M127" s="7" t="s">
        <v>1</v>
      </c>
      <c r="N127" s="151" t="s">
        <v>41</v>
      </c>
      <c r="O127" s="53"/>
      <c r="P127" s="152">
        <f t="shared" ref="P127:P135" si="1">O127*H127</f>
        <v>0</v>
      </c>
      <c r="Q127" s="152">
        <v>5.1000000000000004E-4</v>
      </c>
      <c r="R127" s="152">
        <f t="shared" ref="R127:R135" si="2">Q127*H127</f>
        <v>1.0200000000000001E-3</v>
      </c>
      <c r="S127" s="152">
        <v>0</v>
      </c>
      <c r="T127" s="153">
        <f t="shared" ref="T127:T135" si="3"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54" t="s">
        <v>135</v>
      </c>
      <c r="AT127" s="154" t="s">
        <v>131</v>
      </c>
      <c r="AU127" s="154" t="s">
        <v>88</v>
      </c>
      <c r="AY127" s="24" t="s">
        <v>129</v>
      </c>
      <c r="BE127" s="155">
        <f t="shared" ref="BE127:BE135" si="4">IF(N127="základná",J127,0)</f>
        <v>0</v>
      </c>
      <c r="BF127" s="155">
        <f t="shared" ref="BF127:BF135" si="5">IF(N127="znížená",J127,0)</f>
        <v>0</v>
      </c>
      <c r="BG127" s="155">
        <f t="shared" ref="BG127:BG135" si="6">IF(N127="zákl. prenesená",J127,0)</f>
        <v>0</v>
      </c>
      <c r="BH127" s="155">
        <f t="shared" ref="BH127:BH135" si="7">IF(N127="zníž. prenesená",J127,0)</f>
        <v>0</v>
      </c>
      <c r="BI127" s="155">
        <f t="shared" ref="BI127:BI135" si="8">IF(N127="nulová",J127,0)</f>
        <v>0</v>
      </c>
      <c r="BJ127" s="24" t="s">
        <v>88</v>
      </c>
      <c r="BK127" s="156">
        <f t="shared" ref="BK127:BK135" si="9">ROUND(I127*H127,3)</f>
        <v>0</v>
      </c>
      <c r="BL127" s="24" t="s">
        <v>135</v>
      </c>
      <c r="BM127" s="154" t="s">
        <v>318</v>
      </c>
    </row>
    <row r="128" spans="1:65" s="34" customFormat="1" ht="55.5" customHeight="1" x14ac:dyDescent="0.2">
      <c r="A128" s="32"/>
      <c r="B128" s="4"/>
      <c r="C128" s="244" t="s">
        <v>88</v>
      </c>
      <c r="D128" s="244" t="s">
        <v>271</v>
      </c>
      <c r="E128" s="245" t="s">
        <v>319</v>
      </c>
      <c r="F128" s="246" t="s">
        <v>320</v>
      </c>
      <c r="G128" s="247" t="s">
        <v>203</v>
      </c>
      <c r="H128" s="248">
        <v>2</v>
      </c>
      <c r="I128" s="250"/>
      <c r="J128" s="248">
        <f t="shared" si="0"/>
        <v>0</v>
      </c>
      <c r="K128" s="19"/>
      <c r="L128" s="235"/>
      <c r="M128" s="20" t="s">
        <v>1</v>
      </c>
      <c r="N128" s="236" t="s">
        <v>41</v>
      </c>
      <c r="O128" s="53"/>
      <c r="P128" s="152">
        <f t="shared" si="1"/>
        <v>0</v>
      </c>
      <c r="Q128" s="152">
        <v>2.9000000000000001E-2</v>
      </c>
      <c r="R128" s="152">
        <f t="shared" si="2"/>
        <v>5.8000000000000003E-2</v>
      </c>
      <c r="S128" s="152">
        <v>0</v>
      </c>
      <c r="T128" s="153">
        <f t="shared" si="3"/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54" t="s">
        <v>172</v>
      </c>
      <c r="AT128" s="154" t="s">
        <v>271</v>
      </c>
      <c r="AU128" s="154" t="s">
        <v>88</v>
      </c>
      <c r="AY128" s="24" t="s">
        <v>129</v>
      </c>
      <c r="BE128" s="155">
        <f t="shared" si="4"/>
        <v>0</v>
      </c>
      <c r="BF128" s="155">
        <f t="shared" si="5"/>
        <v>0</v>
      </c>
      <c r="BG128" s="155">
        <f t="shared" si="6"/>
        <v>0</v>
      </c>
      <c r="BH128" s="155">
        <f t="shared" si="7"/>
        <v>0</v>
      </c>
      <c r="BI128" s="155">
        <f t="shared" si="8"/>
        <v>0</v>
      </c>
      <c r="BJ128" s="24" t="s">
        <v>88</v>
      </c>
      <c r="BK128" s="156">
        <f t="shared" si="9"/>
        <v>0</v>
      </c>
      <c r="BL128" s="24" t="s">
        <v>135</v>
      </c>
      <c r="BM128" s="154" t="s">
        <v>321</v>
      </c>
    </row>
    <row r="129" spans="1:65" s="34" customFormat="1" ht="24.2" customHeight="1" x14ac:dyDescent="0.2">
      <c r="A129" s="32"/>
      <c r="B129" s="4"/>
      <c r="C129" s="239" t="s">
        <v>145</v>
      </c>
      <c r="D129" s="239" t="s">
        <v>131</v>
      </c>
      <c r="E129" s="240" t="s">
        <v>322</v>
      </c>
      <c r="F129" s="241" t="s">
        <v>323</v>
      </c>
      <c r="G129" s="242" t="s">
        <v>203</v>
      </c>
      <c r="H129" s="243">
        <v>7</v>
      </c>
      <c r="I129" s="249"/>
      <c r="J129" s="243">
        <f t="shared" si="0"/>
        <v>0</v>
      </c>
      <c r="K129" s="6"/>
      <c r="L129" s="4"/>
      <c r="M129" s="7" t="s">
        <v>1</v>
      </c>
      <c r="N129" s="151" t="s">
        <v>41</v>
      </c>
      <c r="O129" s="53"/>
      <c r="P129" s="152">
        <f t="shared" si="1"/>
        <v>0</v>
      </c>
      <c r="Q129" s="152">
        <v>4.6999999999999999E-4</v>
      </c>
      <c r="R129" s="152">
        <f t="shared" si="2"/>
        <v>3.29E-3</v>
      </c>
      <c r="S129" s="152">
        <v>0</v>
      </c>
      <c r="T129" s="153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4" t="s">
        <v>135</v>
      </c>
      <c r="AT129" s="154" t="s">
        <v>131</v>
      </c>
      <c r="AU129" s="154" t="s">
        <v>88</v>
      </c>
      <c r="AY129" s="24" t="s">
        <v>129</v>
      </c>
      <c r="BE129" s="155">
        <f t="shared" si="4"/>
        <v>0</v>
      </c>
      <c r="BF129" s="155">
        <f t="shared" si="5"/>
        <v>0</v>
      </c>
      <c r="BG129" s="155">
        <f t="shared" si="6"/>
        <v>0</v>
      </c>
      <c r="BH129" s="155">
        <f t="shared" si="7"/>
        <v>0</v>
      </c>
      <c r="BI129" s="155">
        <f t="shared" si="8"/>
        <v>0</v>
      </c>
      <c r="BJ129" s="24" t="s">
        <v>88</v>
      </c>
      <c r="BK129" s="156">
        <f t="shared" si="9"/>
        <v>0</v>
      </c>
      <c r="BL129" s="24" t="s">
        <v>135</v>
      </c>
      <c r="BM129" s="154" t="s">
        <v>324</v>
      </c>
    </row>
    <row r="130" spans="1:65" s="34" customFormat="1" ht="49.15" customHeight="1" x14ac:dyDescent="0.2">
      <c r="A130" s="32"/>
      <c r="B130" s="4"/>
      <c r="C130" s="244" t="s">
        <v>135</v>
      </c>
      <c r="D130" s="244" t="s">
        <v>271</v>
      </c>
      <c r="E130" s="245" t="s">
        <v>325</v>
      </c>
      <c r="F130" s="246" t="s">
        <v>326</v>
      </c>
      <c r="G130" s="247" t="s">
        <v>203</v>
      </c>
      <c r="H130" s="248">
        <v>7</v>
      </c>
      <c r="I130" s="250"/>
      <c r="J130" s="248">
        <f t="shared" si="0"/>
        <v>0</v>
      </c>
      <c r="K130" s="19"/>
      <c r="L130" s="235"/>
      <c r="M130" s="20" t="s">
        <v>1</v>
      </c>
      <c r="N130" s="236" t="s">
        <v>41</v>
      </c>
      <c r="O130" s="53"/>
      <c r="P130" s="152">
        <f t="shared" si="1"/>
        <v>0</v>
      </c>
      <c r="Q130" s="152">
        <v>0.02</v>
      </c>
      <c r="R130" s="152">
        <f t="shared" si="2"/>
        <v>0.14000000000000001</v>
      </c>
      <c r="S130" s="152">
        <v>0</v>
      </c>
      <c r="T130" s="153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4" t="s">
        <v>172</v>
      </c>
      <c r="AT130" s="154" t="s">
        <v>271</v>
      </c>
      <c r="AU130" s="154" t="s">
        <v>88</v>
      </c>
      <c r="AY130" s="24" t="s">
        <v>129</v>
      </c>
      <c r="BE130" s="155">
        <f t="shared" si="4"/>
        <v>0</v>
      </c>
      <c r="BF130" s="155">
        <f t="shared" si="5"/>
        <v>0</v>
      </c>
      <c r="BG130" s="155">
        <f t="shared" si="6"/>
        <v>0</v>
      </c>
      <c r="BH130" s="155">
        <f t="shared" si="7"/>
        <v>0</v>
      </c>
      <c r="BI130" s="155">
        <f t="shared" si="8"/>
        <v>0</v>
      </c>
      <c r="BJ130" s="24" t="s">
        <v>88</v>
      </c>
      <c r="BK130" s="156">
        <f t="shared" si="9"/>
        <v>0</v>
      </c>
      <c r="BL130" s="24" t="s">
        <v>135</v>
      </c>
      <c r="BM130" s="154" t="s">
        <v>327</v>
      </c>
    </row>
    <row r="131" spans="1:65" s="34" customFormat="1" ht="24.2" customHeight="1" x14ac:dyDescent="0.2">
      <c r="A131" s="32"/>
      <c r="B131" s="4"/>
      <c r="C131" s="239" t="s">
        <v>155</v>
      </c>
      <c r="D131" s="239" t="s">
        <v>131</v>
      </c>
      <c r="E131" s="240" t="s">
        <v>328</v>
      </c>
      <c r="F131" s="241" t="s">
        <v>329</v>
      </c>
      <c r="G131" s="242" t="s">
        <v>203</v>
      </c>
      <c r="H131" s="243">
        <v>1</v>
      </c>
      <c r="I131" s="249"/>
      <c r="J131" s="243">
        <f t="shared" si="0"/>
        <v>0</v>
      </c>
      <c r="K131" s="6"/>
      <c r="L131" s="4"/>
      <c r="M131" s="7" t="s">
        <v>1</v>
      </c>
      <c r="N131" s="151" t="s">
        <v>41</v>
      </c>
      <c r="O131" s="53"/>
      <c r="P131" s="152">
        <f t="shared" si="1"/>
        <v>0</v>
      </c>
      <c r="Q131" s="152">
        <v>4.6999999999999999E-4</v>
      </c>
      <c r="R131" s="152">
        <f t="shared" si="2"/>
        <v>4.6999999999999999E-4</v>
      </c>
      <c r="S131" s="152">
        <v>0</v>
      </c>
      <c r="T131" s="153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4" t="s">
        <v>135</v>
      </c>
      <c r="AT131" s="154" t="s">
        <v>131</v>
      </c>
      <c r="AU131" s="154" t="s">
        <v>88</v>
      </c>
      <c r="AY131" s="24" t="s">
        <v>129</v>
      </c>
      <c r="BE131" s="155">
        <f t="shared" si="4"/>
        <v>0</v>
      </c>
      <c r="BF131" s="155">
        <f t="shared" si="5"/>
        <v>0</v>
      </c>
      <c r="BG131" s="155">
        <f t="shared" si="6"/>
        <v>0</v>
      </c>
      <c r="BH131" s="155">
        <f t="shared" si="7"/>
        <v>0</v>
      </c>
      <c r="BI131" s="155">
        <f t="shared" si="8"/>
        <v>0</v>
      </c>
      <c r="BJ131" s="24" t="s">
        <v>88</v>
      </c>
      <c r="BK131" s="156">
        <f t="shared" si="9"/>
        <v>0</v>
      </c>
      <c r="BL131" s="24" t="s">
        <v>135</v>
      </c>
      <c r="BM131" s="154" t="s">
        <v>330</v>
      </c>
    </row>
    <row r="132" spans="1:65" s="34" customFormat="1" ht="49.15" customHeight="1" x14ac:dyDescent="0.2">
      <c r="A132" s="32"/>
      <c r="B132" s="4"/>
      <c r="C132" s="244" t="s">
        <v>164</v>
      </c>
      <c r="D132" s="244" t="s">
        <v>271</v>
      </c>
      <c r="E132" s="245" t="s">
        <v>331</v>
      </c>
      <c r="F132" s="246" t="s">
        <v>332</v>
      </c>
      <c r="G132" s="247" t="s">
        <v>203</v>
      </c>
      <c r="H132" s="248">
        <v>1</v>
      </c>
      <c r="I132" s="250"/>
      <c r="J132" s="248">
        <f t="shared" si="0"/>
        <v>0</v>
      </c>
      <c r="K132" s="19"/>
      <c r="L132" s="235"/>
      <c r="M132" s="20" t="s">
        <v>1</v>
      </c>
      <c r="N132" s="236" t="s">
        <v>41</v>
      </c>
      <c r="O132" s="53"/>
      <c r="P132" s="152">
        <f t="shared" si="1"/>
        <v>0</v>
      </c>
      <c r="Q132" s="152">
        <v>0.02</v>
      </c>
      <c r="R132" s="152">
        <f t="shared" si="2"/>
        <v>0.02</v>
      </c>
      <c r="S132" s="152">
        <v>0</v>
      </c>
      <c r="T132" s="153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54" t="s">
        <v>172</v>
      </c>
      <c r="AT132" s="154" t="s">
        <v>271</v>
      </c>
      <c r="AU132" s="154" t="s">
        <v>88</v>
      </c>
      <c r="AY132" s="24" t="s">
        <v>129</v>
      </c>
      <c r="BE132" s="155">
        <f t="shared" si="4"/>
        <v>0</v>
      </c>
      <c r="BF132" s="155">
        <f t="shared" si="5"/>
        <v>0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24" t="s">
        <v>88</v>
      </c>
      <c r="BK132" s="156">
        <f t="shared" si="9"/>
        <v>0</v>
      </c>
      <c r="BL132" s="24" t="s">
        <v>135</v>
      </c>
      <c r="BM132" s="154" t="s">
        <v>333</v>
      </c>
    </row>
    <row r="133" spans="1:65" s="34" customFormat="1" ht="24.2" customHeight="1" x14ac:dyDescent="0.2">
      <c r="A133" s="32"/>
      <c r="B133" s="4"/>
      <c r="C133" s="239" t="s">
        <v>168</v>
      </c>
      <c r="D133" s="239" t="s">
        <v>131</v>
      </c>
      <c r="E133" s="240" t="s">
        <v>334</v>
      </c>
      <c r="F133" s="241" t="s">
        <v>335</v>
      </c>
      <c r="G133" s="242" t="s">
        <v>203</v>
      </c>
      <c r="H133" s="243">
        <v>2</v>
      </c>
      <c r="I133" s="249"/>
      <c r="J133" s="243">
        <f t="shared" si="0"/>
        <v>0</v>
      </c>
      <c r="K133" s="6"/>
      <c r="L133" s="4"/>
      <c r="M133" s="7" t="s">
        <v>1</v>
      </c>
      <c r="N133" s="151" t="s">
        <v>41</v>
      </c>
      <c r="O133" s="53"/>
      <c r="P133" s="152">
        <f t="shared" si="1"/>
        <v>0</v>
      </c>
      <c r="Q133" s="152">
        <v>6.7000000000000002E-4</v>
      </c>
      <c r="R133" s="152">
        <f t="shared" si="2"/>
        <v>1.34E-3</v>
      </c>
      <c r="S133" s="152">
        <v>0</v>
      </c>
      <c r="T133" s="153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4" t="s">
        <v>135</v>
      </c>
      <c r="AT133" s="154" t="s">
        <v>131</v>
      </c>
      <c r="AU133" s="154" t="s">
        <v>88</v>
      </c>
      <c r="AY133" s="24" t="s">
        <v>129</v>
      </c>
      <c r="BE133" s="155">
        <f t="shared" si="4"/>
        <v>0</v>
      </c>
      <c r="BF133" s="155">
        <f t="shared" si="5"/>
        <v>0</v>
      </c>
      <c r="BG133" s="155">
        <f t="shared" si="6"/>
        <v>0</v>
      </c>
      <c r="BH133" s="155">
        <f t="shared" si="7"/>
        <v>0</v>
      </c>
      <c r="BI133" s="155">
        <f t="shared" si="8"/>
        <v>0</v>
      </c>
      <c r="BJ133" s="24" t="s">
        <v>88</v>
      </c>
      <c r="BK133" s="156">
        <f t="shared" si="9"/>
        <v>0</v>
      </c>
      <c r="BL133" s="24" t="s">
        <v>135</v>
      </c>
      <c r="BM133" s="154" t="s">
        <v>336</v>
      </c>
    </row>
    <row r="134" spans="1:65" s="34" customFormat="1" ht="24.2" customHeight="1" x14ac:dyDescent="0.2">
      <c r="A134" s="32"/>
      <c r="B134" s="4"/>
      <c r="C134" s="244" t="s">
        <v>172</v>
      </c>
      <c r="D134" s="244" t="s">
        <v>271</v>
      </c>
      <c r="E134" s="245" t="s">
        <v>337</v>
      </c>
      <c r="F134" s="246" t="s">
        <v>338</v>
      </c>
      <c r="G134" s="247" t="s">
        <v>203</v>
      </c>
      <c r="H134" s="248">
        <v>2</v>
      </c>
      <c r="I134" s="250"/>
      <c r="J134" s="248">
        <f t="shared" si="0"/>
        <v>0</v>
      </c>
      <c r="K134" s="19"/>
      <c r="L134" s="235"/>
      <c r="M134" s="20" t="s">
        <v>1</v>
      </c>
      <c r="N134" s="236" t="s">
        <v>41</v>
      </c>
      <c r="O134" s="53"/>
      <c r="P134" s="152">
        <f t="shared" si="1"/>
        <v>0</v>
      </c>
      <c r="Q134" s="152">
        <v>1.0999999999999999E-2</v>
      </c>
      <c r="R134" s="152">
        <f t="shared" si="2"/>
        <v>2.1999999999999999E-2</v>
      </c>
      <c r="S134" s="152">
        <v>0</v>
      </c>
      <c r="T134" s="153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54" t="s">
        <v>172</v>
      </c>
      <c r="AT134" s="154" t="s">
        <v>271</v>
      </c>
      <c r="AU134" s="154" t="s">
        <v>88</v>
      </c>
      <c r="AY134" s="24" t="s">
        <v>129</v>
      </c>
      <c r="BE134" s="155">
        <f t="shared" si="4"/>
        <v>0</v>
      </c>
      <c r="BF134" s="155">
        <f t="shared" si="5"/>
        <v>0</v>
      </c>
      <c r="BG134" s="155">
        <f t="shared" si="6"/>
        <v>0</v>
      </c>
      <c r="BH134" s="155">
        <f t="shared" si="7"/>
        <v>0</v>
      </c>
      <c r="BI134" s="155">
        <f t="shared" si="8"/>
        <v>0</v>
      </c>
      <c r="BJ134" s="24" t="s">
        <v>88</v>
      </c>
      <c r="BK134" s="156">
        <f t="shared" si="9"/>
        <v>0</v>
      </c>
      <c r="BL134" s="24" t="s">
        <v>135</v>
      </c>
      <c r="BM134" s="154" t="s">
        <v>339</v>
      </c>
    </row>
    <row r="135" spans="1:65" s="34" customFormat="1" ht="24.2" customHeight="1" x14ac:dyDescent="0.2">
      <c r="A135" s="32"/>
      <c r="B135" s="4"/>
      <c r="C135" s="244" t="s">
        <v>176</v>
      </c>
      <c r="D135" s="244" t="s">
        <v>271</v>
      </c>
      <c r="E135" s="245" t="s">
        <v>340</v>
      </c>
      <c r="F135" s="246" t="s">
        <v>341</v>
      </c>
      <c r="G135" s="247" t="s">
        <v>203</v>
      </c>
      <c r="H135" s="248">
        <v>8</v>
      </c>
      <c r="I135" s="250"/>
      <c r="J135" s="248">
        <f t="shared" si="0"/>
        <v>0</v>
      </c>
      <c r="K135" s="19"/>
      <c r="L135" s="235"/>
      <c r="M135" s="20" t="s">
        <v>1</v>
      </c>
      <c r="N135" s="236" t="s">
        <v>41</v>
      </c>
      <c r="O135" s="53"/>
      <c r="P135" s="152">
        <f t="shared" si="1"/>
        <v>0</v>
      </c>
      <c r="Q135" s="152">
        <v>2.0000000000000001E-4</v>
      </c>
      <c r="R135" s="152">
        <f t="shared" si="2"/>
        <v>1.6000000000000001E-3</v>
      </c>
      <c r="S135" s="152">
        <v>0</v>
      </c>
      <c r="T135" s="153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4" t="s">
        <v>342</v>
      </c>
      <c r="AT135" s="154" t="s">
        <v>271</v>
      </c>
      <c r="AU135" s="154" t="s">
        <v>88</v>
      </c>
      <c r="AY135" s="24" t="s">
        <v>129</v>
      </c>
      <c r="BE135" s="155">
        <f t="shared" si="4"/>
        <v>0</v>
      </c>
      <c r="BF135" s="155">
        <f t="shared" si="5"/>
        <v>0</v>
      </c>
      <c r="BG135" s="155">
        <f t="shared" si="6"/>
        <v>0</v>
      </c>
      <c r="BH135" s="155">
        <f t="shared" si="7"/>
        <v>0</v>
      </c>
      <c r="BI135" s="155">
        <f t="shared" si="8"/>
        <v>0</v>
      </c>
      <c r="BJ135" s="24" t="s">
        <v>88</v>
      </c>
      <c r="BK135" s="156">
        <f t="shared" si="9"/>
        <v>0</v>
      </c>
      <c r="BL135" s="24" t="s">
        <v>210</v>
      </c>
      <c r="BM135" s="154" t="s">
        <v>343</v>
      </c>
    </row>
    <row r="136" spans="1:65" s="8" customFormat="1" ht="22.5" x14ac:dyDescent="0.2">
      <c r="B136" s="157"/>
      <c r="C136" s="251"/>
      <c r="D136" s="252" t="s">
        <v>137</v>
      </c>
      <c r="E136" s="251"/>
      <c r="F136" s="253" t="s">
        <v>344</v>
      </c>
      <c r="G136" s="251"/>
      <c r="H136" s="254">
        <v>8</v>
      </c>
      <c r="I136" s="251"/>
      <c r="J136" s="251"/>
      <c r="L136" s="157"/>
      <c r="M136" s="159"/>
      <c r="N136" s="160"/>
      <c r="O136" s="160"/>
      <c r="P136" s="160"/>
      <c r="Q136" s="160"/>
      <c r="R136" s="160"/>
      <c r="S136" s="160"/>
      <c r="T136" s="161"/>
      <c r="AT136" s="158" t="s">
        <v>137</v>
      </c>
      <c r="AU136" s="158" t="s">
        <v>88</v>
      </c>
      <c r="AV136" s="8" t="s">
        <v>88</v>
      </c>
      <c r="AW136" s="8" t="s">
        <v>3</v>
      </c>
      <c r="AX136" s="8" t="s">
        <v>82</v>
      </c>
      <c r="AY136" s="158" t="s">
        <v>129</v>
      </c>
    </row>
    <row r="137" spans="1:65" s="34" customFormat="1" ht="24.2" customHeight="1" x14ac:dyDescent="0.2">
      <c r="A137" s="32"/>
      <c r="B137" s="4"/>
      <c r="C137" s="239" t="s">
        <v>181</v>
      </c>
      <c r="D137" s="239" t="s">
        <v>131</v>
      </c>
      <c r="E137" s="240" t="s">
        <v>345</v>
      </c>
      <c r="F137" s="241" t="s">
        <v>346</v>
      </c>
      <c r="G137" s="242" t="s">
        <v>203</v>
      </c>
      <c r="H137" s="243">
        <v>1</v>
      </c>
      <c r="I137" s="249"/>
      <c r="J137" s="243">
        <f>ROUND(I137*H137,3)</f>
        <v>0</v>
      </c>
      <c r="K137" s="6"/>
      <c r="L137" s="4"/>
      <c r="M137" s="7" t="s">
        <v>1</v>
      </c>
      <c r="N137" s="151" t="s">
        <v>41</v>
      </c>
      <c r="O137" s="53"/>
      <c r="P137" s="152">
        <f>O137*H137</f>
        <v>0</v>
      </c>
      <c r="Q137" s="152">
        <v>1.34E-3</v>
      </c>
      <c r="R137" s="152">
        <f>Q137*H137</f>
        <v>1.34E-3</v>
      </c>
      <c r="S137" s="152">
        <v>0</v>
      </c>
      <c r="T137" s="153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4" t="s">
        <v>135</v>
      </c>
      <c r="AT137" s="154" t="s">
        <v>131</v>
      </c>
      <c r="AU137" s="154" t="s">
        <v>88</v>
      </c>
      <c r="AY137" s="24" t="s">
        <v>129</v>
      </c>
      <c r="BE137" s="155">
        <f>IF(N137="základná",J137,0)</f>
        <v>0</v>
      </c>
      <c r="BF137" s="155">
        <f>IF(N137="znížená",J137,0)</f>
        <v>0</v>
      </c>
      <c r="BG137" s="155">
        <f>IF(N137="zákl. prenesená",J137,0)</f>
        <v>0</v>
      </c>
      <c r="BH137" s="155">
        <f>IF(N137="zníž. prenesená",J137,0)</f>
        <v>0</v>
      </c>
      <c r="BI137" s="155">
        <f>IF(N137="nulová",J137,0)</f>
        <v>0</v>
      </c>
      <c r="BJ137" s="24" t="s">
        <v>88</v>
      </c>
      <c r="BK137" s="156">
        <f>ROUND(I137*H137,3)</f>
        <v>0</v>
      </c>
      <c r="BL137" s="24" t="s">
        <v>135</v>
      </c>
      <c r="BM137" s="154" t="s">
        <v>347</v>
      </c>
    </row>
    <row r="138" spans="1:65" s="34" customFormat="1" ht="21.75" customHeight="1" x14ac:dyDescent="0.2">
      <c r="A138" s="32"/>
      <c r="B138" s="4"/>
      <c r="C138" s="244" t="s">
        <v>185</v>
      </c>
      <c r="D138" s="244" t="s">
        <v>271</v>
      </c>
      <c r="E138" s="245" t="s">
        <v>348</v>
      </c>
      <c r="F138" s="246" t="s">
        <v>349</v>
      </c>
      <c r="G138" s="247" t="s">
        <v>203</v>
      </c>
      <c r="H138" s="248">
        <v>1</v>
      </c>
      <c r="I138" s="250"/>
      <c r="J138" s="248">
        <f>ROUND(I138*H138,3)</f>
        <v>0</v>
      </c>
      <c r="K138" s="19"/>
      <c r="L138" s="235"/>
      <c r="M138" s="20" t="s">
        <v>1</v>
      </c>
      <c r="N138" s="236" t="s">
        <v>41</v>
      </c>
      <c r="O138" s="53"/>
      <c r="P138" s="152">
        <f>O138*H138</f>
        <v>0</v>
      </c>
      <c r="Q138" s="152">
        <v>5.2999999999999999E-2</v>
      </c>
      <c r="R138" s="152">
        <f>Q138*H138</f>
        <v>5.2999999999999999E-2</v>
      </c>
      <c r="S138" s="152">
        <v>0</v>
      </c>
      <c r="T138" s="153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4" t="s">
        <v>172</v>
      </c>
      <c r="AT138" s="154" t="s">
        <v>271</v>
      </c>
      <c r="AU138" s="154" t="s">
        <v>88</v>
      </c>
      <c r="AY138" s="24" t="s">
        <v>129</v>
      </c>
      <c r="BE138" s="155">
        <f>IF(N138="základná",J138,0)</f>
        <v>0</v>
      </c>
      <c r="BF138" s="155">
        <f>IF(N138="znížená",J138,0)</f>
        <v>0</v>
      </c>
      <c r="BG138" s="155">
        <f>IF(N138="zákl. prenesená",J138,0)</f>
        <v>0</v>
      </c>
      <c r="BH138" s="155">
        <f>IF(N138="zníž. prenesená",J138,0)</f>
        <v>0</v>
      </c>
      <c r="BI138" s="155">
        <f>IF(N138="nulová",J138,0)</f>
        <v>0</v>
      </c>
      <c r="BJ138" s="24" t="s">
        <v>88</v>
      </c>
      <c r="BK138" s="156">
        <f>ROUND(I138*H138,3)</f>
        <v>0</v>
      </c>
      <c r="BL138" s="24" t="s">
        <v>135</v>
      </c>
      <c r="BM138" s="154" t="s">
        <v>350</v>
      </c>
    </row>
    <row r="139" spans="1:65" s="3" customFormat="1" ht="22.9" customHeight="1" x14ac:dyDescent="0.2">
      <c r="B139" s="143"/>
      <c r="C139" s="255"/>
      <c r="D139" s="256" t="s">
        <v>74</v>
      </c>
      <c r="E139" s="257" t="s">
        <v>311</v>
      </c>
      <c r="F139" s="257" t="s">
        <v>312</v>
      </c>
      <c r="G139" s="255"/>
      <c r="H139" s="255"/>
      <c r="I139" s="255"/>
      <c r="J139" s="258">
        <f>BK139</f>
        <v>0</v>
      </c>
      <c r="L139" s="143"/>
      <c r="M139" s="145"/>
      <c r="N139" s="146"/>
      <c r="O139" s="146"/>
      <c r="P139" s="147">
        <f>P140</f>
        <v>0</v>
      </c>
      <c r="Q139" s="146"/>
      <c r="R139" s="147">
        <f>R140</f>
        <v>0</v>
      </c>
      <c r="S139" s="146"/>
      <c r="T139" s="148">
        <f>T140</f>
        <v>0</v>
      </c>
      <c r="AR139" s="144" t="s">
        <v>82</v>
      </c>
      <c r="AT139" s="149" t="s">
        <v>74</v>
      </c>
      <c r="AU139" s="149" t="s">
        <v>82</v>
      </c>
      <c r="AY139" s="144" t="s">
        <v>129</v>
      </c>
      <c r="BK139" s="150">
        <f>BK140</f>
        <v>0</v>
      </c>
    </row>
    <row r="140" spans="1:65" s="34" customFormat="1" ht="24.2" customHeight="1" x14ac:dyDescent="0.2">
      <c r="A140" s="32"/>
      <c r="B140" s="4"/>
      <c r="C140" s="239" t="s">
        <v>189</v>
      </c>
      <c r="D140" s="239" t="s">
        <v>131</v>
      </c>
      <c r="E140" s="240" t="s">
        <v>313</v>
      </c>
      <c r="F140" s="241" t="s">
        <v>314</v>
      </c>
      <c r="G140" s="242" t="s">
        <v>196</v>
      </c>
      <c r="H140" s="243">
        <v>0.3</v>
      </c>
      <c r="I140" s="249"/>
      <c r="J140" s="243">
        <f>ROUND(I140*H140,3)</f>
        <v>0</v>
      </c>
      <c r="K140" s="6"/>
      <c r="L140" s="4"/>
      <c r="M140" s="7" t="s">
        <v>1</v>
      </c>
      <c r="N140" s="151" t="s">
        <v>41</v>
      </c>
      <c r="O140" s="53"/>
      <c r="P140" s="152">
        <f>O140*H140</f>
        <v>0</v>
      </c>
      <c r="Q140" s="152">
        <v>0</v>
      </c>
      <c r="R140" s="152">
        <f>Q140*H140</f>
        <v>0</v>
      </c>
      <c r="S140" s="152">
        <v>0</v>
      </c>
      <c r="T140" s="153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54" t="s">
        <v>135</v>
      </c>
      <c r="AT140" s="154" t="s">
        <v>131</v>
      </c>
      <c r="AU140" s="154" t="s">
        <v>88</v>
      </c>
      <c r="AY140" s="24" t="s">
        <v>129</v>
      </c>
      <c r="BE140" s="155">
        <f>IF(N140="základná",J140,0)</f>
        <v>0</v>
      </c>
      <c r="BF140" s="155">
        <f>IF(N140="znížená",J140,0)</f>
        <v>0</v>
      </c>
      <c r="BG140" s="155">
        <f>IF(N140="zákl. prenesená",J140,0)</f>
        <v>0</v>
      </c>
      <c r="BH140" s="155">
        <f>IF(N140="zníž. prenesená",J140,0)</f>
        <v>0</v>
      </c>
      <c r="BI140" s="155">
        <f>IF(N140="nulová",J140,0)</f>
        <v>0</v>
      </c>
      <c r="BJ140" s="24" t="s">
        <v>88</v>
      </c>
      <c r="BK140" s="156">
        <f>ROUND(I140*H140,3)</f>
        <v>0</v>
      </c>
      <c r="BL140" s="24" t="s">
        <v>135</v>
      </c>
      <c r="BM140" s="154" t="s">
        <v>351</v>
      </c>
    </row>
    <row r="141" spans="1:65" s="34" customFormat="1" ht="49.9" customHeight="1" x14ac:dyDescent="0.2">
      <c r="A141" s="32"/>
      <c r="B141" s="4"/>
      <c r="C141" s="97"/>
      <c r="D141" s="97"/>
      <c r="E141" s="214" t="s">
        <v>246</v>
      </c>
      <c r="F141" s="214" t="s">
        <v>247</v>
      </c>
      <c r="G141" s="97"/>
      <c r="H141" s="97"/>
      <c r="I141" s="97"/>
      <c r="J141" s="207">
        <f t="shared" ref="J141:J147" si="10">BK141</f>
        <v>0</v>
      </c>
      <c r="K141" s="32"/>
      <c r="L141" s="4"/>
      <c r="M141" s="172"/>
      <c r="N141" s="173"/>
      <c r="O141" s="53"/>
      <c r="P141" s="53"/>
      <c r="Q141" s="53"/>
      <c r="R141" s="53"/>
      <c r="S141" s="53"/>
      <c r="T141" s="54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T141" s="24" t="s">
        <v>74</v>
      </c>
      <c r="AU141" s="24" t="s">
        <v>75</v>
      </c>
      <c r="AY141" s="24" t="s">
        <v>248</v>
      </c>
      <c r="BK141" s="156">
        <f>SUM(BK142:BK147)</f>
        <v>0</v>
      </c>
    </row>
    <row r="142" spans="1:65" s="34" customFormat="1" ht="16.350000000000001" customHeight="1" x14ac:dyDescent="0.2">
      <c r="A142" s="32"/>
      <c r="B142" s="4"/>
      <c r="C142" s="259" t="s">
        <v>1</v>
      </c>
      <c r="D142" s="259" t="s">
        <v>131</v>
      </c>
      <c r="E142" s="260" t="s">
        <v>1</v>
      </c>
      <c r="F142" s="261" t="s">
        <v>1</v>
      </c>
      <c r="G142" s="262" t="s">
        <v>1</v>
      </c>
      <c r="H142" s="263"/>
      <c r="I142" s="263"/>
      <c r="J142" s="234">
        <f t="shared" si="10"/>
        <v>0</v>
      </c>
      <c r="K142" s="6"/>
      <c r="L142" s="4"/>
      <c r="M142" s="16" t="s">
        <v>1</v>
      </c>
      <c r="N142" s="17" t="s">
        <v>41</v>
      </c>
      <c r="O142" s="53"/>
      <c r="P142" s="53"/>
      <c r="Q142" s="53"/>
      <c r="R142" s="53"/>
      <c r="S142" s="53"/>
      <c r="T142" s="54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T142" s="24" t="s">
        <v>248</v>
      </c>
      <c r="AU142" s="24" t="s">
        <v>82</v>
      </c>
      <c r="AY142" s="24" t="s">
        <v>248</v>
      </c>
      <c r="BE142" s="155">
        <f t="shared" ref="BE142:BE147" si="11">IF(N142="základná",J142,0)</f>
        <v>0</v>
      </c>
      <c r="BF142" s="155">
        <f t="shared" ref="BF142:BF147" si="12">IF(N142="znížená",J142,0)</f>
        <v>0</v>
      </c>
      <c r="BG142" s="155">
        <f t="shared" ref="BG142:BG147" si="13">IF(N142="zákl. prenesená",J142,0)</f>
        <v>0</v>
      </c>
      <c r="BH142" s="155">
        <f t="shared" ref="BH142:BH147" si="14">IF(N142="zníž. prenesená",J142,0)</f>
        <v>0</v>
      </c>
      <c r="BI142" s="155">
        <f t="shared" ref="BI142:BI147" si="15">IF(N142="nulová",J142,0)</f>
        <v>0</v>
      </c>
      <c r="BJ142" s="24" t="s">
        <v>88</v>
      </c>
      <c r="BK142" s="156">
        <f t="shared" ref="BK142:BK147" si="16">I142*H142</f>
        <v>0</v>
      </c>
    </row>
    <row r="143" spans="1:65" s="34" customFormat="1" ht="16.350000000000001" customHeight="1" x14ac:dyDescent="0.2">
      <c r="A143" s="32"/>
      <c r="B143" s="4"/>
      <c r="C143" s="259" t="s">
        <v>1</v>
      </c>
      <c r="D143" s="259" t="s">
        <v>131</v>
      </c>
      <c r="E143" s="260" t="s">
        <v>1</v>
      </c>
      <c r="F143" s="261" t="s">
        <v>1</v>
      </c>
      <c r="G143" s="262" t="s">
        <v>1</v>
      </c>
      <c r="H143" s="263"/>
      <c r="I143" s="263"/>
      <c r="J143" s="234">
        <f t="shared" si="10"/>
        <v>0</v>
      </c>
      <c r="K143" s="6"/>
      <c r="L143" s="4"/>
      <c r="M143" s="16" t="s">
        <v>1</v>
      </c>
      <c r="N143" s="17" t="s">
        <v>41</v>
      </c>
      <c r="O143" s="53"/>
      <c r="P143" s="53"/>
      <c r="Q143" s="53"/>
      <c r="R143" s="53"/>
      <c r="S143" s="53"/>
      <c r="T143" s="54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T143" s="24" t="s">
        <v>248</v>
      </c>
      <c r="AU143" s="24" t="s">
        <v>82</v>
      </c>
      <c r="AY143" s="24" t="s">
        <v>248</v>
      </c>
      <c r="BE143" s="155">
        <f t="shared" si="11"/>
        <v>0</v>
      </c>
      <c r="BF143" s="155">
        <f t="shared" si="12"/>
        <v>0</v>
      </c>
      <c r="BG143" s="155">
        <f t="shared" si="13"/>
        <v>0</v>
      </c>
      <c r="BH143" s="155">
        <f t="shared" si="14"/>
        <v>0</v>
      </c>
      <c r="BI143" s="155">
        <f t="shared" si="15"/>
        <v>0</v>
      </c>
      <c r="BJ143" s="24" t="s">
        <v>88</v>
      </c>
      <c r="BK143" s="156">
        <f t="shared" si="16"/>
        <v>0</v>
      </c>
    </row>
    <row r="144" spans="1:65" s="34" customFormat="1" ht="16.350000000000001" customHeight="1" x14ac:dyDescent="0.2">
      <c r="A144" s="32"/>
      <c r="B144" s="4"/>
      <c r="C144" s="259" t="s">
        <v>1</v>
      </c>
      <c r="D144" s="259" t="s">
        <v>131</v>
      </c>
      <c r="E144" s="260" t="s">
        <v>1</v>
      </c>
      <c r="F144" s="261" t="s">
        <v>1</v>
      </c>
      <c r="G144" s="262" t="s">
        <v>1</v>
      </c>
      <c r="H144" s="263"/>
      <c r="I144" s="263"/>
      <c r="J144" s="234">
        <f t="shared" si="10"/>
        <v>0</v>
      </c>
      <c r="K144" s="6"/>
      <c r="L144" s="4"/>
      <c r="M144" s="16" t="s">
        <v>1</v>
      </c>
      <c r="N144" s="17" t="s">
        <v>41</v>
      </c>
      <c r="O144" s="53"/>
      <c r="P144" s="53"/>
      <c r="Q144" s="53"/>
      <c r="R144" s="53"/>
      <c r="S144" s="53"/>
      <c r="T144" s="54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T144" s="24" t="s">
        <v>248</v>
      </c>
      <c r="AU144" s="24" t="s">
        <v>82</v>
      </c>
      <c r="AY144" s="24" t="s">
        <v>248</v>
      </c>
      <c r="BE144" s="155">
        <f t="shared" si="11"/>
        <v>0</v>
      </c>
      <c r="BF144" s="155">
        <f t="shared" si="12"/>
        <v>0</v>
      </c>
      <c r="BG144" s="155">
        <f t="shared" si="13"/>
        <v>0</v>
      </c>
      <c r="BH144" s="155">
        <f t="shared" si="14"/>
        <v>0</v>
      </c>
      <c r="BI144" s="155">
        <f t="shared" si="15"/>
        <v>0</v>
      </c>
      <c r="BJ144" s="24" t="s">
        <v>88</v>
      </c>
      <c r="BK144" s="156">
        <f t="shared" si="16"/>
        <v>0</v>
      </c>
    </row>
    <row r="145" spans="1:63" s="34" customFormat="1" ht="16.350000000000001" customHeight="1" x14ac:dyDescent="0.2">
      <c r="A145" s="32"/>
      <c r="B145" s="4"/>
      <c r="C145" s="259" t="s">
        <v>1</v>
      </c>
      <c r="D145" s="259" t="s">
        <v>131</v>
      </c>
      <c r="E145" s="260" t="s">
        <v>1</v>
      </c>
      <c r="F145" s="261" t="s">
        <v>1</v>
      </c>
      <c r="G145" s="262" t="s">
        <v>1</v>
      </c>
      <c r="H145" s="263"/>
      <c r="I145" s="263"/>
      <c r="J145" s="234">
        <f t="shared" si="10"/>
        <v>0</v>
      </c>
      <c r="K145" s="6"/>
      <c r="L145" s="4"/>
      <c r="M145" s="16" t="s">
        <v>1</v>
      </c>
      <c r="N145" s="17" t="s">
        <v>41</v>
      </c>
      <c r="O145" s="53"/>
      <c r="P145" s="53"/>
      <c r="Q145" s="53"/>
      <c r="R145" s="53"/>
      <c r="S145" s="53"/>
      <c r="T145" s="54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T145" s="24" t="s">
        <v>248</v>
      </c>
      <c r="AU145" s="24" t="s">
        <v>82</v>
      </c>
      <c r="AY145" s="24" t="s">
        <v>248</v>
      </c>
      <c r="BE145" s="155">
        <f t="shared" si="11"/>
        <v>0</v>
      </c>
      <c r="BF145" s="155">
        <f t="shared" si="12"/>
        <v>0</v>
      </c>
      <c r="BG145" s="155">
        <f t="shared" si="13"/>
        <v>0</v>
      </c>
      <c r="BH145" s="155">
        <f t="shared" si="14"/>
        <v>0</v>
      </c>
      <c r="BI145" s="155">
        <f t="shared" si="15"/>
        <v>0</v>
      </c>
      <c r="BJ145" s="24" t="s">
        <v>88</v>
      </c>
      <c r="BK145" s="156">
        <f t="shared" si="16"/>
        <v>0</v>
      </c>
    </row>
    <row r="146" spans="1:63" s="34" customFormat="1" ht="16.350000000000001" customHeight="1" x14ac:dyDescent="0.2">
      <c r="A146" s="32"/>
      <c r="B146" s="4"/>
      <c r="C146" s="259" t="s">
        <v>1</v>
      </c>
      <c r="D146" s="259" t="s">
        <v>131</v>
      </c>
      <c r="E146" s="260" t="s">
        <v>1</v>
      </c>
      <c r="F146" s="261" t="s">
        <v>1</v>
      </c>
      <c r="G146" s="262" t="s">
        <v>1</v>
      </c>
      <c r="H146" s="263"/>
      <c r="I146" s="263"/>
      <c r="J146" s="234">
        <f t="shared" si="10"/>
        <v>0</v>
      </c>
      <c r="K146" s="6"/>
      <c r="L146" s="4"/>
      <c r="M146" s="16" t="s">
        <v>1</v>
      </c>
      <c r="N146" s="17" t="s">
        <v>41</v>
      </c>
      <c r="O146" s="53"/>
      <c r="P146" s="53"/>
      <c r="Q146" s="53"/>
      <c r="R146" s="53"/>
      <c r="S146" s="53"/>
      <c r="T146" s="54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T146" s="24" t="s">
        <v>248</v>
      </c>
      <c r="AU146" s="24" t="s">
        <v>82</v>
      </c>
      <c r="AY146" s="24" t="s">
        <v>248</v>
      </c>
      <c r="BE146" s="155">
        <f t="shared" si="11"/>
        <v>0</v>
      </c>
      <c r="BF146" s="155">
        <f t="shared" si="12"/>
        <v>0</v>
      </c>
      <c r="BG146" s="155">
        <f t="shared" si="13"/>
        <v>0</v>
      </c>
      <c r="BH146" s="155">
        <f t="shared" si="14"/>
        <v>0</v>
      </c>
      <c r="BI146" s="155">
        <f t="shared" si="15"/>
        <v>0</v>
      </c>
      <c r="BJ146" s="24" t="s">
        <v>88</v>
      </c>
      <c r="BK146" s="156">
        <f t="shared" si="16"/>
        <v>0</v>
      </c>
    </row>
    <row r="147" spans="1:63" s="34" customFormat="1" ht="16.350000000000001" customHeight="1" x14ac:dyDescent="0.2">
      <c r="A147" s="32"/>
      <c r="B147" s="4"/>
      <c r="C147" s="259" t="s">
        <v>1</v>
      </c>
      <c r="D147" s="259" t="s">
        <v>131</v>
      </c>
      <c r="E147" s="260" t="s">
        <v>1</v>
      </c>
      <c r="F147" s="261" t="s">
        <v>1</v>
      </c>
      <c r="G147" s="262" t="s">
        <v>1</v>
      </c>
      <c r="H147" s="263"/>
      <c r="I147" s="263"/>
      <c r="J147" s="234">
        <f t="shared" si="10"/>
        <v>0</v>
      </c>
      <c r="K147" s="6"/>
      <c r="L147" s="4"/>
      <c r="M147" s="16" t="s">
        <v>1</v>
      </c>
      <c r="N147" s="17" t="s">
        <v>41</v>
      </c>
      <c r="O147" s="174"/>
      <c r="P147" s="174"/>
      <c r="Q147" s="174"/>
      <c r="R147" s="174"/>
      <c r="S147" s="174"/>
      <c r="T147" s="175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T147" s="24" t="s">
        <v>248</v>
      </c>
      <c r="AU147" s="24" t="s">
        <v>82</v>
      </c>
      <c r="AY147" s="24" t="s">
        <v>248</v>
      </c>
      <c r="BE147" s="155">
        <f t="shared" si="11"/>
        <v>0</v>
      </c>
      <c r="BF147" s="155">
        <f t="shared" si="12"/>
        <v>0</v>
      </c>
      <c r="BG147" s="155">
        <f t="shared" si="13"/>
        <v>0</v>
      </c>
      <c r="BH147" s="155">
        <f t="shared" si="14"/>
        <v>0</v>
      </c>
      <c r="BI147" s="155">
        <f t="shared" si="15"/>
        <v>0</v>
      </c>
      <c r="BJ147" s="24" t="s">
        <v>88</v>
      </c>
      <c r="BK147" s="156">
        <f t="shared" si="16"/>
        <v>0</v>
      </c>
    </row>
    <row r="148" spans="1:63" s="34" customFormat="1" ht="6.95" customHeight="1" x14ac:dyDescent="0.2">
      <c r="A148" s="32"/>
      <c r="B148" s="43"/>
      <c r="C148" s="112"/>
      <c r="D148" s="112"/>
      <c r="E148" s="112"/>
      <c r="F148" s="112"/>
      <c r="G148" s="112"/>
      <c r="H148" s="112"/>
      <c r="I148" s="112"/>
      <c r="J148" s="112"/>
      <c r="K148" s="44"/>
      <c r="L148" s="4"/>
      <c r="M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</row>
  </sheetData>
  <sheetProtection password="C3F7" sheet="1" objects="1" scenarios="1" selectLockedCells="1"/>
  <autoFilter ref="C123:K147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142:D148">
      <formula1>"K, M"</formula1>
    </dataValidation>
    <dataValidation type="list" allowBlank="1" showInputMessage="1" showErrorMessage="1" error="Povolené sú hodnoty základná, znížená, nulová." sqref="N142:N148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34"/>
  <sheetViews>
    <sheetView showGridLines="0" topLeftCell="A106" workbookViewId="0">
      <selection activeCell="I207" sqref="I207"/>
    </sheetView>
  </sheetViews>
  <sheetFormatPr defaultRowHeight="11.25" x14ac:dyDescent="0.2"/>
  <cols>
    <col min="1" max="1" width="8.33203125" style="23" customWidth="1"/>
    <col min="2" max="2" width="1.1640625" style="23" customWidth="1"/>
    <col min="3" max="3" width="4.1640625" style="23" customWidth="1"/>
    <col min="4" max="4" width="4.33203125" style="23" customWidth="1"/>
    <col min="5" max="5" width="17.1640625" style="23" customWidth="1"/>
    <col min="6" max="6" width="50.83203125" style="23" customWidth="1"/>
    <col min="7" max="7" width="7.5" style="23" customWidth="1"/>
    <col min="8" max="8" width="14" style="23" customWidth="1"/>
    <col min="9" max="9" width="15.83203125" style="23" customWidth="1"/>
    <col min="10" max="10" width="22.33203125" style="23" customWidth="1"/>
    <col min="11" max="11" width="22.33203125" style="23" hidden="1" customWidth="1"/>
    <col min="12" max="12" width="9.33203125" style="23" customWidth="1"/>
    <col min="13" max="13" width="10.83203125" style="23" hidden="1" customWidth="1"/>
    <col min="14" max="14" width="9.33203125" style="23" hidden="1"/>
    <col min="15" max="20" width="14.1640625" style="23" hidden="1" customWidth="1"/>
    <col min="21" max="21" width="16.33203125" style="23" hidden="1" customWidth="1"/>
    <col min="22" max="22" width="12.33203125" style="23" customWidth="1"/>
    <col min="23" max="23" width="16.33203125" style="23" customWidth="1"/>
    <col min="24" max="24" width="12.33203125" style="23" customWidth="1"/>
    <col min="25" max="25" width="15" style="23" customWidth="1"/>
    <col min="26" max="26" width="11" style="23" customWidth="1"/>
    <col min="27" max="27" width="15" style="23" customWidth="1"/>
    <col min="28" max="28" width="16.33203125" style="23" customWidth="1"/>
    <col min="29" max="29" width="11" style="23" customWidth="1"/>
    <col min="30" max="30" width="15" style="23" customWidth="1"/>
    <col min="31" max="31" width="16.33203125" style="23" customWidth="1"/>
    <col min="32" max="43" width="9.33203125" style="23"/>
    <col min="44" max="65" width="9.33203125" style="23" hidden="1"/>
    <col min="66" max="16384" width="9.33203125" style="23"/>
  </cols>
  <sheetData>
    <row r="2" spans="1:46" ht="36.950000000000003" customHeight="1" x14ac:dyDescent="0.2">
      <c r="L2" s="313" t="s">
        <v>5</v>
      </c>
      <c r="M2" s="314"/>
      <c r="N2" s="314"/>
      <c r="O2" s="314"/>
      <c r="P2" s="314"/>
      <c r="Q2" s="314"/>
      <c r="R2" s="314"/>
      <c r="S2" s="314"/>
      <c r="T2" s="314"/>
      <c r="U2" s="314"/>
      <c r="V2" s="314"/>
      <c r="AT2" s="24" t="s">
        <v>97</v>
      </c>
    </row>
    <row r="3" spans="1:46" ht="6.95" customHeight="1" x14ac:dyDescent="0.2">
      <c r="B3" s="25"/>
      <c r="C3" s="26"/>
      <c r="D3" s="26"/>
      <c r="E3" s="26"/>
      <c r="F3" s="26"/>
      <c r="G3" s="26"/>
      <c r="H3" s="26"/>
      <c r="I3" s="26"/>
      <c r="J3" s="26"/>
      <c r="K3" s="26"/>
      <c r="L3" s="27"/>
      <c r="AT3" s="24" t="s">
        <v>75</v>
      </c>
    </row>
    <row r="4" spans="1:46" ht="24.95" customHeight="1" x14ac:dyDescent="0.2">
      <c r="B4" s="27"/>
      <c r="C4" s="91"/>
      <c r="D4" s="90" t="s">
        <v>101</v>
      </c>
      <c r="E4" s="91"/>
      <c r="F4" s="91"/>
      <c r="G4" s="91"/>
      <c r="H4" s="91"/>
      <c r="I4" s="91"/>
      <c r="J4" s="91"/>
      <c r="L4" s="27"/>
      <c r="M4" s="125" t="s">
        <v>9</v>
      </c>
      <c r="AT4" s="24" t="s">
        <v>3</v>
      </c>
    </row>
    <row r="5" spans="1:46" ht="6.95" customHeight="1" x14ac:dyDescent="0.2">
      <c r="B5" s="27"/>
      <c r="C5" s="91"/>
      <c r="D5" s="91"/>
      <c r="E5" s="91"/>
      <c r="F5" s="91"/>
      <c r="G5" s="91"/>
      <c r="H5" s="91"/>
      <c r="I5" s="91"/>
      <c r="J5" s="91"/>
      <c r="L5" s="27"/>
    </row>
    <row r="6" spans="1:46" ht="12" customHeight="1" x14ac:dyDescent="0.2">
      <c r="B6" s="27"/>
      <c r="C6" s="91"/>
      <c r="D6" s="94" t="s">
        <v>14</v>
      </c>
      <c r="E6" s="91"/>
      <c r="F6" s="91"/>
      <c r="G6" s="91"/>
      <c r="H6" s="91"/>
      <c r="I6" s="91"/>
      <c r="J6" s="91"/>
      <c r="L6" s="27"/>
    </row>
    <row r="7" spans="1:46" ht="16.5" customHeight="1" x14ac:dyDescent="0.2">
      <c r="B7" s="27"/>
      <c r="C7" s="91"/>
      <c r="D7" s="91"/>
      <c r="E7" s="330" t="str">
        <f>'Rekapitulácia stavby'!K6</f>
        <v>OBNOVA DETSKÉHO IHRISKA PEČIANSKA - 1. etapa</v>
      </c>
      <c r="F7" s="331"/>
      <c r="G7" s="331"/>
      <c r="H7" s="331"/>
      <c r="I7" s="91"/>
      <c r="J7" s="91"/>
      <c r="L7" s="27"/>
    </row>
    <row r="8" spans="1:46" s="34" customFormat="1" ht="12" customHeight="1" x14ac:dyDescent="0.2">
      <c r="A8" s="32"/>
      <c r="B8" s="4"/>
      <c r="C8" s="97"/>
      <c r="D8" s="94" t="s">
        <v>102</v>
      </c>
      <c r="E8" s="97"/>
      <c r="F8" s="97"/>
      <c r="G8" s="97"/>
      <c r="H8" s="97"/>
      <c r="I8" s="97"/>
      <c r="J8" s="97"/>
      <c r="K8" s="32"/>
      <c r="L8" s="40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34" customFormat="1" ht="16.5" customHeight="1" x14ac:dyDescent="0.2">
      <c r="A9" s="32"/>
      <c r="B9" s="4"/>
      <c r="C9" s="97"/>
      <c r="D9" s="97"/>
      <c r="E9" s="307" t="s">
        <v>352</v>
      </c>
      <c r="F9" s="329"/>
      <c r="G9" s="329"/>
      <c r="H9" s="329"/>
      <c r="I9" s="97"/>
      <c r="J9" s="97"/>
      <c r="K9" s="32"/>
      <c r="L9" s="40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34" customFormat="1" x14ac:dyDescent="0.2">
      <c r="A10" s="32"/>
      <c r="B10" s="4"/>
      <c r="C10" s="97"/>
      <c r="D10" s="97"/>
      <c r="E10" s="97"/>
      <c r="F10" s="97"/>
      <c r="G10" s="97"/>
      <c r="H10" s="97"/>
      <c r="I10" s="97"/>
      <c r="J10" s="97"/>
      <c r="K10" s="32"/>
      <c r="L10" s="40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34" customFormat="1" ht="12" customHeight="1" x14ac:dyDescent="0.2">
      <c r="A11" s="32"/>
      <c r="B11" s="4"/>
      <c r="C11" s="97"/>
      <c r="D11" s="94" t="s">
        <v>15</v>
      </c>
      <c r="E11" s="97"/>
      <c r="F11" s="95" t="s">
        <v>1</v>
      </c>
      <c r="G11" s="97"/>
      <c r="H11" s="97"/>
      <c r="I11" s="94" t="s">
        <v>16</v>
      </c>
      <c r="J11" s="95" t="s">
        <v>1</v>
      </c>
      <c r="K11" s="32"/>
      <c r="L11" s="40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34" customFormat="1" ht="12" customHeight="1" x14ac:dyDescent="0.2">
      <c r="A12" s="32"/>
      <c r="B12" s="4"/>
      <c r="C12" s="97"/>
      <c r="D12" s="94" t="s">
        <v>17</v>
      </c>
      <c r="E12" s="97"/>
      <c r="F12" s="95" t="s">
        <v>18</v>
      </c>
      <c r="G12" s="97"/>
      <c r="H12" s="97"/>
      <c r="I12" s="94" t="s">
        <v>19</v>
      </c>
      <c r="J12" s="176" t="str">
        <f>'Rekapitulácia stavby'!AN8</f>
        <v>Vyplň dátum</v>
      </c>
      <c r="K12" s="32"/>
      <c r="L12" s="40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34" customFormat="1" ht="10.9" customHeight="1" x14ac:dyDescent="0.2">
      <c r="A13" s="32"/>
      <c r="B13" s="4"/>
      <c r="C13" s="97"/>
      <c r="D13" s="97"/>
      <c r="E13" s="97"/>
      <c r="F13" s="97"/>
      <c r="G13" s="97"/>
      <c r="H13" s="97"/>
      <c r="I13" s="97"/>
      <c r="J13" s="97"/>
      <c r="K13" s="32"/>
      <c r="L13" s="40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34" customFormat="1" ht="12" customHeight="1" x14ac:dyDescent="0.2">
      <c r="A14" s="32"/>
      <c r="B14" s="4"/>
      <c r="C14" s="97"/>
      <c r="D14" s="94" t="s">
        <v>20</v>
      </c>
      <c r="E14" s="97"/>
      <c r="F14" s="97"/>
      <c r="G14" s="97"/>
      <c r="H14" s="97"/>
      <c r="I14" s="94" t="s">
        <v>21</v>
      </c>
      <c r="J14" s="95" t="s">
        <v>1</v>
      </c>
      <c r="K14" s="32"/>
      <c r="L14" s="40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34" customFormat="1" ht="18" customHeight="1" x14ac:dyDescent="0.2">
      <c r="A15" s="32"/>
      <c r="B15" s="4"/>
      <c r="C15" s="97"/>
      <c r="D15" s="97"/>
      <c r="E15" s="95" t="s">
        <v>22</v>
      </c>
      <c r="F15" s="97"/>
      <c r="G15" s="97"/>
      <c r="H15" s="97"/>
      <c r="I15" s="94" t="s">
        <v>23</v>
      </c>
      <c r="J15" s="95" t="s">
        <v>1</v>
      </c>
      <c r="K15" s="32"/>
      <c r="L15" s="40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34" customFormat="1" ht="6.95" customHeight="1" x14ac:dyDescent="0.2">
      <c r="A16" s="32"/>
      <c r="B16" s="4"/>
      <c r="C16" s="97"/>
      <c r="D16" s="97"/>
      <c r="E16" s="97"/>
      <c r="F16" s="97"/>
      <c r="G16" s="97"/>
      <c r="H16" s="97"/>
      <c r="I16" s="97"/>
      <c r="J16" s="97"/>
      <c r="K16" s="32"/>
      <c r="L16" s="40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34" customFormat="1" ht="12" customHeight="1" x14ac:dyDescent="0.2">
      <c r="A17" s="32"/>
      <c r="B17" s="4"/>
      <c r="C17" s="97"/>
      <c r="D17" s="94" t="s">
        <v>24</v>
      </c>
      <c r="E17" s="97"/>
      <c r="F17" s="97"/>
      <c r="G17" s="97"/>
      <c r="H17" s="97"/>
      <c r="I17" s="94" t="s">
        <v>21</v>
      </c>
      <c r="J17" s="238" t="str">
        <f>'Rekapitulácia stavby'!AN13</f>
        <v>Vyplň údaj</v>
      </c>
      <c r="K17" s="32"/>
      <c r="L17" s="40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34" customFormat="1" ht="18" customHeight="1" x14ac:dyDescent="0.2">
      <c r="A18" s="32"/>
      <c r="B18" s="4"/>
      <c r="C18" s="97"/>
      <c r="D18" s="97"/>
      <c r="E18" s="334" t="str">
        <f>'Rekapitulácia stavby'!E14</f>
        <v>zhotoviteľ</v>
      </c>
      <c r="F18" s="323"/>
      <c r="G18" s="323"/>
      <c r="H18" s="323"/>
      <c r="I18" s="94" t="s">
        <v>23</v>
      </c>
      <c r="J18" s="238" t="str">
        <f>'Rekapitulácia stavby'!AN14</f>
        <v>Vyplň údaj</v>
      </c>
      <c r="K18" s="32"/>
      <c r="L18" s="40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34" customFormat="1" ht="6.95" customHeight="1" x14ac:dyDescent="0.2">
      <c r="A19" s="32"/>
      <c r="B19" s="4"/>
      <c r="C19" s="97"/>
      <c r="D19" s="97"/>
      <c r="E19" s="97"/>
      <c r="F19" s="97"/>
      <c r="G19" s="97"/>
      <c r="H19" s="97"/>
      <c r="I19" s="97"/>
      <c r="J19" s="97"/>
      <c r="K19" s="32"/>
      <c r="L19" s="40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34" customFormat="1" ht="12" customHeight="1" x14ac:dyDescent="0.2">
      <c r="A20" s="32"/>
      <c r="B20" s="4"/>
      <c r="C20" s="97"/>
      <c r="D20" s="94" t="s">
        <v>26</v>
      </c>
      <c r="E20" s="97"/>
      <c r="F20" s="97"/>
      <c r="G20" s="97"/>
      <c r="H20" s="97"/>
      <c r="I20" s="94" t="s">
        <v>21</v>
      </c>
      <c r="J20" s="95" t="s">
        <v>1</v>
      </c>
      <c r="K20" s="32"/>
      <c r="L20" s="40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34" customFormat="1" ht="18" customHeight="1" x14ac:dyDescent="0.2">
      <c r="A21" s="32"/>
      <c r="B21" s="4"/>
      <c r="C21" s="97"/>
      <c r="D21" s="97"/>
      <c r="E21" s="95" t="s">
        <v>27</v>
      </c>
      <c r="F21" s="97"/>
      <c r="G21" s="97"/>
      <c r="H21" s="97"/>
      <c r="I21" s="94" t="s">
        <v>23</v>
      </c>
      <c r="J21" s="95" t="s">
        <v>1</v>
      </c>
      <c r="K21" s="32"/>
      <c r="L21" s="40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34" customFormat="1" ht="6.95" customHeight="1" x14ac:dyDescent="0.2">
      <c r="A22" s="32"/>
      <c r="B22" s="4"/>
      <c r="C22" s="97"/>
      <c r="D22" s="97"/>
      <c r="E22" s="97"/>
      <c r="F22" s="97"/>
      <c r="G22" s="97"/>
      <c r="H22" s="97"/>
      <c r="I22" s="97"/>
      <c r="J22" s="97"/>
      <c r="K22" s="32"/>
      <c r="L22" s="40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34" customFormat="1" ht="12" customHeight="1" x14ac:dyDescent="0.2">
      <c r="A23" s="32"/>
      <c r="B23" s="4"/>
      <c r="C23" s="97"/>
      <c r="D23" s="94" t="s">
        <v>30</v>
      </c>
      <c r="E23" s="97"/>
      <c r="F23" s="97"/>
      <c r="G23" s="97"/>
      <c r="H23" s="97"/>
      <c r="I23" s="94" t="s">
        <v>21</v>
      </c>
      <c r="J23" s="95" t="str">
        <f>IF('Rekapitulácia stavby'!AN19="","",'Rekapitulácia stavby'!AN19)</f>
        <v>52 608 069</v>
      </c>
      <c r="K23" s="32"/>
      <c r="L23" s="40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34" customFormat="1" ht="18" customHeight="1" x14ac:dyDescent="0.2">
      <c r="A24" s="32"/>
      <c r="B24" s="4"/>
      <c r="C24" s="97"/>
      <c r="D24" s="97"/>
      <c r="E24" s="95" t="str">
        <f>IF('Rekapitulácia stavby'!E20="","",'Rekapitulácia stavby'!E20)</f>
        <v xml:space="preserve">BizPartner Agency s.r.o. , Poprad </v>
      </c>
      <c r="F24" s="97"/>
      <c r="G24" s="97"/>
      <c r="H24" s="97"/>
      <c r="I24" s="94" t="s">
        <v>23</v>
      </c>
      <c r="J24" s="95" t="str">
        <f>IF('Rekapitulácia stavby'!AN20="","",'Rekapitulácia stavby'!AN20)</f>
        <v>DIČ: 21211134213</v>
      </c>
      <c r="K24" s="32"/>
      <c r="L24" s="40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34" customFormat="1" ht="6.95" customHeight="1" x14ac:dyDescent="0.2">
      <c r="A25" s="32"/>
      <c r="B25" s="4"/>
      <c r="C25" s="97"/>
      <c r="D25" s="97"/>
      <c r="E25" s="97"/>
      <c r="F25" s="97"/>
      <c r="G25" s="97"/>
      <c r="H25" s="97"/>
      <c r="I25" s="97"/>
      <c r="J25" s="97"/>
      <c r="K25" s="32"/>
      <c r="L25" s="40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34" customFormat="1" ht="12" customHeight="1" x14ac:dyDescent="0.2">
      <c r="A26" s="32"/>
      <c r="B26" s="4"/>
      <c r="C26" s="97"/>
      <c r="D26" s="94" t="s">
        <v>34</v>
      </c>
      <c r="E26" s="97"/>
      <c r="F26" s="97"/>
      <c r="G26" s="97"/>
      <c r="H26" s="97"/>
      <c r="I26" s="97"/>
      <c r="J26" s="97"/>
      <c r="K26" s="32"/>
      <c r="L26" s="40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129" customFormat="1" ht="16.5" customHeight="1" x14ac:dyDescent="0.2">
      <c r="A27" s="126"/>
      <c r="B27" s="127"/>
      <c r="C27" s="177"/>
      <c r="D27" s="177"/>
      <c r="E27" s="328" t="s">
        <v>1</v>
      </c>
      <c r="F27" s="328"/>
      <c r="G27" s="328"/>
      <c r="H27" s="328"/>
      <c r="I27" s="177"/>
      <c r="J27" s="177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pans="1:31" s="34" customFormat="1" ht="6.95" customHeight="1" x14ac:dyDescent="0.2">
      <c r="A28" s="32"/>
      <c r="B28" s="4"/>
      <c r="C28" s="97"/>
      <c r="D28" s="97"/>
      <c r="E28" s="97"/>
      <c r="F28" s="97"/>
      <c r="G28" s="97"/>
      <c r="H28" s="97"/>
      <c r="I28" s="97"/>
      <c r="J28" s="97"/>
      <c r="K28" s="32"/>
      <c r="L28" s="40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34" customFormat="1" ht="6.95" customHeight="1" x14ac:dyDescent="0.2">
      <c r="A29" s="32"/>
      <c r="B29" s="4"/>
      <c r="C29" s="97"/>
      <c r="D29" s="178"/>
      <c r="E29" s="178"/>
      <c r="F29" s="178"/>
      <c r="G29" s="178"/>
      <c r="H29" s="178"/>
      <c r="I29" s="178"/>
      <c r="J29" s="178"/>
      <c r="K29" s="60"/>
      <c r="L29" s="40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34" customFormat="1" ht="25.35" customHeight="1" x14ac:dyDescent="0.2">
      <c r="A30" s="32"/>
      <c r="B30" s="4"/>
      <c r="C30" s="97"/>
      <c r="D30" s="179" t="s">
        <v>35</v>
      </c>
      <c r="E30" s="97"/>
      <c r="F30" s="97"/>
      <c r="G30" s="97"/>
      <c r="H30" s="97"/>
      <c r="I30" s="97"/>
      <c r="J30" s="180">
        <f>ROUND(J122, 2)</f>
        <v>0</v>
      </c>
      <c r="K30" s="32"/>
      <c r="L30" s="40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34" customFormat="1" ht="6.95" customHeight="1" x14ac:dyDescent="0.2">
      <c r="A31" s="32"/>
      <c r="B31" s="4"/>
      <c r="C31" s="97"/>
      <c r="D31" s="178"/>
      <c r="E31" s="178"/>
      <c r="F31" s="178"/>
      <c r="G31" s="178"/>
      <c r="H31" s="178"/>
      <c r="I31" s="178"/>
      <c r="J31" s="178"/>
      <c r="K31" s="60"/>
      <c r="L31" s="40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34" customFormat="1" ht="14.45" customHeight="1" x14ac:dyDescent="0.2">
      <c r="A32" s="32"/>
      <c r="B32" s="4"/>
      <c r="C32" s="97"/>
      <c r="D32" s="97"/>
      <c r="E32" s="97"/>
      <c r="F32" s="181" t="s">
        <v>37</v>
      </c>
      <c r="G32" s="97"/>
      <c r="H32" s="97"/>
      <c r="I32" s="181" t="s">
        <v>36</v>
      </c>
      <c r="J32" s="181" t="s">
        <v>38</v>
      </c>
      <c r="K32" s="32"/>
      <c r="L32" s="40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34" customFormat="1" ht="14.45" customHeight="1" x14ac:dyDescent="0.2">
      <c r="A33" s="32"/>
      <c r="B33" s="4"/>
      <c r="C33" s="97"/>
      <c r="D33" s="182" t="s">
        <v>39</v>
      </c>
      <c r="E33" s="101" t="s">
        <v>40</v>
      </c>
      <c r="F33" s="183">
        <f>ROUND((ROUND((SUM(BE122:BE226)),  2) + SUM(BE228:BE233)), 2)</f>
        <v>0</v>
      </c>
      <c r="G33" s="184"/>
      <c r="H33" s="184"/>
      <c r="I33" s="185">
        <v>0.2</v>
      </c>
      <c r="J33" s="183">
        <f>ROUND((ROUND(((SUM(BE122:BE226))*I33),  2) + (SUM(BE228:BE233)*I33)), 2)</f>
        <v>0</v>
      </c>
      <c r="K33" s="32"/>
      <c r="L33" s="40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34" customFormat="1" ht="14.45" customHeight="1" x14ac:dyDescent="0.2">
      <c r="A34" s="32"/>
      <c r="B34" s="4"/>
      <c r="C34" s="97"/>
      <c r="D34" s="97"/>
      <c r="E34" s="101" t="s">
        <v>41</v>
      </c>
      <c r="F34" s="183">
        <f>ROUND((ROUND((SUM(BF122:BF226)),  2) + SUM(BF228:BF233)), 2)</f>
        <v>0</v>
      </c>
      <c r="G34" s="184"/>
      <c r="H34" s="184"/>
      <c r="I34" s="185">
        <v>0.2</v>
      </c>
      <c r="J34" s="183">
        <f>ROUND((ROUND(((SUM(BF122:BF226))*I34),  2) + (SUM(BF228:BF233)*I34)), 2)</f>
        <v>0</v>
      </c>
      <c r="K34" s="32"/>
      <c r="L34" s="40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34" customFormat="1" ht="14.45" hidden="1" customHeight="1" x14ac:dyDescent="0.2">
      <c r="A35" s="32"/>
      <c r="B35" s="4"/>
      <c r="C35" s="97"/>
      <c r="D35" s="97"/>
      <c r="E35" s="94" t="s">
        <v>42</v>
      </c>
      <c r="F35" s="186">
        <f>ROUND((ROUND((SUM(BG122:BG226)),  2) + SUM(BG228:BG233)), 2)</f>
        <v>0</v>
      </c>
      <c r="G35" s="97"/>
      <c r="H35" s="97"/>
      <c r="I35" s="187">
        <v>0.2</v>
      </c>
      <c r="J35" s="186">
        <f>0</f>
        <v>0</v>
      </c>
      <c r="K35" s="32"/>
      <c r="L35" s="40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34" customFormat="1" ht="14.45" hidden="1" customHeight="1" x14ac:dyDescent="0.2">
      <c r="A36" s="32"/>
      <c r="B36" s="4"/>
      <c r="C36" s="97"/>
      <c r="D36" s="97"/>
      <c r="E36" s="94" t="s">
        <v>43</v>
      </c>
      <c r="F36" s="186">
        <f>ROUND((ROUND((SUM(BH122:BH226)),  2) + SUM(BH228:BH233)), 2)</f>
        <v>0</v>
      </c>
      <c r="G36" s="97"/>
      <c r="H36" s="97"/>
      <c r="I36" s="187">
        <v>0.2</v>
      </c>
      <c r="J36" s="186">
        <f>0</f>
        <v>0</v>
      </c>
      <c r="K36" s="32"/>
      <c r="L36" s="40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34" customFormat="1" ht="14.45" hidden="1" customHeight="1" x14ac:dyDescent="0.2">
      <c r="A37" s="32"/>
      <c r="B37" s="4"/>
      <c r="C37" s="97"/>
      <c r="D37" s="97"/>
      <c r="E37" s="101" t="s">
        <v>44</v>
      </c>
      <c r="F37" s="183">
        <f>ROUND((ROUND((SUM(BI122:BI226)),  2) + SUM(BI228:BI233)), 2)</f>
        <v>0</v>
      </c>
      <c r="G37" s="184"/>
      <c r="H37" s="184"/>
      <c r="I37" s="185">
        <v>0</v>
      </c>
      <c r="J37" s="183">
        <f>0</f>
        <v>0</v>
      </c>
      <c r="K37" s="32"/>
      <c r="L37" s="40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34" customFormat="1" ht="6.95" customHeight="1" x14ac:dyDescent="0.2">
      <c r="A38" s="32"/>
      <c r="B38" s="4"/>
      <c r="C38" s="97"/>
      <c r="D38" s="97"/>
      <c r="E38" s="97"/>
      <c r="F38" s="97"/>
      <c r="G38" s="97"/>
      <c r="H38" s="97"/>
      <c r="I38" s="97"/>
      <c r="J38" s="97"/>
      <c r="K38" s="32"/>
      <c r="L38" s="40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34" customFormat="1" ht="25.35" customHeight="1" x14ac:dyDescent="0.2">
      <c r="A39" s="32"/>
      <c r="B39" s="4"/>
      <c r="C39" s="195"/>
      <c r="D39" s="188" t="s">
        <v>45</v>
      </c>
      <c r="E39" s="118"/>
      <c r="F39" s="118"/>
      <c r="G39" s="189" t="s">
        <v>46</v>
      </c>
      <c r="H39" s="190" t="s">
        <v>47</v>
      </c>
      <c r="I39" s="118"/>
      <c r="J39" s="191">
        <f>SUM(J30:J37)</f>
        <v>0</v>
      </c>
      <c r="K39" s="131"/>
      <c r="L39" s="40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34" customFormat="1" ht="14.45" customHeight="1" x14ac:dyDescent="0.2">
      <c r="A40" s="32"/>
      <c r="B40" s="4"/>
      <c r="C40" s="97"/>
      <c r="D40" s="97"/>
      <c r="E40" s="97"/>
      <c r="F40" s="97"/>
      <c r="G40" s="97"/>
      <c r="H40" s="97"/>
      <c r="I40" s="97"/>
      <c r="J40" s="97"/>
      <c r="K40" s="32"/>
      <c r="L40" s="40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ht="14.45" customHeight="1" x14ac:dyDescent="0.2">
      <c r="B41" s="27"/>
      <c r="C41" s="91"/>
      <c r="D41" s="91"/>
      <c r="E41" s="91"/>
      <c r="F41" s="91"/>
      <c r="G41" s="91"/>
      <c r="H41" s="91"/>
      <c r="I41" s="91"/>
      <c r="J41" s="91"/>
      <c r="L41" s="27"/>
    </row>
    <row r="42" spans="1:31" ht="14.45" customHeight="1" x14ac:dyDescent="0.2">
      <c r="B42" s="27"/>
      <c r="C42" s="91"/>
      <c r="D42" s="91"/>
      <c r="E42" s="91"/>
      <c r="F42" s="91"/>
      <c r="G42" s="91"/>
      <c r="H42" s="91"/>
      <c r="I42" s="91"/>
      <c r="J42" s="91"/>
      <c r="L42" s="27"/>
    </row>
    <row r="43" spans="1:31" ht="14.45" customHeight="1" x14ac:dyDescent="0.2">
      <c r="B43" s="27"/>
      <c r="C43" s="91"/>
      <c r="D43" s="91"/>
      <c r="E43" s="91"/>
      <c r="F43" s="91"/>
      <c r="G43" s="91"/>
      <c r="H43" s="91"/>
      <c r="I43" s="91"/>
      <c r="J43" s="91"/>
      <c r="L43" s="27"/>
    </row>
    <row r="44" spans="1:31" ht="14.45" customHeight="1" x14ac:dyDescent="0.2">
      <c r="B44" s="27"/>
      <c r="C44" s="91"/>
      <c r="D44" s="91"/>
      <c r="E44" s="91"/>
      <c r="F44" s="91"/>
      <c r="G44" s="91"/>
      <c r="H44" s="91"/>
      <c r="I44" s="91"/>
      <c r="J44" s="91"/>
      <c r="L44" s="27"/>
    </row>
    <row r="45" spans="1:31" ht="14.45" customHeight="1" x14ac:dyDescent="0.2">
      <c r="B45" s="27"/>
      <c r="C45" s="91"/>
      <c r="D45" s="91"/>
      <c r="E45" s="91"/>
      <c r="F45" s="91"/>
      <c r="G45" s="91"/>
      <c r="H45" s="91"/>
      <c r="I45" s="91"/>
      <c r="J45" s="91"/>
      <c r="L45" s="27"/>
    </row>
    <row r="46" spans="1:31" ht="14.45" customHeight="1" x14ac:dyDescent="0.2">
      <c r="B46" s="27"/>
      <c r="C46" s="91"/>
      <c r="D46" s="91"/>
      <c r="E46" s="91"/>
      <c r="F46" s="91"/>
      <c r="G46" s="91"/>
      <c r="H46" s="91"/>
      <c r="I46" s="91"/>
      <c r="J46" s="91"/>
      <c r="L46" s="27"/>
    </row>
    <row r="47" spans="1:31" ht="14.45" customHeight="1" x14ac:dyDescent="0.2">
      <c r="B47" s="27"/>
      <c r="C47" s="91"/>
      <c r="D47" s="91"/>
      <c r="E47" s="91"/>
      <c r="F47" s="91"/>
      <c r="G47" s="91"/>
      <c r="H47" s="91"/>
      <c r="I47" s="91"/>
      <c r="J47" s="91"/>
      <c r="L47" s="27"/>
    </row>
    <row r="48" spans="1:31" ht="14.45" customHeight="1" x14ac:dyDescent="0.2">
      <c r="B48" s="27"/>
      <c r="C48" s="91"/>
      <c r="D48" s="91"/>
      <c r="E48" s="91"/>
      <c r="F48" s="91"/>
      <c r="G48" s="91"/>
      <c r="H48" s="91"/>
      <c r="I48" s="91"/>
      <c r="J48" s="91"/>
      <c r="L48" s="27"/>
    </row>
    <row r="49" spans="1:31" ht="14.45" customHeight="1" x14ac:dyDescent="0.2">
      <c r="B49" s="27"/>
      <c r="C49" s="91"/>
      <c r="D49" s="91"/>
      <c r="E49" s="91"/>
      <c r="F49" s="91"/>
      <c r="G49" s="91"/>
      <c r="H49" s="91"/>
      <c r="I49" s="91"/>
      <c r="J49" s="91"/>
      <c r="L49" s="27"/>
    </row>
    <row r="50" spans="1:31" s="34" customFormat="1" ht="14.45" customHeight="1" x14ac:dyDescent="0.2">
      <c r="B50" s="40"/>
      <c r="C50" s="107"/>
      <c r="D50" s="108" t="s">
        <v>48</v>
      </c>
      <c r="E50" s="109"/>
      <c r="F50" s="109"/>
      <c r="G50" s="108" t="s">
        <v>49</v>
      </c>
      <c r="H50" s="109"/>
      <c r="I50" s="109"/>
      <c r="J50" s="109"/>
      <c r="K50" s="41"/>
      <c r="L50" s="40"/>
    </row>
    <row r="51" spans="1:31" x14ac:dyDescent="0.2">
      <c r="B51" s="27"/>
      <c r="C51" s="91"/>
      <c r="D51" s="91"/>
      <c r="E51" s="91"/>
      <c r="F51" s="91"/>
      <c r="G51" s="91"/>
      <c r="H51" s="91"/>
      <c r="I51" s="91"/>
      <c r="J51" s="91"/>
      <c r="L51" s="27"/>
    </row>
    <row r="52" spans="1:31" x14ac:dyDescent="0.2">
      <c r="B52" s="27"/>
      <c r="C52" s="91"/>
      <c r="D52" s="91"/>
      <c r="E52" s="91"/>
      <c r="F52" s="91"/>
      <c r="G52" s="91"/>
      <c r="H52" s="91"/>
      <c r="I52" s="91"/>
      <c r="J52" s="91"/>
      <c r="L52" s="27"/>
    </row>
    <row r="53" spans="1:31" x14ac:dyDescent="0.2">
      <c r="B53" s="27"/>
      <c r="C53" s="91"/>
      <c r="D53" s="91"/>
      <c r="E53" s="91"/>
      <c r="F53" s="91"/>
      <c r="G53" s="91"/>
      <c r="H53" s="91"/>
      <c r="I53" s="91"/>
      <c r="J53" s="91"/>
      <c r="L53" s="27"/>
    </row>
    <row r="54" spans="1:31" x14ac:dyDescent="0.2">
      <c r="B54" s="27"/>
      <c r="C54" s="91"/>
      <c r="D54" s="91"/>
      <c r="E54" s="91"/>
      <c r="F54" s="91"/>
      <c r="G54" s="91"/>
      <c r="H54" s="91"/>
      <c r="I54" s="91"/>
      <c r="J54" s="91"/>
      <c r="L54" s="27"/>
    </row>
    <row r="55" spans="1:31" x14ac:dyDescent="0.2">
      <c r="B55" s="27"/>
      <c r="C55" s="91"/>
      <c r="D55" s="91"/>
      <c r="E55" s="91"/>
      <c r="F55" s="91"/>
      <c r="G55" s="91"/>
      <c r="H55" s="91"/>
      <c r="I55" s="91"/>
      <c r="J55" s="91"/>
      <c r="L55" s="27"/>
    </row>
    <row r="56" spans="1:31" x14ac:dyDescent="0.2">
      <c r="B56" s="27"/>
      <c r="C56" s="91"/>
      <c r="D56" s="91"/>
      <c r="E56" s="91"/>
      <c r="F56" s="91"/>
      <c r="G56" s="91"/>
      <c r="H56" s="91"/>
      <c r="I56" s="91"/>
      <c r="J56" s="91"/>
      <c r="L56" s="27"/>
    </row>
    <row r="57" spans="1:31" x14ac:dyDescent="0.2">
      <c r="B57" s="27"/>
      <c r="C57" s="91"/>
      <c r="D57" s="91"/>
      <c r="E57" s="91"/>
      <c r="F57" s="91"/>
      <c r="G57" s="91"/>
      <c r="H57" s="91"/>
      <c r="I57" s="91"/>
      <c r="J57" s="91"/>
      <c r="L57" s="27"/>
    </row>
    <row r="58" spans="1:31" x14ac:dyDescent="0.2">
      <c r="B58" s="27"/>
      <c r="C58" s="91"/>
      <c r="D58" s="91"/>
      <c r="E58" s="91"/>
      <c r="F58" s="91"/>
      <c r="G58" s="91"/>
      <c r="H58" s="91"/>
      <c r="I58" s="91"/>
      <c r="J58" s="91"/>
      <c r="L58" s="27"/>
    </row>
    <row r="59" spans="1:31" x14ac:dyDescent="0.2">
      <c r="B59" s="27"/>
      <c r="C59" s="91"/>
      <c r="D59" s="91"/>
      <c r="E59" s="91"/>
      <c r="F59" s="91"/>
      <c r="G59" s="91"/>
      <c r="H59" s="91"/>
      <c r="I59" s="91"/>
      <c r="J59" s="91"/>
      <c r="L59" s="27"/>
    </row>
    <row r="60" spans="1:31" x14ac:dyDescent="0.2">
      <c r="B60" s="27"/>
      <c r="C60" s="91"/>
      <c r="D60" s="91"/>
      <c r="E60" s="91"/>
      <c r="F60" s="91"/>
      <c r="G60" s="91"/>
      <c r="H60" s="91"/>
      <c r="I60" s="91"/>
      <c r="J60" s="91"/>
      <c r="L60" s="27"/>
    </row>
    <row r="61" spans="1:31" s="34" customFormat="1" ht="12.75" x14ac:dyDescent="0.2">
      <c r="A61" s="32"/>
      <c r="B61" s="4"/>
      <c r="C61" s="97"/>
      <c r="D61" s="110" t="s">
        <v>50</v>
      </c>
      <c r="E61" s="99"/>
      <c r="F61" s="192" t="s">
        <v>51</v>
      </c>
      <c r="G61" s="110" t="s">
        <v>50</v>
      </c>
      <c r="H61" s="99"/>
      <c r="I61" s="99"/>
      <c r="J61" s="193" t="s">
        <v>51</v>
      </c>
      <c r="K61" s="33"/>
      <c r="L61" s="40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7"/>
      <c r="C62" s="91"/>
      <c r="D62" s="91"/>
      <c r="E62" s="91"/>
      <c r="F62" s="91"/>
      <c r="G62" s="91"/>
      <c r="H62" s="91"/>
      <c r="I62" s="91"/>
      <c r="J62" s="91"/>
      <c r="L62" s="27"/>
    </row>
    <row r="63" spans="1:31" x14ac:dyDescent="0.2">
      <c r="B63" s="27"/>
      <c r="C63" s="91"/>
      <c r="D63" s="91"/>
      <c r="E63" s="91"/>
      <c r="F63" s="91"/>
      <c r="G63" s="91"/>
      <c r="H63" s="91"/>
      <c r="I63" s="91"/>
      <c r="J63" s="91"/>
      <c r="L63" s="27"/>
    </row>
    <row r="64" spans="1:31" x14ac:dyDescent="0.2">
      <c r="B64" s="27"/>
      <c r="C64" s="91"/>
      <c r="D64" s="91"/>
      <c r="E64" s="91"/>
      <c r="F64" s="91"/>
      <c r="G64" s="91"/>
      <c r="H64" s="91"/>
      <c r="I64" s="91"/>
      <c r="J64" s="91"/>
      <c r="L64" s="27"/>
    </row>
    <row r="65" spans="1:31" s="34" customFormat="1" ht="12.75" x14ac:dyDescent="0.2">
      <c r="A65" s="32"/>
      <c r="B65" s="4"/>
      <c r="C65" s="97"/>
      <c r="D65" s="108" t="s">
        <v>52</v>
      </c>
      <c r="E65" s="111"/>
      <c r="F65" s="111"/>
      <c r="G65" s="108" t="s">
        <v>53</v>
      </c>
      <c r="H65" s="111"/>
      <c r="I65" s="111"/>
      <c r="J65" s="111"/>
      <c r="K65" s="42"/>
      <c r="L65" s="40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7"/>
      <c r="C66" s="91"/>
      <c r="D66" s="91"/>
      <c r="E66" s="91"/>
      <c r="F66" s="91"/>
      <c r="G66" s="91"/>
      <c r="H66" s="91"/>
      <c r="I66" s="91"/>
      <c r="J66" s="91"/>
      <c r="L66" s="27"/>
    </row>
    <row r="67" spans="1:31" x14ac:dyDescent="0.2">
      <c r="B67" s="27"/>
      <c r="C67" s="91"/>
      <c r="D67" s="91"/>
      <c r="E67" s="91"/>
      <c r="F67" s="91"/>
      <c r="G67" s="91"/>
      <c r="H67" s="91"/>
      <c r="I67" s="91"/>
      <c r="J67" s="91"/>
      <c r="L67" s="27"/>
    </row>
    <row r="68" spans="1:31" x14ac:dyDescent="0.2">
      <c r="B68" s="27"/>
      <c r="C68" s="91"/>
      <c r="D68" s="91"/>
      <c r="E68" s="91"/>
      <c r="F68" s="91"/>
      <c r="G68" s="91"/>
      <c r="H68" s="91"/>
      <c r="I68" s="91"/>
      <c r="J68" s="91"/>
      <c r="L68" s="27"/>
    </row>
    <row r="69" spans="1:31" x14ac:dyDescent="0.2">
      <c r="B69" s="27"/>
      <c r="C69" s="91"/>
      <c r="D69" s="91"/>
      <c r="E69" s="91"/>
      <c r="F69" s="91"/>
      <c r="G69" s="91"/>
      <c r="H69" s="91"/>
      <c r="I69" s="91"/>
      <c r="J69" s="91"/>
      <c r="L69" s="27"/>
    </row>
    <row r="70" spans="1:31" x14ac:dyDescent="0.2">
      <c r="B70" s="27"/>
      <c r="C70" s="91"/>
      <c r="D70" s="91"/>
      <c r="E70" s="91"/>
      <c r="F70" s="91"/>
      <c r="G70" s="91"/>
      <c r="H70" s="91"/>
      <c r="I70" s="91"/>
      <c r="J70" s="91"/>
      <c r="L70" s="27"/>
    </row>
    <row r="71" spans="1:31" x14ac:dyDescent="0.2">
      <c r="B71" s="27"/>
      <c r="C71" s="91"/>
      <c r="D71" s="91"/>
      <c r="E71" s="91"/>
      <c r="F71" s="91"/>
      <c r="G71" s="91"/>
      <c r="H71" s="91"/>
      <c r="I71" s="91"/>
      <c r="J71" s="91"/>
      <c r="L71" s="27"/>
    </row>
    <row r="72" spans="1:31" x14ac:dyDescent="0.2">
      <c r="B72" s="27"/>
      <c r="C72" s="91"/>
      <c r="D72" s="91"/>
      <c r="E72" s="91"/>
      <c r="F72" s="91"/>
      <c r="G72" s="91"/>
      <c r="H72" s="91"/>
      <c r="I72" s="91"/>
      <c r="J72" s="91"/>
      <c r="L72" s="27"/>
    </row>
    <row r="73" spans="1:31" x14ac:dyDescent="0.2">
      <c r="B73" s="27"/>
      <c r="C73" s="91"/>
      <c r="D73" s="91"/>
      <c r="E73" s="91"/>
      <c r="F73" s="91"/>
      <c r="G73" s="91"/>
      <c r="H73" s="91"/>
      <c r="I73" s="91"/>
      <c r="J73" s="91"/>
      <c r="L73" s="27"/>
    </row>
    <row r="74" spans="1:31" x14ac:dyDescent="0.2">
      <c r="B74" s="27"/>
      <c r="C74" s="91"/>
      <c r="D74" s="91"/>
      <c r="E74" s="91"/>
      <c r="F74" s="91"/>
      <c r="G74" s="91"/>
      <c r="H74" s="91"/>
      <c r="I74" s="91"/>
      <c r="J74" s="91"/>
      <c r="L74" s="27"/>
    </row>
    <row r="75" spans="1:31" x14ac:dyDescent="0.2">
      <c r="B75" s="27"/>
      <c r="C75" s="91"/>
      <c r="D75" s="91"/>
      <c r="E75" s="91"/>
      <c r="F75" s="91"/>
      <c r="G75" s="91"/>
      <c r="H75" s="91"/>
      <c r="I75" s="91"/>
      <c r="J75" s="91"/>
      <c r="L75" s="27"/>
    </row>
    <row r="76" spans="1:31" s="34" customFormat="1" ht="12.75" x14ac:dyDescent="0.2">
      <c r="A76" s="32"/>
      <c r="B76" s="4"/>
      <c r="C76" s="97"/>
      <c r="D76" s="110" t="s">
        <v>50</v>
      </c>
      <c r="E76" s="99"/>
      <c r="F76" s="192" t="s">
        <v>51</v>
      </c>
      <c r="G76" s="110" t="s">
        <v>50</v>
      </c>
      <c r="H76" s="99"/>
      <c r="I76" s="99"/>
      <c r="J76" s="193" t="s">
        <v>51</v>
      </c>
      <c r="K76" s="33"/>
      <c r="L76" s="40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34" customFormat="1" ht="14.45" customHeight="1" x14ac:dyDescent="0.2">
      <c r="A77" s="32"/>
      <c r="B77" s="43"/>
      <c r="C77" s="112"/>
      <c r="D77" s="112"/>
      <c r="E77" s="112"/>
      <c r="F77" s="112"/>
      <c r="G77" s="112"/>
      <c r="H77" s="112"/>
      <c r="I77" s="112"/>
      <c r="J77" s="112"/>
      <c r="K77" s="44"/>
      <c r="L77" s="40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x14ac:dyDescent="0.2">
      <c r="C78" s="91"/>
      <c r="D78" s="91"/>
      <c r="E78" s="91"/>
      <c r="F78" s="91"/>
      <c r="G78" s="91"/>
      <c r="H78" s="91"/>
      <c r="I78" s="91"/>
      <c r="J78" s="91"/>
    </row>
    <row r="79" spans="1:31" x14ac:dyDescent="0.2">
      <c r="C79" s="91"/>
      <c r="D79" s="91"/>
      <c r="E79" s="91"/>
      <c r="F79" s="91"/>
      <c r="G79" s="91"/>
      <c r="H79" s="91"/>
      <c r="I79" s="91"/>
      <c r="J79" s="91"/>
    </row>
    <row r="80" spans="1:31" x14ac:dyDescent="0.2">
      <c r="C80" s="91"/>
      <c r="D80" s="91"/>
      <c r="E80" s="91"/>
      <c r="F80" s="91"/>
      <c r="G80" s="91"/>
      <c r="H80" s="91"/>
      <c r="I80" s="91"/>
      <c r="J80" s="91"/>
    </row>
    <row r="81" spans="1:47" s="34" customFormat="1" ht="6.95" customHeight="1" x14ac:dyDescent="0.2">
      <c r="A81" s="32"/>
      <c r="B81" s="45"/>
      <c r="C81" s="113"/>
      <c r="D81" s="113"/>
      <c r="E81" s="113"/>
      <c r="F81" s="113"/>
      <c r="G81" s="113"/>
      <c r="H81" s="113"/>
      <c r="I81" s="113"/>
      <c r="J81" s="113"/>
      <c r="K81" s="46"/>
      <c r="L81" s="40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34" customFormat="1" ht="24.95" customHeight="1" x14ac:dyDescent="0.2">
      <c r="A82" s="32"/>
      <c r="B82" s="4"/>
      <c r="C82" s="90" t="s">
        <v>106</v>
      </c>
      <c r="D82" s="97"/>
      <c r="E82" s="97"/>
      <c r="F82" s="97"/>
      <c r="G82" s="97"/>
      <c r="H82" s="97"/>
      <c r="I82" s="97"/>
      <c r="J82" s="97"/>
      <c r="K82" s="32"/>
      <c r="L82" s="40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34" customFormat="1" ht="6.95" customHeight="1" x14ac:dyDescent="0.2">
      <c r="A83" s="32"/>
      <c r="B83" s="4"/>
      <c r="C83" s="97"/>
      <c r="D83" s="97"/>
      <c r="E83" s="97"/>
      <c r="F83" s="97"/>
      <c r="G83" s="97"/>
      <c r="H83" s="97"/>
      <c r="I83" s="97"/>
      <c r="J83" s="97"/>
      <c r="K83" s="32"/>
      <c r="L83" s="40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34" customFormat="1" ht="12" customHeight="1" x14ac:dyDescent="0.2">
      <c r="A84" s="32"/>
      <c r="B84" s="4"/>
      <c r="C84" s="94" t="s">
        <v>14</v>
      </c>
      <c r="D84" s="97"/>
      <c r="E84" s="97"/>
      <c r="F84" s="97"/>
      <c r="G84" s="97"/>
      <c r="H84" s="97"/>
      <c r="I84" s="97"/>
      <c r="J84" s="97"/>
      <c r="K84" s="32"/>
      <c r="L84" s="40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34" customFormat="1" ht="16.5" customHeight="1" x14ac:dyDescent="0.2">
      <c r="A85" s="32"/>
      <c r="B85" s="4"/>
      <c r="C85" s="97"/>
      <c r="D85" s="97"/>
      <c r="E85" s="330" t="str">
        <f>E7</f>
        <v>OBNOVA DETSKÉHO IHRISKA PEČIANSKA - 1. etapa</v>
      </c>
      <c r="F85" s="331"/>
      <c r="G85" s="331"/>
      <c r="H85" s="331"/>
      <c r="I85" s="97"/>
      <c r="J85" s="97"/>
      <c r="K85" s="32"/>
      <c r="L85" s="40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34" customFormat="1" ht="12" customHeight="1" x14ac:dyDescent="0.2">
      <c r="A86" s="32"/>
      <c r="B86" s="4"/>
      <c r="C86" s="94" t="s">
        <v>102</v>
      </c>
      <c r="D86" s="97"/>
      <c r="E86" s="97"/>
      <c r="F86" s="97"/>
      <c r="G86" s="97"/>
      <c r="H86" s="97"/>
      <c r="I86" s="97"/>
      <c r="J86" s="97"/>
      <c r="K86" s="32"/>
      <c r="L86" s="40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34" customFormat="1" ht="16.5" customHeight="1" x14ac:dyDescent="0.2">
      <c r="A87" s="32"/>
      <c r="B87" s="4"/>
      <c r="C87" s="97"/>
      <c r="D87" s="97"/>
      <c r="E87" s="307" t="str">
        <f>E9</f>
        <v xml:space="preserve">SO.02 - SO.02 - Spevnené plochy </v>
      </c>
      <c r="F87" s="329"/>
      <c r="G87" s="329"/>
      <c r="H87" s="329"/>
      <c r="I87" s="97"/>
      <c r="J87" s="97"/>
      <c r="K87" s="32"/>
      <c r="L87" s="40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34" customFormat="1" ht="6.95" customHeight="1" x14ac:dyDescent="0.2">
      <c r="A88" s="32"/>
      <c r="B88" s="4"/>
      <c r="C88" s="97"/>
      <c r="D88" s="97"/>
      <c r="E88" s="97"/>
      <c r="F88" s="97"/>
      <c r="G88" s="97"/>
      <c r="H88" s="97"/>
      <c r="I88" s="97"/>
      <c r="J88" s="97"/>
      <c r="K88" s="32"/>
      <c r="L88" s="40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34" customFormat="1" ht="12" customHeight="1" x14ac:dyDescent="0.2">
      <c r="A89" s="32"/>
      <c r="B89" s="4"/>
      <c r="C89" s="94" t="s">
        <v>17</v>
      </c>
      <c r="D89" s="97"/>
      <c r="E89" s="97"/>
      <c r="F89" s="95" t="str">
        <f>F12</f>
        <v xml:space="preserve">Bratislava </v>
      </c>
      <c r="G89" s="97"/>
      <c r="H89" s="97"/>
      <c r="I89" s="94" t="s">
        <v>19</v>
      </c>
      <c r="J89" s="176" t="str">
        <f>IF(J12="","",J12)</f>
        <v>Vyplň dátum</v>
      </c>
      <c r="K89" s="32"/>
      <c r="L89" s="40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34" customFormat="1" ht="6.95" customHeight="1" x14ac:dyDescent="0.2">
      <c r="A90" s="32"/>
      <c r="B90" s="4"/>
      <c r="C90" s="97"/>
      <c r="D90" s="97"/>
      <c r="E90" s="97"/>
      <c r="F90" s="97"/>
      <c r="G90" s="97"/>
      <c r="H90" s="97"/>
      <c r="I90" s="97"/>
      <c r="J90" s="97"/>
      <c r="K90" s="32"/>
      <c r="L90" s="40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34" customFormat="1" ht="15.2" customHeight="1" x14ac:dyDescent="0.2">
      <c r="A91" s="32"/>
      <c r="B91" s="4"/>
      <c r="C91" s="94" t="s">
        <v>20</v>
      </c>
      <c r="D91" s="97"/>
      <c r="E91" s="97"/>
      <c r="F91" s="95" t="str">
        <f>E15</f>
        <v>Magistrát hlavného mesta SR Bratislavy</v>
      </c>
      <c r="G91" s="97"/>
      <c r="H91" s="97"/>
      <c r="I91" s="94" t="s">
        <v>26</v>
      </c>
      <c r="J91" s="194" t="str">
        <f>E21</f>
        <v xml:space="preserve">Ing.arch.K. Kolčáková  </v>
      </c>
      <c r="K91" s="32"/>
      <c r="L91" s="40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34" customFormat="1" ht="25.7" customHeight="1" x14ac:dyDescent="0.2">
      <c r="A92" s="32"/>
      <c r="B92" s="4"/>
      <c r="C92" s="94" t="s">
        <v>24</v>
      </c>
      <c r="D92" s="97"/>
      <c r="E92" s="97"/>
      <c r="F92" s="95" t="str">
        <f>IF(E18="","",E18)</f>
        <v>zhotoviteľ</v>
      </c>
      <c r="G92" s="97"/>
      <c r="H92" s="97"/>
      <c r="I92" s="94" t="s">
        <v>30</v>
      </c>
      <c r="J92" s="194" t="str">
        <f>E24</f>
        <v xml:space="preserve">BizPartner Agency s.r.o. , Poprad </v>
      </c>
      <c r="K92" s="32"/>
      <c r="L92" s="40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34" customFormat="1" ht="10.35" customHeight="1" x14ac:dyDescent="0.2">
      <c r="A93" s="32"/>
      <c r="B93" s="4"/>
      <c r="C93" s="97"/>
      <c r="D93" s="97"/>
      <c r="E93" s="97"/>
      <c r="F93" s="97"/>
      <c r="G93" s="97"/>
      <c r="H93" s="97"/>
      <c r="I93" s="97"/>
      <c r="J93" s="97"/>
      <c r="K93" s="32"/>
      <c r="L93" s="40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34" customFormat="1" ht="29.25" customHeight="1" x14ac:dyDescent="0.2">
      <c r="A94" s="32"/>
      <c r="B94" s="4"/>
      <c r="C94" s="196" t="s">
        <v>107</v>
      </c>
      <c r="D94" s="195"/>
      <c r="E94" s="195"/>
      <c r="F94" s="195"/>
      <c r="G94" s="195"/>
      <c r="H94" s="195"/>
      <c r="I94" s="195"/>
      <c r="J94" s="197" t="s">
        <v>108</v>
      </c>
      <c r="K94" s="130"/>
      <c r="L94" s="40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34" customFormat="1" ht="10.35" customHeight="1" x14ac:dyDescent="0.2">
      <c r="A95" s="32"/>
      <c r="B95" s="4"/>
      <c r="C95" s="97"/>
      <c r="D95" s="97"/>
      <c r="E95" s="97"/>
      <c r="F95" s="97"/>
      <c r="G95" s="97"/>
      <c r="H95" s="97"/>
      <c r="I95" s="97"/>
      <c r="J95" s="97"/>
      <c r="K95" s="32"/>
      <c r="L95" s="40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34" customFormat="1" ht="22.9" customHeight="1" x14ac:dyDescent="0.2">
      <c r="A96" s="32"/>
      <c r="B96" s="4"/>
      <c r="C96" s="198" t="s">
        <v>109</v>
      </c>
      <c r="D96" s="97"/>
      <c r="E96" s="97"/>
      <c r="F96" s="97"/>
      <c r="G96" s="97"/>
      <c r="H96" s="97"/>
      <c r="I96" s="97"/>
      <c r="J96" s="180">
        <f>J122</f>
        <v>0</v>
      </c>
      <c r="K96" s="32"/>
      <c r="L96" s="40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24" t="s">
        <v>110</v>
      </c>
    </row>
    <row r="97" spans="1:31" s="132" customFormat="1" ht="24.95" customHeight="1" x14ac:dyDescent="0.2">
      <c r="B97" s="133"/>
      <c r="C97" s="199"/>
      <c r="D97" s="200" t="s">
        <v>353</v>
      </c>
      <c r="E97" s="201"/>
      <c r="F97" s="201"/>
      <c r="G97" s="201"/>
      <c r="H97" s="201"/>
      <c r="I97" s="201"/>
      <c r="J97" s="202">
        <f>J123</f>
        <v>0</v>
      </c>
      <c r="L97" s="133"/>
    </row>
    <row r="98" spans="1:31" s="80" customFormat="1" ht="19.899999999999999" customHeight="1" x14ac:dyDescent="0.2">
      <c r="B98" s="134"/>
      <c r="C98" s="123"/>
      <c r="D98" s="203" t="s">
        <v>354</v>
      </c>
      <c r="E98" s="204"/>
      <c r="F98" s="204"/>
      <c r="G98" s="204"/>
      <c r="H98" s="204"/>
      <c r="I98" s="204"/>
      <c r="J98" s="205">
        <f>J124</f>
        <v>0</v>
      </c>
      <c r="L98" s="134"/>
    </row>
    <row r="99" spans="1:31" s="80" customFormat="1" ht="19.899999999999999" customHeight="1" x14ac:dyDescent="0.2">
      <c r="B99" s="134"/>
      <c r="C99" s="123"/>
      <c r="D99" s="203" t="s">
        <v>355</v>
      </c>
      <c r="E99" s="204"/>
      <c r="F99" s="204"/>
      <c r="G99" s="204"/>
      <c r="H99" s="204"/>
      <c r="I99" s="204"/>
      <c r="J99" s="205">
        <f>J158</f>
        <v>0</v>
      </c>
      <c r="L99" s="134"/>
    </row>
    <row r="100" spans="1:31" s="80" customFormat="1" ht="19.899999999999999" customHeight="1" x14ac:dyDescent="0.2">
      <c r="B100" s="134"/>
      <c r="C100" s="123"/>
      <c r="D100" s="203" t="s">
        <v>356</v>
      </c>
      <c r="E100" s="204"/>
      <c r="F100" s="204"/>
      <c r="G100" s="204"/>
      <c r="H100" s="204"/>
      <c r="I100" s="204"/>
      <c r="J100" s="205">
        <f>J179</f>
        <v>0</v>
      </c>
      <c r="L100" s="134"/>
    </row>
    <row r="101" spans="1:31" s="80" customFormat="1" ht="19.899999999999999" customHeight="1" x14ac:dyDescent="0.2">
      <c r="B101" s="134"/>
      <c r="C101" s="123"/>
      <c r="D101" s="203" t="s">
        <v>357</v>
      </c>
      <c r="E101" s="204"/>
      <c r="F101" s="204"/>
      <c r="G101" s="204"/>
      <c r="H101" s="204"/>
      <c r="I101" s="204"/>
      <c r="J101" s="205">
        <f>J225</f>
        <v>0</v>
      </c>
      <c r="L101" s="134"/>
    </row>
    <row r="102" spans="1:31" s="132" customFormat="1" ht="21.75" customHeight="1" x14ac:dyDescent="0.2">
      <c r="B102" s="133"/>
      <c r="C102" s="199"/>
      <c r="D102" s="206" t="s">
        <v>114</v>
      </c>
      <c r="E102" s="199"/>
      <c r="F102" s="199"/>
      <c r="G102" s="199"/>
      <c r="H102" s="199"/>
      <c r="I102" s="199"/>
      <c r="J102" s="207">
        <f>J227</f>
        <v>0</v>
      </c>
      <c r="L102" s="133"/>
    </row>
    <row r="103" spans="1:31" s="34" customFormat="1" ht="21.75" customHeight="1" x14ac:dyDescent="0.2">
      <c r="A103" s="32"/>
      <c r="B103" s="4"/>
      <c r="C103" s="97"/>
      <c r="D103" s="97"/>
      <c r="E103" s="97"/>
      <c r="F103" s="97"/>
      <c r="G103" s="97"/>
      <c r="H103" s="97"/>
      <c r="I103" s="97"/>
      <c r="J103" s="97"/>
      <c r="K103" s="32"/>
      <c r="L103" s="40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s="34" customFormat="1" ht="6.95" customHeight="1" x14ac:dyDescent="0.2">
      <c r="A104" s="32"/>
      <c r="B104" s="43"/>
      <c r="C104" s="112"/>
      <c r="D104" s="112"/>
      <c r="E104" s="112"/>
      <c r="F104" s="112"/>
      <c r="G104" s="112"/>
      <c r="H104" s="112"/>
      <c r="I104" s="112"/>
      <c r="J104" s="112"/>
      <c r="K104" s="44"/>
      <c r="L104" s="40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x14ac:dyDescent="0.2">
      <c r="C105" s="91"/>
      <c r="D105" s="91"/>
      <c r="E105" s="91"/>
      <c r="F105" s="91"/>
      <c r="G105" s="91"/>
      <c r="H105" s="91"/>
      <c r="I105" s="91"/>
      <c r="J105" s="91"/>
    </row>
    <row r="106" spans="1:31" x14ac:dyDescent="0.2">
      <c r="C106" s="91"/>
      <c r="D106" s="91"/>
      <c r="E106" s="91"/>
      <c r="F106" s="91"/>
      <c r="G106" s="91"/>
      <c r="H106" s="91"/>
      <c r="I106" s="91"/>
      <c r="J106" s="91"/>
    </row>
    <row r="107" spans="1:31" x14ac:dyDescent="0.2">
      <c r="C107" s="91"/>
      <c r="D107" s="91"/>
      <c r="E107" s="91"/>
      <c r="F107" s="91"/>
      <c r="G107" s="91"/>
      <c r="H107" s="91"/>
      <c r="I107" s="91"/>
      <c r="J107" s="91"/>
    </row>
    <row r="108" spans="1:31" s="34" customFormat="1" ht="6.95" customHeight="1" x14ac:dyDescent="0.2">
      <c r="A108" s="32"/>
      <c r="B108" s="45"/>
      <c r="C108" s="113"/>
      <c r="D108" s="113"/>
      <c r="E108" s="113"/>
      <c r="F108" s="113"/>
      <c r="G108" s="113"/>
      <c r="H108" s="113"/>
      <c r="I108" s="113"/>
      <c r="J108" s="113"/>
      <c r="K108" s="46"/>
      <c r="L108" s="40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34" customFormat="1" ht="24.95" customHeight="1" x14ac:dyDescent="0.2">
      <c r="A109" s="32"/>
      <c r="B109" s="4"/>
      <c r="C109" s="90" t="s">
        <v>115</v>
      </c>
      <c r="D109" s="97"/>
      <c r="E109" s="97"/>
      <c r="F109" s="97"/>
      <c r="G109" s="97"/>
      <c r="H109" s="97"/>
      <c r="I109" s="97"/>
      <c r="J109" s="97"/>
      <c r="K109" s="32"/>
      <c r="L109" s="40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34" customFormat="1" ht="6.95" customHeight="1" x14ac:dyDescent="0.2">
      <c r="A110" s="32"/>
      <c r="B110" s="4"/>
      <c r="C110" s="97"/>
      <c r="D110" s="97"/>
      <c r="E110" s="97"/>
      <c r="F110" s="97"/>
      <c r="G110" s="97"/>
      <c r="H110" s="97"/>
      <c r="I110" s="97"/>
      <c r="J110" s="97"/>
      <c r="K110" s="32"/>
      <c r="L110" s="40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34" customFormat="1" ht="12" customHeight="1" x14ac:dyDescent="0.2">
      <c r="A111" s="32"/>
      <c r="B111" s="4"/>
      <c r="C111" s="94" t="s">
        <v>14</v>
      </c>
      <c r="D111" s="97"/>
      <c r="E111" s="97"/>
      <c r="F111" s="97"/>
      <c r="G111" s="97"/>
      <c r="H111" s="97"/>
      <c r="I111" s="97"/>
      <c r="J111" s="97"/>
      <c r="K111" s="32"/>
      <c r="L111" s="40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34" customFormat="1" ht="16.5" customHeight="1" x14ac:dyDescent="0.2">
      <c r="A112" s="32"/>
      <c r="B112" s="4"/>
      <c r="C112" s="97"/>
      <c r="D112" s="97"/>
      <c r="E112" s="330" t="str">
        <f>E7</f>
        <v>OBNOVA DETSKÉHO IHRISKA PEČIANSKA - 1. etapa</v>
      </c>
      <c r="F112" s="331"/>
      <c r="G112" s="331"/>
      <c r="H112" s="331"/>
      <c r="I112" s="97"/>
      <c r="J112" s="97"/>
      <c r="K112" s="32"/>
      <c r="L112" s="40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34" customFormat="1" ht="12" customHeight="1" x14ac:dyDescent="0.2">
      <c r="A113" s="32"/>
      <c r="B113" s="4"/>
      <c r="C113" s="94" t="s">
        <v>102</v>
      </c>
      <c r="D113" s="97"/>
      <c r="E113" s="97"/>
      <c r="F113" s="97"/>
      <c r="G113" s="97"/>
      <c r="H113" s="97"/>
      <c r="I113" s="97"/>
      <c r="J113" s="97"/>
      <c r="K113" s="32"/>
      <c r="L113" s="40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34" customFormat="1" ht="16.5" customHeight="1" x14ac:dyDescent="0.2">
      <c r="A114" s="32"/>
      <c r="B114" s="4"/>
      <c r="C114" s="97"/>
      <c r="D114" s="97"/>
      <c r="E114" s="307" t="str">
        <f>E9</f>
        <v xml:space="preserve">SO.02 - SO.02 - Spevnené plochy </v>
      </c>
      <c r="F114" s="329"/>
      <c r="G114" s="329"/>
      <c r="H114" s="329"/>
      <c r="I114" s="97"/>
      <c r="J114" s="97"/>
      <c r="K114" s="32"/>
      <c r="L114" s="40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34" customFormat="1" ht="6.95" customHeight="1" x14ac:dyDescent="0.2">
      <c r="A115" s="32"/>
      <c r="B115" s="4"/>
      <c r="C115" s="97"/>
      <c r="D115" s="97"/>
      <c r="E115" s="97"/>
      <c r="F115" s="97"/>
      <c r="G115" s="97"/>
      <c r="H115" s="97"/>
      <c r="I115" s="97"/>
      <c r="J115" s="97"/>
      <c r="K115" s="32"/>
      <c r="L115" s="40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34" customFormat="1" ht="12" customHeight="1" x14ac:dyDescent="0.2">
      <c r="A116" s="32"/>
      <c r="B116" s="4"/>
      <c r="C116" s="94" t="s">
        <v>17</v>
      </c>
      <c r="D116" s="97"/>
      <c r="E116" s="97"/>
      <c r="F116" s="95" t="str">
        <f>F12</f>
        <v xml:space="preserve">Bratislava </v>
      </c>
      <c r="G116" s="97"/>
      <c r="H116" s="97"/>
      <c r="I116" s="94" t="s">
        <v>19</v>
      </c>
      <c r="J116" s="176" t="str">
        <f>IF(J12="","",J12)</f>
        <v>Vyplň dátum</v>
      </c>
      <c r="K116" s="32"/>
      <c r="L116" s="40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34" customFormat="1" ht="6.95" customHeight="1" x14ac:dyDescent="0.2">
      <c r="A117" s="32"/>
      <c r="B117" s="4"/>
      <c r="C117" s="97"/>
      <c r="D117" s="97"/>
      <c r="E117" s="97"/>
      <c r="F117" s="97"/>
      <c r="G117" s="97"/>
      <c r="H117" s="97"/>
      <c r="I117" s="97"/>
      <c r="J117" s="97"/>
      <c r="K117" s="32"/>
      <c r="L117" s="40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34" customFormat="1" ht="15.2" customHeight="1" x14ac:dyDescent="0.2">
      <c r="A118" s="32"/>
      <c r="B118" s="4"/>
      <c r="C118" s="94" t="s">
        <v>20</v>
      </c>
      <c r="D118" s="97"/>
      <c r="E118" s="97"/>
      <c r="F118" s="95" t="str">
        <f>E15</f>
        <v>Magistrát hlavného mesta SR Bratislavy</v>
      </c>
      <c r="G118" s="97"/>
      <c r="H118" s="97"/>
      <c r="I118" s="94" t="s">
        <v>26</v>
      </c>
      <c r="J118" s="194" t="str">
        <f>E21</f>
        <v xml:space="preserve">Ing.arch.K. Kolčáková  </v>
      </c>
      <c r="K118" s="32"/>
      <c r="L118" s="40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34" customFormat="1" ht="25.7" customHeight="1" x14ac:dyDescent="0.2">
      <c r="A119" s="32"/>
      <c r="B119" s="4"/>
      <c r="C119" s="94" t="s">
        <v>24</v>
      </c>
      <c r="D119" s="97"/>
      <c r="E119" s="97"/>
      <c r="F119" s="95" t="str">
        <f>IF(E18="","",E18)</f>
        <v>zhotoviteľ</v>
      </c>
      <c r="G119" s="97"/>
      <c r="H119" s="97"/>
      <c r="I119" s="94" t="s">
        <v>30</v>
      </c>
      <c r="J119" s="194" t="str">
        <f>E24</f>
        <v xml:space="preserve">BizPartner Agency s.r.o. , Poprad </v>
      </c>
      <c r="K119" s="32"/>
      <c r="L119" s="40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34" customFormat="1" ht="10.35" customHeight="1" x14ac:dyDescent="0.2">
      <c r="A120" s="32"/>
      <c r="B120" s="4"/>
      <c r="C120" s="97"/>
      <c r="D120" s="97"/>
      <c r="E120" s="97"/>
      <c r="F120" s="97"/>
      <c r="G120" s="97"/>
      <c r="H120" s="97"/>
      <c r="I120" s="97"/>
      <c r="J120" s="97"/>
      <c r="K120" s="32"/>
      <c r="L120" s="40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39" customFormat="1" ht="29.25" customHeight="1" x14ac:dyDescent="0.2">
      <c r="A121" s="135"/>
      <c r="B121" s="136"/>
      <c r="C121" s="208" t="s">
        <v>116</v>
      </c>
      <c r="D121" s="209" t="s">
        <v>60</v>
      </c>
      <c r="E121" s="209" t="s">
        <v>56</v>
      </c>
      <c r="F121" s="209" t="s">
        <v>57</v>
      </c>
      <c r="G121" s="209" t="s">
        <v>117</v>
      </c>
      <c r="H121" s="209" t="s">
        <v>118</v>
      </c>
      <c r="I121" s="209" t="s">
        <v>119</v>
      </c>
      <c r="J121" s="210" t="s">
        <v>108</v>
      </c>
      <c r="K121" s="137" t="s">
        <v>120</v>
      </c>
      <c r="L121" s="138"/>
      <c r="M121" s="56" t="s">
        <v>1</v>
      </c>
      <c r="N121" s="57" t="s">
        <v>39</v>
      </c>
      <c r="O121" s="57" t="s">
        <v>121</v>
      </c>
      <c r="P121" s="57" t="s">
        <v>122</v>
      </c>
      <c r="Q121" s="57" t="s">
        <v>123</v>
      </c>
      <c r="R121" s="57" t="s">
        <v>124</v>
      </c>
      <c r="S121" s="57" t="s">
        <v>125</v>
      </c>
      <c r="T121" s="58" t="s">
        <v>126</v>
      </c>
      <c r="U121" s="135"/>
      <c r="V121" s="135"/>
      <c r="W121" s="135"/>
      <c r="X121" s="135"/>
      <c r="Y121" s="135"/>
      <c r="Z121" s="135"/>
      <c r="AA121" s="135"/>
      <c r="AB121" s="135"/>
      <c r="AC121" s="135"/>
      <c r="AD121" s="135"/>
      <c r="AE121" s="135"/>
    </row>
    <row r="122" spans="1:65" s="34" customFormat="1" ht="22.9" customHeight="1" x14ac:dyDescent="0.25">
      <c r="A122" s="32"/>
      <c r="B122" s="4"/>
      <c r="C122" s="119" t="s">
        <v>109</v>
      </c>
      <c r="D122" s="97"/>
      <c r="E122" s="97"/>
      <c r="F122" s="97"/>
      <c r="G122" s="97"/>
      <c r="H122" s="97"/>
      <c r="I122" s="97"/>
      <c r="J122" s="211">
        <f>BK122</f>
        <v>0</v>
      </c>
      <c r="K122" s="32"/>
      <c r="L122" s="4"/>
      <c r="M122" s="59"/>
      <c r="N122" s="51"/>
      <c r="O122" s="60"/>
      <c r="P122" s="140">
        <f>P123+P227</f>
        <v>0</v>
      </c>
      <c r="Q122" s="60"/>
      <c r="R122" s="140">
        <f>R123+R227</f>
        <v>405.94820693999998</v>
      </c>
      <c r="S122" s="60"/>
      <c r="T122" s="141">
        <f>T123+T227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24" t="s">
        <v>74</v>
      </c>
      <c r="AU122" s="24" t="s">
        <v>110</v>
      </c>
      <c r="BK122" s="142">
        <f>BK123+BK227</f>
        <v>0</v>
      </c>
    </row>
    <row r="123" spans="1:65" s="3" customFormat="1" ht="25.9" customHeight="1" x14ac:dyDescent="0.2">
      <c r="B123" s="143"/>
      <c r="C123" s="212"/>
      <c r="D123" s="213" t="s">
        <v>74</v>
      </c>
      <c r="E123" s="214" t="s">
        <v>127</v>
      </c>
      <c r="F123" s="214" t="s">
        <v>358</v>
      </c>
      <c r="G123" s="212"/>
      <c r="H123" s="212"/>
      <c r="I123" s="212"/>
      <c r="J123" s="207">
        <f>BK123</f>
        <v>0</v>
      </c>
      <c r="L123" s="143"/>
      <c r="M123" s="145"/>
      <c r="N123" s="146"/>
      <c r="O123" s="146"/>
      <c r="P123" s="147">
        <f>P124+P158+P179+P225</f>
        <v>0</v>
      </c>
      <c r="Q123" s="146"/>
      <c r="R123" s="147">
        <f>R124+R158+R179+R225</f>
        <v>405.94820693999998</v>
      </c>
      <c r="S123" s="146"/>
      <c r="T123" s="148">
        <f>T124+T158+T179+T225</f>
        <v>0</v>
      </c>
      <c r="AR123" s="144" t="s">
        <v>82</v>
      </c>
      <c r="AT123" s="149" t="s">
        <v>74</v>
      </c>
      <c r="AU123" s="149" t="s">
        <v>75</v>
      </c>
      <c r="AY123" s="144" t="s">
        <v>129</v>
      </c>
      <c r="BK123" s="150">
        <f>BK124+BK158+BK179+BK225</f>
        <v>0</v>
      </c>
    </row>
    <row r="124" spans="1:65" s="3" customFormat="1" ht="22.9" customHeight="1" x14ac:dyDescent="0.2">
      <c r="B124" s="143"/>
      <c r="C124" s="212"/>
      <c r="D124" s="213" t="s">
        <v>74</v>
      </c>
      <c r="E124" s="215" t="s">
        <v>82</v>
      </c>
      <c r="F124" s="215" t="s">
        <v>359</v>
      </c>
      <c r="G124" s="212"/>
      <c r="H124" s="212"/>
      <c r="I124" s="212"/>
      <c r="J124" s="216">
        <f>BK124</f>
        <v>0</v>
      </c>
      <c r="L124" s="143"/>
      <c r="M124" s="145"/>
      <c r="N124" s="146"/>
      <c r="O124" s="146"/>
      <c r="P124" s="147">
        <f>SUM(P125:P157)</f>
        <v>0</v>
      </c>
      <c r="Q124" s="146"/>
      <c r="R124" s="147">
        <f>SUM(R125:R157)</f>
        <v>162.0193946</v>
      </c>
      <c r="S124" s="146"/>
      <c r="T124" s="148">
        <f>SUM(T125:T157)</f>
        <v>0</v>
      </c>
      <c r="AR124" s="144" t="s">
        <v>82</v>
      </c>
      <c r="AT124" s="149" t="s">
        <v>74</v>
      </c>
      <c r="AU124" s="149" t="s">
        <v>82</v>
      </c>
      <c r="AY124" s="144" t="s">
        <v>129</v>
      </c>
      <c r="BK124" s="150">
        <f>SUM(BK125:BK157)</f>
        <v>0</v>
      </c>
    </row>
    <row r="125" spans="1:65" s="34" customFormat="1" ht="24.2" customHeight="1" x14ac:dyDescent="0.2">
      <c r="A125" s="32"/>
      <c r="B125" s="4"/>
      <c r="C125" s="217" t="s">
        <v>82</v>
      </c>
      <c r="D125" s="217" t="s">
        <v>131</v>
      </c>
      <c r="E125" s="218" t="s">
        <v>360</v>
      </c>
      <c r="F125" s="219" t="s">
        <v>151</v>
      </c>
      <c r="G125" s="220" t="s">
        <v>152</v>
      </c>
      <c r="H125" s="221">
        <v>130.27000000000001</v>
      </c>
      <c r="I125" s="5"/>
      <c r="J125" s="221">
        <f>ROUND(I125*H125,3)</f>
        <v>0</v>
      </c>
      <c r="K125" s="6"/>
      <c r="L125" s="4"/>
      <c r="M125" s="7" t="s">
        <v>1</v>
      </c>
      <c r="N125" s="151" t="s">
        <v>41</v>
      </c>
      <c r="O125" s="53"/>
      <c r="P125" s="152">
        <f>O125*H125</f>
        <v>0</v>
      </c>
      <c r="Q125" s="152">
        <v>0.14499999999999999</v>
      </c>
      <c r="R125" s="152">
        <f>Q125*H125</f>
        <v>18.889150000000001</v>
      </c>
      <c r="S125" s="152">
        <v>0</v>
      </c>
      <c r="T125" s="153">
        <f>S125*H125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54" t="s">
        <v>135</v>
      </c>
      <c r="AT125" s="154" t="s">
        <v>131</v>
      </c>
      <c r="AU125" s="154" t="s">
        <v>88</v>
      </c>
      <c r="AY125" s="24" t="s">
        <v>129</v>
      </c>
      <c r="BE125" s="155">
        <f>IF(N125="základná",J125,0)</f>
        <v>0</v>
      </c>
      <c r="BF125" s="155">
        <f>IF(N125="znížená",J125,0)</f>
        <v>0</v>
      </c>
      <c r="BG125" s="155">
        <f>IF(N125="zákl. prenesená",J125,0)</f>
        <v>0</v>
      </c>
      <c r="BH125" s="155">
        <f>IF(N125="zníž. prenesená",J125,0)</f>
        <v>0</v>
      </c>
      <c r="BI125" s="155">
        <f>IF(N125="nulová",J125,0)</f>
        <v>0</v>
      </c>
      <c r="BJ125" s="24" t="s">
        <v>88</v>
      </c>
      <c r="BK125" s="156">
        <f>ROUND(I125*H125,3)</f>
        <v>0</v>
      </c>
      <c r="BL125" s="24" t="s">
        <v>135</v>
      </c>
      <c r="BM125" s="154" t="s">
        <v>361</v>
      </c>
    </row>
    <row r="126" spans="1:65" s="10" customFormat="1" x14ac:dyDescent="0.2">
      <c r="B126" s="167"/>
      <c r="C126" s="231"/>
      <c r="D126" s="223" t="s">
        <v>137</v>
      </c>
      <c r="E126" s="232" t="s">
        <v>1</v>
      </c>
      <c r="F126" s="233" t="s">
        <v>362</v>
      </c>
      <c r="G126" s="231"/>
      <c r="H126" s="232" t="s">
        <v>1</v>
      </c>
      <c r="J126" s="231"/>
      <c r="L126" s="167"/>
      <c r="M126" s="169"/>
      <c r="N126" s="170"/>
      <c r="O126" s="170"/>
      <c r="P126" s="170"/>
      <c r="Q126" s="170"/>
      <c r="R126" s="170"/>
      <c r="S126" s="170"/>
      <c r="T126" s="171"/>
      <c r="AT126" s="168" t="s">
        <v>137</v>
      </c>
      <c r="AU126" s="168" t="s">
        <v>88</v>
      </c>
      <c r="AV126" s="10" t="s">
        <v>82</v>
      </c>
      <c r="AW126" s="10" t="s">
        <v>28</v>
      </c>
      <c r="AX126" s="10" t="s">
        <v>75</v>
      </c>
      <c r="AY126" s="168" t="s">
        <v>129</v>
      </c>
    </row>
    <row r="127" spans="1:65" s="8" customFormat="1" x14ac:dyDescent="0.2">
      <c r="B127" s="157"/>
      <c r="C127" s="222"/>
      <c r="D127" s="223" t="s">
        <v>137</v>
      </c>
      <c r="E127" s="224" t="s">
        <v>1</v>
      </c>
      <c r="F127" s="225" t="s">
        <v>363</v>
      </c>
      <c r="G127" s="222"/>
      <c r="H127" s="226">
        <v>130.27000000000001</v>
      </c>
      <c r="J127" s="222"/>
      <c r="L127" s="157"/>
      <c r="M127" s="159"/>
      <c r="N127" s="160"/>
      <c r="O127" s="160"/>
      <c r="P127" s="160"/>
      <c r="Q127" s="160"/>
      <c r="R127" s="160"/>
      <c r="S127" s="160"/>
      <c r="T127" s="161"/>
      <c r="AT127" s="158" t="s">
        <v>137</v>
      </c>
      <c r="AU127" s="158" t="s">
        <v>88</v>
      </c>
      <c r="AV127" s="8" t="s">
        <v>88</v>
      </c>
      <c r="AW127" s="8" t="s">
        <v>28</v>
      </c>
      <c r="AX127" s="8" t="s">
        <v>75</v>
      </c>
      <c r="AY127" s="158" t="s">
        <v>129</v>
      </c>
    </row>
    <row r="128" spans="1:65" s="21" customFormat="1" x14ac:dyDescent="0.2">
      <c r="B128" s="264"/>
      <c r="C128" s="269"/>
      <c r="D128" s="223" t="s">
        <v>137</v>
      </c>
      <c r="E128" s="270" t="s">
        <v>1</v>
      </c>
      <c r="F128" s="271" t="s">
        <v>364</v>
      </c>
      <c r="G128" s="269"/>
      <c r="H128" s="272">
        <v>130.27000000000001</v>
      </c>
      <c r="J128" s="269"/>
      <c r="L128" s="264"/>
      <c r="M128" s="266"/>
      <c r="N128" s="267"/>
      <c r="O128" s="267"/>
      <c r="P128" s="267"/>
      <c r="Q128" s="267"/>
      <c r="R128" s="267"/>
      <c r="S128" s="267"/>
      <c r="T128" s="268"/>
      <c r="AT128" s="265" t="s">
        <v>137</v>
      </c>
      <c r="AU128" s="265" t="s">
        <v>88</v>
      </c>
      <c r="AV128" s="21" t="s">
        <v>145</v>
      </c>
      <c r="AW128" s="21" t="s">
        <v>28</v>
      </c>
      <c r="AX128" s="21" t="s">
        <v>75</v>
      </c>
      <c r="AY128" s="265" t="s">
        <v>129</v>
      </c>
    </row>
    <row r="129" spans="1:65" s="9" customFormat="1" x14ac:dyDescent="0.2">
      <c r="B129" s="162"/>
      <c r="C129" s="227"/>
      <c r="D129" s="223" t="s">
        <v>137</v>
      </c>
      <c r="E129" s="228" t="s">
        <v>1</v>
      </c>
      <c r="F129" s="229" t="s">
        <v>139</v>
      </c>
      <c r="G129" s="227"/>
      <c r="H129" s="230">
        <v>130.27000000000001</v>
      </c>
      <c r="J129" s="227"/>
      <c r="L129" s="162"/>
      <c r="M129" s="164"/>
      <c r="N129" s="165"/>
      <c r="O129" s="165"/>
      <c r="P129" s="165"/>
      <c r="Q129" s="165"/>
      <c r="R129" s="165"/>
      <c r="S129" s="165"/>
      <c r="T129" s="166"/>
      <c r="AT129" s="163" t="s">
        <v>137</v>
      </c>
      <c r="AU129" s="163" t="s">
        <v>88</v>
      </c>
      <c r="AV129" s="9" t="s">
        <v>135</v>
      </c>
      <c r="AW129" s="9" t="s">
        <v>28</v>
      </c>
      <c r="AX129" s="9" t="s">
        <v>82</v>
      </c>
      <c r="AY129" s="163" t="s">
        <v>129</v>
      </c>
    </row>
    <row r="130" spans="1:65" s="34" customFormat="1" ht="55.5" customHeight="1" x14ac:dyDescent="0.2">
      <c r="A130" s="32"/>
      <c r="B130" s="4"/>
      <c r="C130" s="217" t="s">
        <v>88</v>
      </c>
      <c r="D130" s="217" t="s">
        <v>131</v>
      </c>
      <c r="E130" s="218" t="s">
        <v>365</v>
      </c>
      <c r="F130" s="219" t="s">
        <v>366</v>
      </c>
      <c r="G130" s="220" t="s">
        <v>134</v>
      </c>
      <c r="H130" s="221">
        <v>443.06</v>
      </c>
      <c r="I130" s="5"/>
      <c r="J130" s="221">
        <f>ROUND(I130*H130,3)</f>
        <v>0</v>
      </c>
      <c r="K130" s="6"/>
      <c r="L130" s="4"/>
      <c r="M130" s="7" t="s">
        <v>1</v>
      </c>
      <c r="N130" s="151" t="s">
        <v>41</v>
      </c>
      <c r="O130" s="53"/>
      <c r="P130" s="152">
        <f>O130*H130</f>
        <v>0</v>
      </c>
      <c r="Q130" s="152">
        <v>0.22500000000000001</v>
      </c>
      <c r="R130" s="152">
        <f>Q130*H130</f>
        <v>99.688500000000005</v>
      </c>
      <c r="S130" s="152">
        <v>0</v>
      </c>
      <c r="T130" s="153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4" t="s">
        <v>135</v>
      </c>
      <c r="AT130" s="154" t="s">
        <v>131</v>
      </c>
      <c r="AU130" s="154" t="s">
        <v>88</v>
      </c>
      <c r="AY130" s="24" t="s">
        <v>129</v>
      </c>
      <c r="BE130" s="155">
        <f>IF(N130="základná",J130,0)</f>
        <v>0</v>
      </c>
      <c r="BF130" s="155">
        <f>IF(N130="znížená",J130,0)</f>
        <v>0</v>
      </c>
      <c r="BG130" s="155">
        <f>IF(N130="zákl. prenesená",J130,0)</f>
        <v>0</v>
      </c>
      <c r="BH130" s="155">
        <f>IF(N130="zníž. prenesená",J130,0)</f>
        <v>0</v>
      </c>
      <c r="BI130" s="155">
        <f>IF(N130="nulová",J130,0)</f>
        <v>0</v>
      </c>
      <c r="BJ130" s="24" t="s">
        <v>88</v>
      </c>
      <c r="BK130" s="156">
        <f>ROUND(I130*H130,3)</f>
        <v>0</v>
      </c>
      <c r="BL130" s="24" t="s">
        <v>135</v>
      </c>
      <c r="BM130" s="154" t="s">
        <v>367</v>
      </c>
    </row>
    <row r="131" spans="1:65" s="10" customFormat="1" x14ac:dyDescent="0.2">
      <c r="B131" s="167"/>
      <c r="C131" s="231"/>
      <c r="D131" s="223" t="s">
        <v>137</v>
      </c>
      <c r="E131" s="232" t="s">
        <v>1</v>
      </c>
      <c r="F131" s="233" t="s">
        <v>368</v>
      </c>
      <c r="G131" s="231"/>
      <c r="H131" s="232" t="s">
        <v>1</v>
      </c>
      <c r="J131" s="231"/>
      <c r="L131" s="167"/>
      <c r="M131" s="169"/>
      <c r="N131" s="170"/>
      <c r="O131" s="170"/>
      <c r="P131" s="170"/>
      <c r="Q131" s="170"/>
      <c r="R131" s="170"/>
      <c r="S131" s="170"/>
      <c r="T131" s="171"/>
      <c r="AT131" s="168" t="s">
        <v>137</v>
      </c>
      <c r="AU131" s="168" t="s">
        <v>88</v>
      </c>
      <c r="AV131" s="10" t="s">
        <v>82</v>
      </c>
      <c r="AW131" s="10" t="s">
        <v>28</v>
      </c>
      <c r="AX131" s="10" t="s">
        <v>75</v>
      </c>
      <c r="AY131" s="168" t="s">
        <v>129</v>
      </c>
    </row>
    <row r="132" spans="1:65" s="8" customFormat="1" x14ac:dyDescent="0.2">
      <c r="B132" s="157"/>
      <c r="C132" s="222"/>
      <c r="D132" s="223" t="s">
        <v>137</v>
      </c>
      <c r="E132" s="224" t="s">
        <v>1</v>
      </c>
      <c r="F132" s="225" t="s">
        <v>369</v>
      </c>
      <c r="G132" s="222"/>
      <c r="H132" s="226">
        <v>443.06</v>
      </c>
      <c r="J132" s="222"/>
      <c r="L132" s="157"/>
      <c r="M132" s="159"/>
      <c r="N132" s="160"/>
      <c r="O132" s="160"/>
      <c r="P132" s="160"/>
      <c r="Q132" s="160"/>
      <c r="R132" s="160"/>
      <c r="S132" s="160"/>
      <c r="T132" s="161"/>
      <c r="AT132" s="158" t="s">
        <v>137</v>
      </c>
      <c r="AU132" s="158" t="s">
        <v>88</v>
      </c>
      <c r="AV132" s="8" t="s">
        <v>88</v>
      </c>
      <c r="AW132" s="8" t="s">
        <v>28</v>
      </c>
      <c r="AX132" s="8" t="s">
        <v>75</v>
      </c>
      <c r="AY132" s="158" t="s">
        <v>129</v>
      </c>
    </row>
    <row r="133" spans="1:65" s="21" customFormat="1" x14ac:dyDescent="0.2">
      <c r="B133" s="264"/>
      <c r="C133" s="269"/>
      <c r="D133" s="223" t="s">
        <v>137</v>
      </c>
      <c r="E133" s="270" t="s">
        <v>1</v>
      </c>
      <c r="F133" s="271" t="s">
        <v>364</v>
      </c>
      <c r="G133" s="269"/>
      <c r="H133" s="272">
        <v>443.06</v>
      </c>
      <c r="J133" s="269"/>
      <c r="L133" s="264"/>
      <c r="M133" s="266"/>
      <c r="N133" s="267"/>
      <c r="O133" s="267"/>
      <c r="P133" s="267"/>
      <c r="Q133" s="267"/>
      <c r="R133" s="267"/>
      <c r="S133" s="267"/>
      <c r="T133" s="268"/>
      <c r="AT133" s="265" t="s">
        <v>137</v>
      </c>
      <c r="AU133" s="265" t="s">
        <v>88</v>
      </c>
      <c r="AV133" s="21" t="s">
        <v>145</v>
      </c>
      <c r="AW133" s="21" t="s">
        <v>28</v>
      </c>
      <c r="AX133" s="21" t="s">
        <v>75</v>
      </c>
      <c r="AY133" s="265" t="s">
        <v>129</v>
      </c>
    </row>
    <row r="134" spans="1:65" s="9" customFormat="1" x14ac:dyDescent="0.2">
      <c r="B134" s="162"/>
      <c r="C134" s="227"/>
      <c r="D134" s="223" t="s">
        <v>137</v>
      </c>
      <c r="E134" s="228" t="s">
        <v>1</v>
      </c>
      <c r="F134" s="229" t="s">
        <v>139</v>
      </c>
      <c r="G134" s="227"/>
      <c r="H134" s="230">
        <v>443.06</v>
      </c>
      <c r="J134" s="227"/>
      <c r="L134" s="162"/>
      <c r="M134" s="164"/>
      <c r="N134" s="165"/>
      <c r="O134" s="165"/>
      <c r="P134" s="165"/>
      <c r="Q134" s="165"/>
      <c r="R134" s="165"/>
      <c r="S134" s="165"/>
      <c r="T134" s="166"/>
      <c r="AT134" s="163" t="s">
        <v>137</v>
      </c>
      <c r="AU134" s="163" t="s">
        <v>88</v>
      </c>
      <c r="AV134" s="9" t="s">
        <v>135</v>
      </c>
      <c r="AW134" s="9" t="s">
        <v>28</v>
      </c>
      <c r="AX134" s="9" t="s">
        <v>82</v>
      </c>
      <c r="AY134" s="163" t="s">
        <v>129</v>
      </c>
    </row>
    <row r="135" spans="1:65" s="34" customFormat="1" ht="55.5" customHeight="1" x14ac:dyDescent="0.2">
      <c r="A135" s="32"/>
      <c r="B135" s="4"/>
      <c r="C135" s="217" t="s">
        <v>145</v>
      </c>
      <c r="D135" s="217" t="s">
        <v>131</v>
      </c>
      <c r="E135" s="218" t="s">
        <v>370</v>
      </c>
      <c r="F135" s="219" t="s">
        <v>371</v>
      </c>
      <c r="G135" s="220" t="s">
        <v>134</v>
      </c>
      <c r="H135" s="221">
        <v>443.06</v>
      </c>
      <c r="I135" s="5"/>
      <c r="J135" s="221">
        <f>ROUND(I135*H135,3)</f>
        <v>0</v>
      </c>
      <c r="K135" s="6"/>
      <c r="L135" s="4"/>
      <c r="M135" s="7" t="s">
        <v>1</v>
      </c>
      <c r="N135" s="151" t="s">
        <v>41</v>
      </c>
      <c r="O135" s="53"/>
      <c r="P135" s="152">
        <f>O135*H135</f>
        <v>0</v>
      </c>
      <c r="Q135" s="152">
        <v>9.8000000000000004E-2</v>
      </c>
      <c r="R135" s="152">
        <f>Q135*H135</f>
        <v>43.419879999999999</v>
      </c>
      <c r="S135" s="152">
        <v>0</v>
      </c>
      <c r="T135" s="153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4" t="s">
        <v>135</v>
      </c>
      <c r="AT135" s="154" t="s">
        <v>131</v>
      </c>
      <c r="AU135" s="154" t="s">
        <v>88</v>
      </c>
      <c r="AY135" s="24" t="s">
        <v>129</v>
      </c>
      <c r="BE135" s="155">
        <f>IF(N135="základná",J135,0)</f>
        <v>0</v>
      </c>
      <c r="BF135" s="155">
        <f>IF(N135="znížená",J135,0)</f>
        <v>0</v>
      </c>
      <c r="BG135" s="155">
        <f>IF(N135="zákl. prenesená",J135,0)</f>
        <v>0</v>
      </c>
      <c r="BH135" s="155">
        <f>IF(N135="zníž. prenesená",J135,0)</f>
        <v>0</v>
      </c>
      <c r="BI135" s="155">
        <f>IF(N135="nulová",J135,0)</f>
        <v>0</v>
      </c>
      <c r="BJ135" s="24" t="s">
        <v>88</v>
      </c>
      <c r="BK135" s="156">
        <f>ROUND(I135*H135,3)</f>
        <v>0</v>
      </c>
      <c r="BL135" s="24" t="s">
        <v>135</v>
      </c>
      <c r="BM135" s="154" t="s">
        <v>372</v>
      </c>
    </row>
    <row r="136" spans="1:65" s="10" customFormat="1" x14ac:dyDescent="0.2">
      <c r="B136" s="167"/>
      <c r="C136" s="231"/>
      <c r="D136" s="223" t="s">
        <v>137</v>
      </c>
      <c r="E136" s="232" t="s">
        <v>1</v>
      </c>
      <c r="F136" s="233" t="s">
        <v>373</v>
      </c>
      <c r="G136" s="231"/>
      <c r="H136" s="232" t="s">
        <v>1</v>
      </c>
      <c r="J136" s="231"/>
      <c r="L136" s="167"/>
      <c r="M136" s="169"/>
      <c r="N136" s="170"/>
      <c r="O136" s="170"/>
      <c r="P136" s="170"/>
      <c r="Q136" s="170"/>
      <c r="R136" s="170"/>
      <c r="S136" s="170"/>
      <c r="T136" s="171"/>
      <c r="AT136" s="168" t="s">
        <v>137</v>
      </c>
      <c r="AU136" s="168" t="s">
        <v>88</v>
      </c>
      <c r="AV136" s="10" t="s">
        <v>82</v>
      </c>
      <c r="AW136" s="10" t="s">
        <v>28</v>
      </c>
      <c r="AX136" s="10" t="s">
        <v>75</v>
      </c>
      <c r="AY136" s="168" t="s">
        <v>129</v>
      </c>
    </row>
    <row r="137" spans="1:65" s="8" customFormat="1" x14ac:dyDescent="0.2">
      <c r="B137" s="157"/>
      <c r="C137" s="222"/>
      <c r="D137" s="223" t="s">
        <v>137</v>
      </c>
      <c r="E137" s="224" t="s">
        <v>1</v>
      </c>
      <c r="F137" s="225" t="s">
        <v>369</v>
      </c>
      <c r="G137" s="222"/>
      <c r="H137" s="226">
        <v>443.06</v>
      </c>
      <c r="J137" s="222"/>
      <c r="L137" s="157"/>
      <c r="M137" s="159"/>
      <c r="N137" s="160"/>
      <c r="O137" s="160"/>
      <c r="P137" s="160"/>
      <c r="Q137" s="160"/>
      <c r="R137" s="160"/>
      <c r="S137" s="160"/>
      <c r="T137" s="161"/>
      <c r="AT137" s="158" t="s">
        <v>137</v>
      </c>
      <c r="AU137" s="158" t="s">
        <v>88</v>
      </c>
      <c r="AV137" s="8" t="s">
        <v>88</v>
      </c>
      <c r="AW137" s="8" t="s">
        <v>28</v>
      </c>
      <c r="AX137" s="8" t="s">
        <v>75</v>
      </c>
      <c r="AY137" s="158" t="s">
        <v>129</v>
      </c>
    </row>
    <row r="138" spans="1:65" s="21" customFormat="1" x14ac:dyDescent="0.2">
      <c r="B138" s="264"/>
      <c r="C138" s="269"/>
      <c r="D138" s="223" t="s">
        <v>137</v>
      </c>
      <c r="E138" s="270" t="s">
        <v>1</v>
      </c>
      <c r="F138" s="271" t="s">
        <v>364</v>
      </c>
      <c r="G138" s="269"/>
      <c r="H138" s="272">
        <v>443.06</v>
      </c>
      <c r="J138" s="269"/>
      <c r="L138" s="264"/>
      <c r="M138" s="266"/>
      <c r="N138" s="267"/>
      <c r="O138" s="267"/>
      <c r="P138" s="267"/>
      <c r="Q138" s="267"/>
      <c r="R138" s="267"/>
      <c r="S138" s="267"/>
      <c r="T138" s="268"/>
      <c r="AT138" s="265" t="s">
        <v>137</v>
      </c>
      <c r="AU138" s="265" t="s">
        <v>88</v>
      </c>
      <c r="AV138" s="21" t="s">
        <v>145</v>
      </c>
      <c r="AW138" s="21" t="s">
        <v>28</v>
      </c>
      <c r="AX138" s="21" t="s">
        <v>75</v>
      </c>
      <c r="AY138" s="265" t="s">
        <v>129</v>
      </c>
    </row>
    <row r="139" spans="1:65" s="9" customFormat="1" x14ac:dyDescent="0.2">
      <c r="B139" s="162"/>
      <c r="C139" s="227"/>
      <c r="D139" s="223" t="s">
        <v>137</v>
      </c>
      <c r="E139" s="228" t="s">
        <v>1</v>
      </c>
      <c r="F139" s="229" t="s">
        <v>139</v>
      </c>
      <c r="G139" s="227"/>
      <c r="H139" s="230">
        <v>443.06</v>
      </c>
      <c r="J139" s="227"/>
      <c r="L139" s="162"/>
      <c r="M139" s="164"/>
      <c r="N139" s="165"/>
      <c r="O139" s="165"/>
      <c r="P139" s="165"/>
      <c r="Q139" s="165"/>
      <c r="R139" s="165"/>
      <c r="S139" s="165"/>
      <c r="T139" s="166"/>
      <c r="AT139" s="163" t="s">
        <v>137</v>
      </c>
      <c r="AU139" s="163" t="s">
        <v>88</v>
      </c>
      <c r="AV139" s="9" t="s">
        <v>135</v>
      </c>
      <c r="AW139" s="9" t="s">
        <v>28</v>
      </c>
      <c r="AX139" s="9" t="s">
        <v>82</v>
      </c>
      <c r="AY139" s="163" t="s">
        <v>129</v>
      </c>
    </row>
    <row r="140" spans="1:65" s="34" customFormat="1" ht="55.5" customHeight="1" x14ac:dyDescent="0.2">
      <c r="A140" s="32"/>
      <c r="B140" s="4"/>
      <c r="C140" s="217" t="s">
        <v>135</v>
      </c>
      <c r="D140" s="217" t="s">
        <v>131</v>
      </c>
      <c r="E140" s="218" t="s">
        <v>374</v>
      </c>
      <c r="F140" s="219" t="s">
        <v>375</v>
      </c>
      <c r="G140" s="220" t="s">
        <v>158</v>
      </c>
      <c r="H140" s="221">
        <v>4.83</v>
      </c>
      <c r="I140" s="5"/>
      <c r="J140" s="221">
        <f>ROUND(I140*H140,3)</f>
        <v>0</v>
      </c>
      <c r="K140" s="6"/>
      <c r="L140" s="4"/>
      <c r="M140" s="7" t="s">
        <v>1</v>
      </c>
      <c r="N140" s="151" t="s">
        <v>41</v>
      </c>
      <c r="O140" s="53"/>
      <c r="P140" s="152">
        <f>O140*H140</f>
        <v>0</v>
      </c>
      <c r="Q140" s="152">
        <v>0</v>
      </c>
      <c r="R140" s="152">
        <f>Q140*H140</f>
        <v>0</v>
      </c>
      <c r="S140" s="152">
        <v>0</v>
      </c>
      <c r="T140" s="153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54" t="s">
        <v>135</v>
      </c>
      <c r="AT140" s="154" t="s">
        <v>131</v>
      </c>
      <c r="AU140" s="154" t="s">
        <v>88</v>
      </c>
      <c r="AY140" s="24" t="s">
        <v>129</v>
      </c>
      <c r="BE140" s="155">
        <f>IF(N140="základná",J140,0)</f>
        <v>0</v>
      </c>
      <c r="BF140" s="155">
        <f>IF(N140="znížená",J140,0)</f>
        <v>0</v>
      </c>
      <c r="BG140" s="155">
        <f>IF(N140="zákl. prenesená",J140,0)</f>
        <v>0</v>
      </c>
      <c r="BH140" s="155">
        <f>IF(N140="zníž. prenesená",J140,0)</f>
        <v>0</v>
      </c>
      <c r="BI140" s="155">
        <f>IF(N140="nulová",J140,0)</f>
        <v>0</v>
      </c>
      <c r="BJ140" s="24" t="s">
        <v>88</v>
      </c>
      <c r="BK140" s="156">
        <f>ROUND(I140*H140,3)</f>
        <v>0</v>
      </c>
      <c r="BL140" s="24" t="s">
        <v>135</v>
      </c>
      <c r="BM140" s="154" t="s">
        <v>376</v>
      </c>
    </row>
    <row r="141" spans="1:65" s="10" customFormat="1" x14ac:dyDescent="0.2">
      <c r="B141" s="167"/>
      <c r="C141" s="231"/>
      <c r="D141" s="223" t="s">
        <v>137</v>
      </c>
      <c r="E141" s="232" t="s">
        <v>1</v>
      </c>
      <c r="F141" s="233" t="s">
        <v>377</v>
      </c>
      <c r="G141" s="231"/>
      <c r="H141" s="232" t="s">
        <v>1</v>
      </c>
      <c r="J141" s="231"/>
      <c r="L141" s="167"/>
      <c r="M141" s="169"/>
      <c r="N141" s="170"/>
      <c r="O141" s="170"/>
      <c r="P141" s="170"/>
      <c r="Q141" s="170"/>
      <c r="R141" s="170"/>
      <c r="S141" s="170"/>
      <c r="T141" s="171"/>
      <c r="AT141" s="168" t="s">
        <v>137</v>
      </c>
      <c r="AU141" s="168" t="s">
        <v>88</v>
      </c>
      <c r="AV141" s="10" t="s">
        <v>82</v>
      </c>
      <c r="AW141" s="10" t="s">
        <v>28</v>
      </c>
      <c r="AX141" s="10" t="s">
        <v>75</v>
      </c>
      <c r="AY141" s="168" t="s">
        <v>129</v>
      </c>
    </row>
    <row r="142" spans="1:65" s="8" customFormat="1" x14ac:dyDescent="0.2">
      <c r="B142" s="157"/>
      <c r="C142" s="222"/>
      <c r="D142" s="223" t="s">
        <v>137</v>
      </c>
      <c r="E142" s="224" t="s">
        <v>1</v>
      </c>
      <c r="F142" s="225" t="s">
        <v>378</v>
      </c>
      <c r="G142" s="222"/>
      <c r="H142" s="226">
        <v>4.83</v>
      </c>
      <c r="J142" s="222"/>
      <c r="L142" s="157"/>
      <c r="M142" s="159"/>
      <c r="N142" s="160"/>
      <c r="O142" s="160"/>
      <c r="P142" s="160"/>
      <c r="Q142" s="160"/>
      <c r="R142" s="160"/>
      <c r="S142" s="160"/>
      <c r="T142" s="161"/>
      <c r="AT142" s="158" t="s">
        <v>137</v>
      </c>
      <c r="AU142" s="158" t="s">
        <v>88</v>
      </c>
      <c r="AV142" s="8" t="s">
        <v>88</v>
      </c>
      <c r="AW142" s="8" t="s">
        <v>28</v>
      </c>
      <c r="AX142" s="8" t="s">
        <v>75</v>
      </c>
      <c r="AY142" s="158" t="s">
        <v>129</v>
      </c>
    </row>
    <row r="143" spans="1:65" s="21" customFormat="1" x14ac:dyDescent="0.2">
      <c r="B143" s="264"/>
      <c r="C143" s="269"/>
      <c r="D143" s="223" t="s">
        <v>137</v>
      </c>
      <c r="E143" s="270" t="s">
        <v>1</v>
      </c>
      <c r="F143" s="271" t="s">
        <v>364</v>
      </c>
      <c r="G143" s="269"/>
      <c r="H143" s="272">
        <v>4.83</v>
      </c>
      <c r="J143" s="269"/>
      <c r="L143" s="264"/>
      <c r="M143" s="266"/>
      <c r="N143" s="267"/>
      <c r="O143" s="267"/>
      <c r="P143" s="267"/>
      <c r="Q143" s="267"/>
      <c r="R143" s="267"/>
      <c r="S143" s="267"/>
      <c r="T143" s="268"/>
      <c r="AT143" s="265" t="s">
        <v>137</v>
      </c>
      <c r="AU143" s="265" t="s">
        <v>88</v>
      </c>
      <c r="AV143" s="21" t="s">
        <v>145</v>
      </c>
      <c r="AW143" s="21" t="s">
        <v>28</v>
      </c>
      <c r="AX143" s="21" t="s">
        <v>75</v>
      </c>
      <c r="AY143" s="265" t="s">
        <v>129</v>
      </c>
    </row>
    <row r="144" spans="1:65" s="9" customFormat="1" x14ac:dyDescent="0.2">
      <c r="B144" s="162"/>
      <c r="C144" s="227"/>
      <c r="D144" s="223" t="s">
        <v>137</v>
      </c>
      <c r="E144" s="228" t="s">
        <v>1</v>
      </c>
      <c r="F144" s="229" t="s">
        <v>139</v>
      </c>
      <c r="G144" s="227"/>
      <c r="H144" s="230">
        <v>4.83</v>
      </c>
      <c r="J144" s="227"/>
      <c r="L144" s="162"/>
      <c r="M144" s="164"/>
      <c r="N144" s="165"/>
      <c r="O144" s="165"/>
      <c r="P144" s="165"/>
      <c r="Q144" s="165"/>
      <c r="R144" s="165"/>
      <c r="S144" s="165"/>
      <c r="T144" s="166"/>
      <c r="AT144" s="163" t="s">
        <v>137</v>
      </c>
      <c r="AU144" s="163" t="s">
        <v>88</v>
      </c>
      <c r="AV144" s="9" t="s">
        <v>135</v>
      </c>
      <c r="AW144" s="9" t="s">
        <v>28</v>
      </c>
      <c r="AX144" s="9" t="s">
        <v>82</v>
      </c>
      <c r="AY144" s="163" t="s">
        <v>129</v>
      </c>
    </row>
    <row r="145" spans="1:65" s="34" customFormat="1" ht="33" customHeight="1" x14ac:dyDescent="0.2">
      <c r="A145" s="32"/>
      <c r="B145" s="4"/>
      <c r="C145" s="217" t="s">
        <v>155</v>
      </c>
      <c r="D145" s="217" t="s">
        <v>131</v>
      </c>
      <c r="E145" s="218" t="s">
        <v>379</v>
      </c>
      <c r="F145" s="219" t="s">
        <v>380</v>
      </c>
      <c r="G145" s="220" t="s">
        <v>134</v>
      </c>
      <c r="H145" s="221">
        <v>32.590000000000003</v>
      </c>
      <c r="I145" s="5"/>
      <c r="J145" s="221">
        <f>ROUND(I145*H145,3)</f>
        <v>0</v>
      </c>
      <c r="K145" s="6"/>
      <c r="L145" s="4"/>
      <c r="M145" s="7" t="s">
        <v>1</v>
      </c>
      <c r="N145" s="151" t="s">
        <v>41</v>
      </c>
      <c r="O145" s="53"/>
      <c r="P145" s="152">
        <f>O145*H145</f>
        <v>0</v>
      </c>
      <c r="Q145" s="152">
        <v>0</v>
      </c>
      <c r="R145" s="152">
        <f>Q145*H145</f>
        <v>0</v>
      </c>
      <c r="S145" s="152">
        <v>0</v>
      </c>
      <c r="T145" s="153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54" t="s">
        <v>135</v>
      </c>
      <c r="AT145" s="154" t="s">
        <v>131</v>
      </c>
      <c r="AU145" s="154" t="s">
        <v>88</v>
      </c>
      <c r="AY145" s="24" t="s">
        <v>129</v>
      </c>
      <c r="BE145" s="155">
        <f>IF(N145="základná",J145,0)</f>
        <v>0</v>
      </c>
      <c r="BF145" s="155">
        <f>IF(N145="znížená",J145,0)</f>
        <v>0</v>
      </c>
      <c r="BG145" s="155">
        <f>IF(N145="zákl. prenesená",J145,0)</f>
        <v>0</v>
      </c>
      <c r="BH145" s="155">
        <f>IF(N145="zníž. prenesená",J145,0)</f>
        <v>0</v>
      </c>
      <c r="BI145" s="155">
        <f>IF(N145="nulová",J145,0)</f>
        <v>0</v>
      </c>
      <c r="BJ145" s="24" t="s">
        <v>88</v>
      </c>
      <c r="BK145" s="156">
        <f>ROUND(I145*H145,3)</f>
        <v>0</v>
      </c>
      <c r="BL145" s="24" t="s">
        <v>135</v>
      </c>
      <c r="BM145" s="154" t="s">
        <v>381</v>
      </c>
    </row>
    <row r="146" spans="1:65" s="10" customFormat="1" x14ac:dyDescent="0.2">
      <c r="B146" s="167"/>
      <c r="C146" s="231"/>
      <c r="D146" s="223" t="s">
        <v>137</v>
      </c>
      <c r="E146" s="232" t="s">
        <v>1</v>
      </c>
      <c r="F146" s="233" t="s">
        <v>382</v>
      </c>
      <c r="G146" s="231"/>
      <c r="H146" s="232" t="s">
        <v>1</v>
      </c>
      <c r="J146" s="231"/>
      <c r="L146" s="167"/>
      <c r="M146" s="169"/>
      <c r="N146" s="170"/>
      <c r="O146" s="170"/>
      <c r="P146" s="170"/>
      <c r="Q146" s="170"/>
      <c r="R146" s="170"/>
      <c r="S146" s="170"/>
      <c r="T146" s="171"/>
      <c r="AT146" s="168" t="s">
        <v>137</v>
      </c>
      <c r="AU146" s="168" t="s">
        <v>88</v>
      </c>
      <c r="AV146" s="10" t="s">
        <v>82</v>
      </c>
      <c r="AW146" s="10" t="s">
        <v>28</v>
      </c>
      <c r="AX146" s="10" t="s">
        <v>75</v>
      </c>
      <c r="AY146" s="168" t="s">
        <v>129</v>
      </c>
    </row>
    <row r="147" spans="1:65" s="8" customFormat="1" x14ac:dyDescent="0.2">
      <c r="B147" s="157"/>
      <c r="C147" s="222"/>
      <c r="D147" s="223" t="s">
        <v>137</v>
      </c>
      <c r="E147" s="224" t="s">
        <v>1</v>
      </c>
      <c r="F147" s="225" t="s">
        <v>383</v>
      </c>
      <c r="G147" s="222"/>
      <c r="H147" s="226">
        <v>32.590000000000003</v>
      </c>
      <c r="J147" s="222"/>
      <c r="L147" s="157"/>
      <c r="M147" s="159"/>
      <c r="N147" s="160"/>
      <c r="O147" s="160"/>
      <c r="P147" s="160"/>
      <c r="Q147" s="160"/>
      <c r="R147" s="160"/>
      <c r="S147" s="160"/>
      <c r="T147" s="161"/>
      <c r="AT147" s="158" t="s">
        <v>137</v>
      </c>
      <c r="AU147" s="158" t="s">
        <v>88</v>
      </c>
      <c r="AV147" s="8" t="s">
        <v>88</v>
      </c>
      <c r="AW147" s="8" t="s">
        <v>28</v>
      </c>
      <c r="AX147" s="8" t="s">
        <v>75</v>
      </c>
      <c r="AY147" s="158" t="s">
        <v>129</v>
      </c>
    </row>
    <row r="148" spans="1:65" s="21" customFormat="1" x14ac:dyDescent="0.2">
      <c r="B148" s="264"/>
      <c r="C148" s="269"/>
      <c r="D148" s="223" t="s">
        <v>137</v>
      </c>
      <c r="E148" s="270" t="s">
        <v>1</v>
      </c>
      <c r="F148" s="271" t="s">
        <v>364</v>
      </c>
      <c r="G148" s="269"/>
      <c r="H148" s="272">
        <v>32.590000000000003</v>
      </c>
      <c r="J148" s="269"/>
      <c r="L148" s="264"/>
      <c r="M148" s="266"/>
      <c r="N148" s="267"/>
      <c r="O148" s="267"/>
      <c r="P148" s="267"/>
      <c r="Q148" s="267"/>
      <c r="R148" s="267"/>
      <c r="S148" s="267"/>
      <c r="T148" s="268"/>
      <c r="AT148" s="265" t="s">
        <v>137</v>
      </c>
      <c r="AU148" s="265" t="s">
        <v>88</v>
      </c>
      <c r="AV148" s="21" t="s">
        <v>145</v>
      </c>
      <c r="AW148" s="21" t="s">
        <v>28</v>
      </c>
      <c r="AX148" s="21" t="s">
        <v>75</v>
      </c>
      <c r="AY148" s="265" t="s">
        <v>129</v>
      </c>
    </row>
    <row r="149" spans="1:65" s="9" customFormat="1" x14ac:dyDescent="0.2">
      <c r="B149" s="162"/>
      <c r="C149" s="227"/>
      <c r="D149" s="223" t="s">
        <v>137</v>
      </c>
      <c r="E149" s="228" t="s">
        <v>1</v>
      </c>
      <c r="F149" s="229" t="s">
        <v>139</v>
      </c>
      <c r="G149" s="227"/>
      <c r="H149" s="230">
        <v>32.590000000000003</v>
      </c>
      <c r="J149" s="227"/>
      <c r="L149" s="162"/>
      <c r="M149" s="164"/>
      <c r="N149" s="165"/>
      <c r="O149" s="165"/>
      <c r="P149" s="165"/>
      <c r="Q149" s="165"/>
      <c r="R149" s="165"/>
      <c r="S149" s="165"/>
      <c r="T149" s="166"/>
      <c r="AT149" s="163" t="s">
        <v>137</v>
      </c>
      <c r="AU149" s="163" t="s">
        <v>88</v>
      </c>
      <c r="AV149" s="9" t="s">
        <v>135</v>
      </c>
      <c r="AW149" s="9" t="s">
        <v>28</v>
      </c>
      <c r="AX149" s="9" t="s">
        <v>82</v>
      </c>
      <c r="AY149" s="163" t="s">
        <v>129</v>
      </c>
    </row>
    <row r="150" spans="1:65" s="34" customFormat="1" ht="16.5" customHeight="1" x14ac:dyDescent="0.2">
      <c r="A150" s="32"/>
      <c r="B150" s="4"/>
      <c r="C150" s="217" t="s">
        <v>164</v>
      </c>
      <c r="D150" s="217" t="s">
        <v>131</v>
      </c>
      <c r="E150" s="218" t="s">
        <v>384</v>
      </c>
      <c r="F150" s="219" t="s">
        <v>385</v>
      </c>
      <c r="G150" s="220" t="s">
        <v>134</v>
      </c>
      <c r="H150" s="221">
        <v>32.590000000000003</v>
      </c>
      <c r="I150" s="5"/>
      <c r="J150" s="221">
        <f>ROUND(I150*H150,3)</f>
        <v>0</v>
      </c>
      <c r="K150" s="6"/>
      <c r="L150" s="4"/>
      <c r="M150" s="7" t="s">
        <v>1</v>
      </c>
      <c r="N150" s="151" t="s">
        <v>41</v>
      </c>
      <c r="O150" s="53"/>
      <c r="P150" s="152">
        <f>O150*H150</f>
        <v>0</v>
      </c>
      <c r="Q150" s="152">
        <v>6.4000000000000005E-4</v>
      </c>
      <c r="R150" s="152">
        <f>Q150*H150</f>
        <v>2.0857600000000004E-2</v>
      </c>
      <c r="S150" s="152">
        <v>0</v>
      </c>
      <c r="T150" s="153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54" t="s">
        <v>135</v>
      </c>
      <c r="AT150" s="154" t="s">
        <v>131</v>
      </c>
      <c r="AU150" s="154" t="s">
        <v>88</v>
      </c>
      <c r="AY150" s="24" t="s">
        <v>129</v>
      </c>
      <c r="BE150" s="155">
        <f>IF(N150="základná",J150,0)</f>
        <v>0</v>
      </c>
      <c r="BF150" s="155">
        <f>IF(N150="znížená",J150,0)</f>
        <v>0</v>
      </c>
      <c r="BG150" s="155">
        <f>IF(N150="zákl. prenesená",J150,0)</f>
        <v>0</v>
      </c>
      <c r="BH150" s="155">
        <f>IF(N150="zníž. prenesená",J150,0)</f>
        <v>0</v>
      </c>
      <c r="BI150" s="155">
        <f>IF(N150="nulová",J150,0)</f>
        <v>0</v>
      </c>
      <c r="BJ150" s="24" t="s">
        <v>88</v>
      </c>
      <c r="BK150" s="156">
        <f>ROUND(I150*H150,3)</f>
        <v>0</v>
      </c>
      <c r="BL150" s="24" t="s">
        <v>135</v>
      </c>
      <c r="BM150" s="154" t="s">
        <v>386</v>
      </c>
    </row>
    <row r="151" spans="1:65" s="10" customFormat="1" x14ac:dyDescent="0.2">
      <c r="B151" s="167"/>
      <c r="C151" s="231"/>
      <c r="D151" s="223" t="s">
        <v>137</v>
      </c>
      <c r="E151" s="232" t="s">
        <v>1</v>
      </c>
      <c r="F151" s="233" t="s">
        <v>387</v>
      </c>
      <c r="G151" s="231"/>
      <c r="H151" s="232" t="s">
        <v>1</v>
      </c>
      <c r="J151" s="231"/>
      <c r="L151" s="167"/>
      <c r="M151" s="169"/>
      <c r="N151" s="170"/>
      <c r="O151" s="170"/>
      <c r="P151" s="170"/>
      <c r="Q151" s="170"/>
      <c r="R151" s="170"/>
      <c r="S151" s="170"/>
      <c r="T151" s="171"/>
      <c r="AT151" s="168" t="s">
        <v>137</v>
      </c>
      <c r="AU151" s="168" t="s">
        <v>88</v>
      </c>
      <c r="AV151" s="10" t="s">
        <v>82</v>
      </c>
      <c r="AW151" s="10" t="s">
        <v>28</v>
      </c>
      <c r="AX151" s="10" t="s">
        <v>75</v>
      </c>
      <c r="AY151" s="168" t="s">
        <v>129</v>
      </c>
    </row>
    <row r="152" spans="1:65" s="8" customFormat="1" x14ac:dyDescent="0.2">
      <c r="B152" s="157"/>
      <c r="C152" s="222"/>
      <c r="D152" s="223" t="s">
        <v>137</v>
      </c>
      <c r="E152" s="224" t="s">
        <v>1</v>
      </c>
      <c r="F152" s="225" t="s">
        <v>388</v>
      </c>
      <c r="G152" s="222"/>
      <c r="H152" s="226">
        <v>32.590000000000003</v>
      </c>
      <c r="J152" s="222"/>
      <c r="L152" s="157"/>
      <c r="M152" s="159"/>
      <c r="N152" s="160"/>
      <c r="O152" s="160"/>
      <c r="P152" s="160"/>
      <c r="Q152" s="160"/>
      <c r="R152" s="160"/>
      <c r="S152" s="160"/>
      <c r="T152" s="161"/>
      <c r="AT152" s="158" t="s">
        <v>137</v>
      </c>
      <c r="AU152" s="158" t="s">
        <v>88</v>
      </c>
      <c r="AV152" s="8" t="s">
        <v>88</v>
      </c>
      <c r="AW152" s="8" t="s">
        <v>28</v>
      </c>
      <c r="AX152" s="8" t="s">
        <v>75</v>
      </c>
      <c r="AY152" s="158" t="s">
        <v>129</v>
      </c>
    </row>
    <row r="153" spans="1:65" s="21" customFormat="1" x14ac:dyDescent="0.2">
      <c r="B153" s="264"/>
      <c r="C153" s="269"/>
      <c r="D153" s="223" t="s">
        <v>137</v>
      </c>
      <c r="E153" s="270" t="s">
        <v>1</v>
      </c>
      <c r="F153" s="271" t="s">
        <v>364</v>
      </c>
      <c r="G153" s="269"/>
      <c r="H153" s="272">
        <v>32.590000000000003</v>
      </c>
      <c r="J153" s="269"/>
      <c r="L153" s="264"/>
      <c r="M153" s="266"/>
      <c r="N153" s="267"/>
      <c r="O153" s="267"/>
      <c r="P153" s="267"/>
      <c r="Q153" s="267"/>
      <c r="R153" s="267"/>
      <c r="S153" s="267"/>
      <c r="T153" s="268"/>
      <c r="AT153" s="265" t="s">
        <v>137</v>
      </c>
      <c r="AU153" s="265" t="s">
        <v>88</v>
      </c>
      <c r="AV153" s="21" t="s">
        <v>145</v>
      </c>
      <c r="AW153" s="21" t="s">
        <v>28</v>
      </c>
      <c r="AX153" s="21" t="s">
        <v>75</v>
      </c>
      <c r="AY153" s="265" t="s">
        <v>129</v>
      </c>
    </row>
    <row r="154" spans="1:65" s="9" customFormat="1" x14ac:dyDescent="0.2">
      <c r="B154" s="162"/>
      <c r="C154" s="227"/>
      <c r="D154" s="223" t="s">
        <v>137</v>
      </c>
      <c r="E154" s="228" t="s">
        <v>1</v>
      </c>
      <c r="F154" s="229" t="s">
        <v>139</v>
      </c>
      <c r="G154" s="227"/>
      <c r="H154" s="230">
        <v>32.590000000000003</v>
      </c>
      <c r="J154" s="227"/>
      <c r="L154" s="162"/>
      <c r="M154" s="164"/>
      <c r="N154" s="165"/>
      <c r="O154" s="165"/>
      <c r="P154" s="165"/>
      <c r="Q154" s="165"/>
      <c r="R154" s="165"/>
      <c r="S154" s="165"/>
      <c r="T154" s="166"/>
      <c r="AT154" s="163" t="s">
        <v>137</v>
      </c>
      <c r="AU154" s="163" t="s">
        <v>88</v>
      </c>
      <c r="AV154" s="9" t="s">
        <v>135</v>
      </c>
      <c r="AW154" s="9" t="s">
        <v>28</v>
      </c>
      <c r="AX154" s="9" t="s">
        <v>82</v>
      </c>
      <c r="AY154" s="163" t="s">
        <v>129</v>
      </c>
    </row>
    <row r="155" spans="1:65" s="34" customFormat="1" ht="16.5" customHeight="1" x14ac:dyDescent="0.2">
      <c r="A155" s="32"/>
      <c r="B155" s="4"/>
      <c r="C155" s="273" t="s">
        <v>168</v>
      </c>
      <c r="D155" s="273" t="s">
        <v>271</v>
      </c>
      <c r="E155" s="274" t="s">
        <v>389</v>
      </c>
      <c r="F155" s="275" t="s">
        <v>390</v>
      </c>
      <c r="G155" s="276" t="s">
        <v>391</v>
      </c>
      <c r="H155" s="277">
        <v>1.0069999999999999</v>
      </c>
      <c r="I155" s="18"/>
      <c r="J155" s="277">
        <f>ROUND(I155*H155,3)</f>
        <v>0</v>
      </c>
      <c r="K155" s="19"/>
      <c r="L155" s="235"/>
      <c r="M155" s="20" t="s">
        <v>1</v>
      </c>
      <c r="N155" s="236" t="s">
        <v>41</v>
      </c>
      <c r="O155" s="53"/>
      <c r="P155" s="152">
        <f>O155*H155</f>
        <v>0</v>
      </c>
      <c r="Q155" s="152">
        <v>1E-3</v>
      </c>
      <c r="R155" s="152">
        <f>Q155*H155</f>
        <v>1.0069999999999999E-3</v>
      </c>
      <c r="S155" s="152">
        <v>0</v>
      </c>
      <c r="T155" s="153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54" t="s">
        <v>172</v>
      </c>
      <c r="AT155" s="154" t="s">
        <v>271</v>
      </c>
      <c r="AU155" s="154" t="s">
        <v>88</v>
      </c>
      <c r="AY155" s="24" t="s">
        <v>129</v>
      </c>
      <c r="BE155" s="155">
        <f>IF(N155="základná",J155,0)</f>
        <v>0</v>
      </c>
      <c r="BF155" s="155">
        <f>IF(N155="znížená",J155,0)</f>
        <v>0</v>
      </c>
      <c r="BG155" s="155">
        <f>IF(N155="zákl. prenesená",J155,0)</f>
        <v>0</v>
      </c>
      <c r="BH155" s="155">
        <f>IF(N155="zníž. prenesená",J155,0)</f>
        <v>0</v>
      </c>
      <c r="BI155" s="155">
        <f>IF(N155="nulová",J155,0)</f>
        <v>0</v>
      </c>
      <c r="BJ155" s="24" t="s">
        <v>88</v>
      </c>
      <c r="BK155" s="156">
        <f>ROUND(I155*H155,3)</f>
        <v>0</v>
      </c>
      <c r="BL155" s="24" t="s">
        <v>135</v>
      </c>
      <c r="BM155" s="154" t="s">
        <v>392</v>
      </c>
    </row>
    <row r="156" spans="1:65" s="8" customFormat="1" x14ac:dyDescent="0.2">
      <c r="B156" s="157"/>
      <c r="C156" s="222"/>
      <c r="D156" s="223" t="s">
        <v>137</v>
      </c>
      <c r="E156" s="224" t="s">
        <v>1</v>
      </c>
      <c r="F156" s="225" t="s">
        <v>393</v>
      </c>
      <c r="G156" s="222"/>
      <c r="H156" s="226">
        <v>1.0069999999999999</v>
      </c>
      <c r="J156" s="222"/>
      <c r="L156" s="157"/>
      <c r="M156" s="159"/>
      <c r="N156" s="160"/>
      <c r="O156" s="160"/>
      <c r="P156" s="160"/>
      <c r="Q156" s="160"/>
      <c r="R156" s="160"/>
      <c r="S156" s="160"/>
      <c r="T156" s="161"/>
      <c r="AT156" s="158" t="s">
        <v>137</v>
      </c>
      <c r="AU156" s="158" t="s">
        <v>88</v>
      </c>
      <c r="AV156" s="8" t="s">
        <v>88</v>
      </c>
      <c r="AW156" s="8" t="s">
        <v>28</v>
      </c>
      <c r="AX156" s="8" t="s">
        <v>75</v>
      </c>
      <c r="AY156" s="158" t="s">
        <v>129</v>
      </c>
    </row>
    <row r="157" spans="1:65" s="9" customFormat="1" x14ac:dyDescent="0.2">
      <c r="B157" s="162"/>
      <c r="C157" s="227"/>
      <c r="D157" s="223" t="s">
        <v>137</v>
      </c>
      <c r="E157" s="228" t="s">
        <v>1</v>
      </c>
      <c r="F157" s="229" t="s">
        <v>139</v>
      </c>
      <c r="G157" s="227"/>
      <c r="H157" s="230">
        <v>1.0069999999999999</v>
      </c>
      <c r="J157" s="227"/>
      <c r="L157" s="162"/>
      <c r="M157" s="164"/>
      <c r="N157" s="165"/>
      <c r="O157" s="165"/>
      <c r="P157" s="165"/>
      <c r="Q157" s="165"/>
      <c r="R157" s="165"/>
      <c r="S157" s="165"/>
      <c r="T157" s="166"/>
      <c r="AT157" s="163" t="s">
        <v>137</v>
      </c>
      <c r="AU157" s="163" t="s">
        <v>88</v>
      </c>
      <c r="AV157" s="9" t="s">
        <v>135</v>
      </c>
      <c r="AW157" s="9" t="s">
        <v>28</v>
      </c>
      <c r="AX157" s="9" t="s">
        <v>82</v>
      </c>
      <c r="AY157" s="163" t="s">
        <v>129</v>
      </c>
    </row>
    <row r="158" spans="1:65" s="3" customFormat="1" ht="22.9" customHeight="1" x14ac:dyDescent="0.2">
      <c r="B158" s="143"/>
      <c r="C158" s="212"/>
      <c r="D158" s="213" t="s">
        <v>74</v>
      </c>
      <c r="E158" s="215" t="s">
        <v>88</v>
      </c>
      <c r="F158" s="215" t="s">
        <v>394</v>
      </c>
      <c r="G158" s="212"/>
      <c r="H158" s="212"/>
      <c r="J158" s="216">
        <f>BK158</f>
        <v>0</v>
      </c>
      <c r="L158" s="143"/>
      <c r="M158" s="145"/>
      <c r="N158" s="146"/>
      <c r="O158" s="146"/>
      <c r="P158" s="147">
        <f>SUM(P159:P178)</f>
        <v>0</v>
      </c>
      <c r="Q158" s="146"/>
      <c r="R158" s="147">
        <f>SUM(R159:R178)</f>
        <v>235.32943234000001</v>
      </c>
      <c r="S158" s="146"/>
      <c r="T158" s="148">
        <f>SUM(T159:T178)</f>
        <v>0</v>
      </c>
      <c r="AR158" s="144" t="s">
        <v>82</v>
      </c>
      <c r="AT158" s="149" t="s">
        <v>74</v>
      </c>
      <c r="AU158" s="149" t="s">
        <v>82</v>
      </c>
      <c r="AY158" s="144" t="s">
        <v>129</v>
      </c>
      <c r="BK158" s="150">
        <f>SUM(BK159:BK178)</f>
        <v>0</v>
      </c>
    </row>
    <row r="159" spans="1:65" s="34" customFormat="1" ht="24.2" customHeight="1" x14ac:dyDescent="0.2">
      <c r="A159" s="32"/>
      <c r="B159" s="4"/>
      <c r="C159" s="217" t="s">
        <v>172</v>
      </c>
      <c r="D159" s="217" t="s">
        <v>131</v>
      </c>
      <c r="E159" s="218" t="s">
        <v>395</v>
      </c>
      <c r="F159" s="219" t="s">
        <v>396</v>
      </c>
      <c r="G159" s="220" t="s">
        <v>134</v>
      </c>
      <c r="H159" s="221">
        <v>326.01799999999997</v>
      </c>
      <c r="I159" s="5"/>
      <c r="J159" s="221">
        <f>ROUND(I159*H159,3)</f>
        <v>0</v>
      </c>
      <c r="K159" s="6"/>
      <c r="L159" s="4"/>
      <c r="M159" s="7" t="s">
        <v>1</v>
      </c>
      <c r="N159" s="151" t="s">
        <v>41</v>
      </c>
      <c r="O159" s="53"/>
      <c r="P159" s="152">
        <f>O159*H159</f>
        <v>0</v>
      </c>
      <c r="Q159" s="152">
        <v>6.1850000000000002E-2</v>
      </c>
      <c r="R159" s="152">
        <f>Q159*H159</f>
        <v>20.1642133</v>
      </c>
      <c r="S159" s="152">
        <v>0</v>
      </c>
      <c r="T159" s="153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54" t="s">
        <v>135</v>
      </c>
      <c r="AT159" s="154" t="s">
        <v>131</v>
      </c>
      <c r="AU159" s="154" t="s">
        <v>88</v>
      </c>
      <c r="AY159" s="24" t="s">
        <v>129</v>
      </c>
      <c r="BE159" s="155">
        <f>IF(N159="základná",J159,0)</f>
        <v>0</v>
      </c>
      <c r="BF159" s="155">
        <f>IF(N159="znížená",J159,0)</f>
        <v>0</v>
      </c>
      <c r="BG159" s="155">
        <f>IF(N159="zákl. prenesená",J159,0)</f>
        <v>0</v>
      </c>
      <c r="BH159" s="155">
        <f>IF(N159="zníž. prenesená",J159,0)</f>
        <v>0</v>
      </c>
      <c r="BI159" s="155">
        <f>IF(N159="nulová",J159,0)</f>
        <v>0</v>
      </c>
      <c r="BJ159" s="24" t="s">
        <v>88</v>
      </c>
      <c r="BK159" s="156">
        <f>ROUND(I159*H159,3)</f>
        <v>0</v>
      </c>
      <c r="BL159" s="24" t="s">
        <v>135</v>
      </c>
      <c r="BM159" s="154" t="s">
        <v>397</v>
      </c>
    </row>
    <row r="160" spans="1:65" s="10" customFormat="1" x14ac:dyDescent="0.2">
      <c r="B160" s="167"/>
      <c r="C160" s="231"/>
      <c r="D160" s="223" t="s">
        <v>137</v>
      </c>
      <c r="E160" s="232" t="s">
        <v>1</v>
      </c>
      <c r="F160" s="233" t="s">
        <v>398</v>
      </c>
      <c r="G160" s="231"/>
      <c r="H160" s="232" t="s">
        <v>1</v>
      </c>
      <c r="J160" s="231"/>
      <c r="L160" s="167"/>
      <c r="M160" s="169"/>
      <c r="N160" s="170"/>
      <c r="O160" s="170"/>
      <c r="P160" s="170"/>
      <c r="Q160" s="170"/>
      <c r="R160" s="170"/>
      <c r="S160" s="170"/>
      <c r="T160" s="171"/>
      <c r="AT160" s="168" t="s">
        <v>137</v>
      </c>
      <c r="AU160" s="168" t="s">
        <v>88</v>
      </c>
      <c r="AV160" s="10" t="s">
        <v>82</v>
      </c>
      <c r="AW160" s="10" t="s">
        <v>28</v>
      </c>
      <c r="AX160" s="10" t="s">
        <v>75</v>
      </c>
      <c r="AY160" s="168" t="s">
        <v>129</v>
      </c>
    </row>
    <row r="161" spans="1:65" s="8" customFormat="1" x14ac:dyDescent="0.2">
      <c r="B161" s="157"/>
      <c r="C161" s="222"/>
      <c r="D161" s="223" t="s">
        <v>137</v>
      </c>
      <c r="E161" s="224" t="s">
        <v>1</v>
      </c>
      <c r="F161" s="225" t="s">
        <v>399</v>
      </c>
      <c r="G161" s="222"/>
      <c r="H161" s="226">
        <v>326.01799999999997</v>
      </c>
      <c r="J161" s="222"/>
      <c r="L161" s="157"/>
      <c r="M161" s="159"/>
      <c r="N161" s="160"/>
      <c r="O161" s="160"/>
      <c r="P161" s="160"/>
      <c r="Q161" s="160"/>
      <c r="R161" s="160"/>
      <c r="S161" s="160"/>
      <c r="T161" s="161"/>
      <c r="AT161" s="158" t="s">
        <v>137</v>
      </c>
      <c r="AU161" s="158" t="s">
        <v>88</v>
      </c>
      <c r="AV161" s="8" t="s">
        <v>88</v>
      </c>
      <c r="AW161" s="8" t="s">
        <v>28</v>
      </c>
      <c r="AX161" s="8" t="s">
        <v>75</v>
      </c>
      <c r="AY161" s="158" t="s">
        <v>129</v>
      </c>
    </row>
    <row r="162" spans="1:65" s="21" customFormat="1" x14ac:dyDescent="0.2">
      <c r="B162" s="264"/>
      <c r="C162" s="269"/>
      <c r="D162" s="223" t="s">
        <v>137</v>
      </c>
      <c r="E162" s="270" t="s">
        <v>1</v>
      </c>
      <c r="F162" s="271" t="s">
        <v>364</v>
      </c>
      <c r="G162" s="269"/>
      <c r="H162" s="272">
        <v>326.01799999999997</v>
      </c>
      <c r="J162" s="269"/>
      <c r="L162" s="264"/>
      <c r="M162" s="266"/>
      <c r="N162" s="267"/>
      <c r="O162" s="267"/>
      <c r="P162" s="267"/>
      <c r="Q162" s="267"/>
      <c r="R162" s="267"/>
      <c r="S162" s="267"/>
      <c r="T162" s="268"/>
      <c r="AT162" s="265" t="s">
        <v>137</v>
      </c>
      <c r="AU162" s="265" t="s">
        <v>88</v>
      </c>
      <c r="AV162" s="21" t="s">
        <v>145</v>
      </c>
      <c r="AW162" s="21" t="s">
        <v>28</v>
      </c>
      <c r="AX162" s="21" t="s">
        <v>75</v>
      </c>
      <c r="AY162" s="265" t="s">
        <v>129</v>
      </c>
    </row>
    <row r="163" spans="1:65" s="9" customFormat="1" x14ac:dyDescent="0.2">
      <c r="B163" s="162"/>
      <c r="C163" s="227"/>
      <c r="D163" s="223" t="s">
        <v>137</v>
      </c>
      <c r="E163" s="228" t="s">
        <v>1</v>
      </c>
      <c r="F163" s="229" t="s">
        <v>139</v>
      </c>
      <c r="G163" s="227"/>
      <c r="H163" s="230">
        <v>326.01799999999997</v>
      </c>
      <c r="J163" s="227"/>
      <c r="L163" s="162"/>
      <c r="M163" s="164"/>
      <c r="N163" s="165"/>
      <c r="O163" s="165"/>
      <c r="P163" s="165"/>
      <c r="Q163" s="165"/>
      <c r="R163" s="165"/>
      <c r="S163" s="165"/>
      <c r="T163" s="166"/>
      <c r="AT163" s="163" t="s">
        <v>137</v>
      </c>
      <c r="AU163" s="163" t="s">
        <v>88</v>
      </c>
      <c r="AV163" s="9" t="s">
        <v>135</v>
      </c>
      <c r="AW163" s="9" t="s">
        <v>28</v>
      </c>
      <c r="AX163" s="9" t="s">
        <v>82</v>
      </c>
      <c r="AY163" s="163" t="s">
        <v>129</v>
      </c>
    </row>
    <row r="164" spans="1:65" s="34" customFormat="1" ht="24.2" customHeight="1" x14ac:dyDescent="0.2">
      <c r="A164" s="32"/>
      <c r="B164" s="4"/>
      <c r="C164" s="217" t="s">
        <v>176</v>
      </c>
      <c r="D164" s="217" t="s">
        <v>131</v>
      </c>
      <c r="E164" s="218" t="s">
        <v>400</v>
      </c>
      <c r="F164" s="219" t="s">
        <v>401</v>
      </c>
      <c r="G164" s="220" t="s">
        <v>158</v>
      </c>
      <c r="H164" s="221">
        <v>1.8240000000000001</v>
      </c>
      <c r="I164" s="5"/>
      <c r="J164" s="221">
        <f>ROUND(I164*H164,3)</f>
        <v>0</v>
      </c>
      <c r="K164" s="6"/>
      <c r="L164" s="4"/>
      <c r="M164" s="7" t="s">
        <v>1</v>
      </c>
      <c r="N164" s="151" t="s">
        <v>41</v>
      </c>
      <c r="O164" s="53"/>
      <c r="P164" s="152">
        <f>O164*H164</f>
        <v>0</v>
      </c>
      <c r="Q164" s="152">
        <v>0</v>
      </c>
      <c r="R164" s="152">
        <f>Q164*H164</f>
        <v>0</v>
      </c>
      <c r="S164" s="152">
        <v>0</v>
      </c>
      <c r="T164" s="153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54" t="s">
        <v>135</v>
      </c>
      <c r="AT164" s="154" t="s">
        <v>131</v>
      </c>
      <c r="AU164" s="154" t="s">
        <v>88</v>
      </c>
      <c r="AY164" s="24" t="s">
        <v>129</v>
      </c>
      <c r="BE164" s="155">
        <f>IF(N164="základná",J164,0)</f>
        <v>0</v>
      </c>
      <c r="BF164" s="155">
        <f>IF(N164="znížená",J164,0)</f>
        <v>0</v>
      </c>
      <c r="BG164" s="155">
        <f>IF(N164="zákl. prenesená",J164,0)</f>
        <v>0</v>
      </c>
      <c r="BH164" s="155">
        <f>IF(N164="zníž. prenesená",J164,0)</f>
        <v>0</v>
      </c>
      <c r="BI164" s="155">
        <f>IF(N164="nulová",J164,0)</f>
        <v>0</v>
      </c>
      <c r="BJ164" s="24" t="s">
        <v>88</v>
      </c>
      <c r="BK164" s="156">
        <f>ROUND(I164*H164,3)</f>
        <v>0</v>
      </c>
      <c r="BL164" s="24" t="s">
        <v>135</v>
      </c>
      <c r="BM164" s="154" t="s">
        <v>402</v>
      </c>
    </row>
    <row r="165" spans="1:65" s="10" customFormat="1" x14ac:dyDescent="0.2">
      <c r="B165" s="167"/>
      <c r="C165" s="231"/>
      <c r="D165" s="223" t="s">
        <v>137</v>
      </c>
      <c r="E165" s="232" t="s">
        <v>1</v>
      </c>
      <c r="F165" s="233" t="s">
        <v>403</v>
      </c>
      <c r="G165" s="231"/>
      <c r="H165" s="232" t="s">
        <v>1</v>
      </c>
      <c r="J165" s="231"/>
      <c r="L165" s="167"/>
      <c r="M165" s="169"/>
      <c r="N165" s="170"/>
      <c r="O165" s="170"/>
      <c r="P165" s="170"/>
      <c r="Q165" s="170"/>
      <c r="R165" s="170"/>
      <c r="S165" s="170"/>
      <c r="T165" s="171"/>
      <c r="AT165" s="168" t="s">
        <v>137</v>
      </c>
      <c r="AU165" s="168" t="s">
        <v>88</v>
      </c>
      <c r="AV165" s="10" t="s">
        <v>82</v>
      </c>
      <c r="AW165" s="10" t="s">
        <v>28</v>
      </c>
      <c r="AX165" s="10" t="s">
        <v>75</v>
      </c>
      <c r="AY165" s="168" t="s">
        <v>129</v>
      </c>
    </row>
    <row r="166" spans="1:65" s="8" customFormat="1" x14ac:dyDescent="0.2">
      <c r="B166" s="157"/>
      <c r="C166" s="222"/>
      <c r="D166" s="223" t="s">
        <v>137</v>
      </c>
      <c r="E166" s="224" t="s">
        <v>1</v>
      </c>
      <c r="F166" s="225" t="s">
        <v>404</v>
      </c>
      <c r="G166" s="222"/>
      <c r="H166" s="226">
        <v>1.8240000000000001</v>
      </c>
      <c r="J166" s="222"/>
      <c r="L166" s="157"/>
      <c r="M166" s="159"/>
      <c r="N166" s="160"/>
      <c r="O166" s="160"/>
      <c r="P166" s="160"/>
      <c r="Q166" s="160"/>
      <c r="R166" s="160"/>
      <c r="S166" s="160"/>
      <c r="T166" s="161"/>
      <c r="AT166" s="158" t="s">
        <v>137</v>
      </c>
      <c r="AU166" s="158" t="s">
        <v>88</v>
      </c>
      <c r="AV166" s="8" t="s">
        <v>88</v>
      </c>
      <c r="AW166" s="8" t="s">
        <v>28</v>
      </c>
      <c r="AX166" s="8" t="s">
        <v>75</v>
      </c>
      <c r="AY166" s="158" t="s">
        <v>129</v>
      </c>
    </row>
    <row r="167" spans="1:65" s="21" customFormat="1" x14ac:dyDescent="0.2">
      <c r="B167" s="264"/>
      <c r="C167" s="269"/>
      <c r="D167" s="223" t="s">
        <v>137</v>
      </c>
      <c r="E167" s="270" t="s">
        <v>1</v>
      </c>
      <c r="F167" s="271" t="s">
        <v>364</v>
      </c>
      <c r="G167" s="269"/>
      <c r="H167" s="272">
        <v>1.8240000000000001</v>
      </c>
      <c r="J167" s="269"/>
      <c r="L167" s="264"/>
      <c r="M167" s="266"/>
      <c r="N167" s="267"/>
      <c r="O167" s="267"/>
      <c r="P167" s="267"/>
      <c r="Q167" s="267"/>
      <c r="R167" s="267"/>
      <c r="S167" s="267"/>
      <c r="T167" s="268"/>
      <c r="AT167" s="265" t="s">
        <v>137</v>
      </c>
      <c r="AU167" s="265" t="s">
        <v>88</v>
      </c>
      <c r="AV167" s="21" t="s">
        <v>145</v>
      </c>
      <c r="AW167" s="21" t="s">
        <v>28</v>
      </c>
      <c r="AX167" s="21" t="s">
        <v>75</v>
      </c>
      <c r="AY167" s="265" t="s">
        <v>129</v>
      </c>
    </row>
    <row r="168" spans="1:65" s="9" customFormat="1" x14ac:dyDescent="0.2">
      <c r="B168" s="162"/>
      <c r="C168" s="227"/>
      <c r="D168" s="223" t="s">
        <v>137</v>
      </c>
      <c r="E168" s="228" t="s">
        <v>1</v>
      </c>
      <c r="F168" s="229" t="s">
        <v>139</v>
      </c>
      <c r="G168" s="227"/>
      <c r="H168" s="230">
        <v>1.8240000000000001</v>
      </c>
      <c r="J168" s="227"/>
      <c r="L168" s="162"/>
      <c r="M168" s="164"/>
      <c r="N168" s="165"/>
      <c r="O168" s="165"/>
      <c r="P168" s="165"/>
      <c r="Q168" s="165"/>
      <c r="R168" s="165"/>
      <c r="S168" s="165"/>
      <c r="T168" s="166"/>
      <c r="AT168" s="163" t="s">
        <v>137</v>
      </c>
      <c r="AU168" s="163" t="s">
        <v>88</v>
      </c>
      <c r="AV168" s="9" t="s">
        <v>135</v>
      </c>
      <c r="AW168" s="9" t="s">
        <v>28</v>
      </c>
      <c r="AX168" s="9" t="s">
        <v>82</v>
      </c>
      <c r="AY168" s="163" t="s">
        <v>129</v>
      </c>
    </row>
    <row r="169" spans="1:65" s="34" customFormat="1" ht="24.2" customHeight="1" x14ac:dyDescent="0.2">
      <c r="A169" s="32"/>
      <c r="B169" s="4"/>
      <c r="C169" s="217" t="s">
        <v>181</v>
      </c>
      <c r="D169" s="217" t="s">
        <v>131</v>
      </c>
      <c r="E169" s="218" t="s">
        <v>405</v>
      </c>
      <c r="F169" s="219" t="s">
        <v>406</v>
      </c>
      <c r="G169" s="220" t="s">
        <v>134</v>
      </c>
      <c r="H169" s="221">
        <v>461.74799999999999</v>
      </c>
      <c r="I169" s="5"/>
      <c r="J169" s="221">
        <f>ROUND(I169*H169,3)</f>
        <v>0</v>
      </c>
      <c r="K169" s="6"/>
      <c r="L169" s="4"/>
      <c r="M169" s="7" t="s">
        <v>1</v>
      </c>
      <c r="N169" s="151" t="s">
        <v>41</v>
      </c>
      <c r="O169" s="53"/>
      <c r="P169" s="152">
        <f>O169*H169</f>
        <v>0</v>
      </c>
      <c r="Q169" s="152">
        <v>0.46548</v>
      </c>
      <c r="R169" s="152">
        <f>Q169*H169</f>
        <v>214.93445904000001</v>
      </c>
      <c r="S169" s="152">
        <v>0</v>
      </c>
      <c r="T169" s="153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54" t="s">
        <v>135</v>
      </c>
      <c r="AT169" s="154" t="s">
        <v>131</v>
      </c>
      <c r="AU169" s="154" t="s">
        <v>88</v>
      </c>
      <c r="AY169" s="24" t="s">
        <v>129</v>
      </c>
      <c r="BE169" s="155">
        <f>IF(N169="základná",J169,0)</f>
        <v>0</v>
      </c>
      <c r="BF169" s="155">
        <f>IF(N169="znížená",J169,0)</f>
        <v>0</v>
      </c>
      <c r="BG169" s="155">
        <f>IF(N169="zákl. prenesená",J169,0)</f>
        <v>0</v>
      </c>
      <c r="BH169" s="155">
        <f>IF(N169="zníž. prenesená",J169,0)</f>
        <v>0</v>
      </c>
      <c r="BI169" s="155">
        <f>IF(N169="nulová",J169,0)</f>
        <v>0</v>
      </c>
      <c r="BJ169" s="24" t="s">
        <v>88</v>
      </c>
      <c r="BK169" s="156">
        <f>ROUND(I169*H169,3)</f>
        <v>0</v>
      </c>
      <c r="BL169" s="24" t="s">
        <v>135</v>
      </c>
      <c r="BM169" s="154" t="s">
        <v>407</v>
      </c>
    </row>
    <row r="170" spans="1:65" s="10" customFormat="1" x14ac:dyDescent="0.2">
      <c r="B170" s="167"/>
      <c r="C170" s="231"/>
      <c r="D170" s="223" t="s">
        <v>137</v>
      </c>
      <c r="E170" s="232" t="s">
        <v>1</v>
      </c>
      <c r="F170" s="233" t="s">
        <v>408</v>
      </c>
      <c r="G170" s="231"/>
      <c r="H170" s="232" t="s">
        <v>1</v>
      </c>
      <c r="J170" s="231"/>
      <c r="L170" s="167"/>
      <c r="M170" s="169"/>
      <c r="N170" s="170"/>
      <c r="O170" s="170"/>
      <c r="P170" s="170"/>
      <c r="Q170" s="170"/>
      <c r="R170" s="170"/>
      <c r="S170" s="170"/>
      <c r="T170" s="171"/>
      <c r="AT170" s="168" t="s">
        <v>137</v>
      </c>
      <c r="AU170" s="168" t="s">
        <v>88</v>
      </c>
      <c r="AV170" s="10" t="s">
        <v>82</v>
      </c>
      <c r="AW170" s="10" t="s">
        <v>28</v>
      </c>
      <c r="AX170" s="10" t="s">
        <v>75</v>
      </c>
      <c r="AY170" s="168" t="s">
        <v>129</v>
      </c>
    </row>
    <row r="171" spans="1:65" s="8" customFormat="1" x14ac:dyDescent="0.2">
      <c r="B171" s="157"/>
      <c r="C171" s="222"/>
      <c r="D171" s="223" t="s">
        <v>137</v>
      </c>
      <c r="E171" s="224" t="s">
        <v>1</v>
      </c>
      <c r="F171" s="225" t="s">
        <v>409</v>
      </c>
      <c r="G171" s="222"/>
      <c r="H171" s="226">
        <v>461.74799999999999</v>
      </c>
      <c r="J171" s="222"/>
      <c r="L171" s="157"/>
      <c r="M171" s="159"/>
      <c r="N171" s="160"/>
      <c r="O171" s="160"/>
      <c r="P171" s="160"/>
      <c r="Q171" s="160"/>
      <c r="R171" s="160"/>
      <c r="S171" s="160"/>
      <c r="T171" s="161"/>
      <c r="AT171" s="158" t="s">
        <v>137</v>
      </c>
      <c r="AU171" s="158" t="s">
        <v>88</v>
      </c>
      <c r="AV171" s="8" t="s">
        <v>88</v>
      </c>
      <c r="AW171" s="8" t="s">
        <v>28</v>
      </c>
      <c r="AX171" s="8" t="s">
        <v>75</v>
      </c>
      <c r="AY171" s="158" t="s">
        <v>129</v>
      </c>
    </row>
    <row r="172" spans="1:65" s="21" customFormat="1" x14ac:dyDescent="0.2">
      <c r="B172" s="264"/>
      <c r="C172" s="269"/>
      <c r="D172" s="223" t="s">
        <v>137</v>
      </c>
      <c r="E172" s="270" t="s">
        <v>1</v>
      </c>
      <c r="F172" s="271" t="s">
        <v>364</v>
      </c>
      <c r="G172" s="269"/>
      <c r="H172" s="272">
        <v>461.74799999999999</v>
      </c>
      <c r="J172" s="269"/>
      <c r="L172" s="264"/>
      <c r="M172" s="266"/>
      <c r="N172" s="267"/>
      <c r="O172" s="267"/>
      <c r="P172" s="267"/>
      <c r="Q172" s="267"/>
      <c r="R172" s="267"/>
      <c r="S172" s="267"/>
      <c r="T172" s="268"/>
      <c r="AT172" s="265" t="s">
        <v>137</v>
      </c>
      <c r="AU172" s="265" t="s">
        <v>88</v>
      </c>
      <c r="AV172" s="21" t="s">
        <v>145</v>
      </c>
      <c r="AW172" s="21" t="s">
        <v>28</v>
      </c>
      <c r="AX172" s="21" t="s">
        <v>75</v>
      </c>
      <c r="AY172" s="265" t="s">
        <v>129</v>
      </c>
    </row>
    <row r="173" spans="1:65" s="9" customFormat="1" x14ac:dyDescent="0.2">
      <c r="B173" s="162"/>
      <c r="C173" s="227"/>
      <c r="D173" s="223" t="s">
        <v>137</v>
      </c>
      <c r="E173" s="228" t="s">
        <v>1</v>
      </c>
      <c r="F173" s="229" t="s">
        <v>139</v>
      </c>
      <c r="G173" s="227"/>
      <c r="H173" s="230">
        <v>461.74799999999999</v>
      </c>
      <c r="J173" s="227"/>
      <c r="L173" s="162"/>
      <c r="M173" s="164"/>
      <c r="N173" s="165"/>
      <c r="O173" s="165"/>
      <c r="P173" s="165"/>
      <c r="Q173" s="165"/>
      <c r="R173" s="165"/>
      <c r="S173" s="165"/>
      <c r="T173" s="166"/>
      <c r="AT173" s="163" t="s">
        <v>137</v>
      </c>
      <c r="AU173" s="163" t="s">
        <v>88</v>
      </c>
      <c r="AV173" s="9" t="s">
        <v>135</v>
      </c>
      <c r="AW173" s="9" t="s">
        <v>28</v>
      </c>
      <c r="AX173" s="9" t="s">
        <v>82</v>
      </c>
      <c r="AY173" s="163" t="s">
        <v>129</v>
      </c>
    </row>
    <row r="174" spans="1:65" s="34" customFormat="1" ht="24.2" customHeight="1" x14ac:dyDescent="0.2">
      <c r="A174" s="32"/>
      <c r="B174" s="4"/>
      <c r="C174" s="217" t="s">
        <v>185</v>
      </c>
      <c r="D174" s="217" t="s">
        <v>131</v>
      </c>
      <c r="E174" s="218" t="s">
        <v>410</v>
      </c>
      <c r="F174" s="219" t="s">
        <v>411</v>
      </c>
      <c r="G174" s="220" t="s">
        <v>152</v>
      </c>
      <c r="H174" s="221">
        <v>64.099999999999994</v>
      </c>
      <c r="I174" s="5"/>
      <c r="J174" s="221">
        <f>ROUND(I174*H174,3)</f>
        <v>0</v>
      </c>
      <c r="K174" s="6"/>
      <c r="L174" s="4"/>
      <c r="M174" s="7" t="s">
        <v>1</v>
      </c>
      <c r="N174" s="151" t="s">
        <v>41</v>
      </c>
      <c r="O174" s="53"/>
      <c r="P174" s="152">
        <f>O174*H174</f>
        <v>0</v>
      </c>
      <c r="Q174" s="152">
        <v>3.5999999999999999E-3</v>
      </c>
      <c r="R174" s="152">
        <f>Q174*H174</f>
        <v>0.23075999999999997</v>
      </c>
      <c r="S174" s="152">
        <v>0</v>
      </c>
      <c r="T174" s="153">
        <f>S174*H174</f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54" t="s">
        <v>135</v>
      </c>
      <c r="AT174" s="154" t="s">
        <v>131</v>
      </c>
      <c r="AU174" s="154" t="s">
        <v>88</v>
      </c>
      <c r="AY174" s="24" t="s">
        <v>129</v>
      </c>
      <c r="BE174" s="155">
        <f>IF(N174="základná",J174,0)</f>
        <v>0</v>
      </c>
      <c r="BF174" s="155">
        <f>IF(N174="znížená",J174,0)</f>
        <v>0</v>
      </c>
      <c r="BG174" s="155">
        <f>IF(N174="zákl. prenesená",J174,0)</f>
        <v>0</v>
      </c>
      <c r="BH174" s="155">
        <f>IF(N174="zníž. prenesená",J174,0)</f>
        <v>0</v>
      </c>
      <c r="BI174" s="155">
        <f>IF(N174="nulová",J174,0)</f>
        <v>0</v>
      </c>
      <c r="BJ174" s="24" t="s">
        <v>88</v>
      </c>
      <c r="BK174" s="156">
        <f>ROUND(I174*H174,3)</f>
        <v>0</v>
      </c>
      <c r="BL174" s="24" t="s">
        <v>135</v>
      </c>
      <c r="BM174" s="154" t="s">
        <v>412</v>
      </c>
    </row>
    <row r="175" spans="1:65" s="10" customFormat="1" x14ac:dyDescent="0.2">
      <c r="B175" s="167"/>
      <c r="C175" s="231"/>
      <c r="D175" s="223" t="s">
        <v>137</v>
      </c>
      <c r="E175" s="232" t="s">
        <v>1</v>
      </c>
      <c r="F175" s="233" t="s">
        <v>413</v>
      </c>
      <c r="G175" s="231"/>
      <c r="H175" s="232" t="s">
        <v>1</v>
      </c>
      <c r="J175" s="231"/>
      <c r="L175" s="167"/>
      <c r="M175" s="169"/>
      <c r="N175" s="170"/>
      <c r="O175" s="170"/>
      <c r="P175" s="170"/>
      <c r="Q175" s="170"/>
      <c r="R175" s="170"/>
      <c r="S175" s="170"/>
      <c r="T175" s="171"/>
      <c r="AT175" s="168" t="s">
        <v>137</v>
      </c>
      <c r="AU175" s="168" t="s">
        <v>88</v>
      </c>
      <c r="AV175" s="10" t="s">
        <v>82</v>
      </c>
      <c r="AW175" s="10" t="s">
        <v>28</v>
      </c>
      <c r="AX175" s="10" t="s">
        <v>75</v>
      </c>
      <c r="AY175" s="168" t="s">
        <v>129</v>
      </c>
    </row>
    <row r="176" spans="1:65" s="8" customFormat="1" x14ac:dyDescent="0.2">
      <c r="B176" s="157"/>
      <c r="C176" s="222"/>
      <c r="D176" s="223" t="s">
        <v>137</v>
      </c>
      <c r="E176" s="224" t="s">
        <v>1</v>
      </c>
      <c r="F176" s="225" t="s">
        <v>414</v>
      </c>
      <c r="G176" s="222"/>
      <c r="H176" s="226">
        <v>64.099999999999994</v>
      </c>
      <c r="J176" s="222"/>
      <c r="L176" s="157"/>
      <c r="M176" s="159"/>
      <c r="N176" s="160"/>
      <c r="O176" s="160"/>
      <c r="P176" s="160"/>
      <c r="Q176" s="160"/>
      <c r="R176" s="160"/>
      <c r="S176" s="160"/>
      <c r="T176" s="161"/>
      <c r="AT176" s="158" t="s">
        <v>137</v>
      </c>
      <c r="AU176" s="158" t="s">
        <v>88</v>
      </c>
      <c r="AV176" s="8" t="s">
        <v>88</v>
      </c>
      <c r="AW176" s="8" t="s">
        <v>28</v>
      </c>
      <c r="AX176" s="8" t="s">
        <v>75</v>
      </c>
      <c r="AY176" s="158" t="s">
        <v>129</v>
      </c>
    </row>
    <row r="177" spans="1:65" s="21" customFormat="1" x14ac:dyDescent="0.2">
      <c r="B177" s="264"/>
      <c r="C177" s="269"/>
      <c r="D177" s="223" t="s">
        <v>137</v>
      </c>
      <c r="E177" s="270" t="s">
        <v>1</v>
      </c>
      <c r="F177" s="271" t="s">
        <v>364</v>
      </c>
      <c r="G177" s="269"/>
      <c r="H177" s="272">
        <v>64.099999999999994</v>
      </c>
      <c r="J177" s="269"/>
      <c r="L177" s="264"/>
      <c r="M177" s="266"/>
      <c r="N177" s="267"/>
      <c r="O177" s="267"/>
      <c r="P177" s="267"/>
      <c r="Q177" s="267"/>
      <c r="R177" s="267"/>
      <c r="S177" s="267"/>
      <c r="T177" s="268"/>
      <c r="AT177" s="265" t="s">
        <v>137</v>
      </c>
      <c r="AU177" s="265" t="s">
        <v>88</v>
      </c>
      <c r="AV177" s="21" t="s">
        <v>145</v>
      </c>
      <c r="AW177" s="21" t="s">
        <v>28</v>
      </c>
      <c r="AX177" s="21" t="s">
        <v>75</v>
      </c>
      <c r="AY177" s="265" t="s">
        <v>129</v>
      </c>
    </row>
    <row r="178" spans="1:65" s="9" customFormat="1" x14ac:dyDescent="0.2">
      <c r="B178" s="162"/>
      <c r="C178" s="227"/>
      <c r="D178" s="223" t="s">
        <v>137</v>
      </c>
      <c r="E178" s="228" t="s">
        <v>1</v>
      </c>
      <c r="F178" s="229" t="s">
        <v>139</v>
      </c>
      <c r="G178" s="227"/>
      <c r="H178" s="230">
        <v>64.099999999999994</v>
      </c>
      <c r="J178" s="227"/>
      <c r="L178" s="162"/>
      <c r="M178" s="164"/>
      <c r="N178" s="165"/>
      <c r="O178" s="165"/>
      <c r="P178" s="165"/>
      <c r="Q178" s="165"/>
      <c r="R178" s="165"/>
      <c r="S178" s="165"/>
      <c r="T178" s="166"/>
      <c r="AT178" s="163" t="s">
        <v>137</v>
      </c>
      <c r="AU178" s="163" t="s">
        <v>88</v>
      </c>
      <c r="AV178" s="9" t="s">
        <v>135</v>
      </c>
      <c r="AW178" s="9" t="s">
        <v>28</v>
      </c>
      <c r="AX178" s="9" t="s">
        <v>82</v>
      </c>
      <c r="AY178" s="163" t="s">
        <v>129</v>
      </c>
    </row>
    <row r="179" spans="1:65" s="3" customFormat="1" ht="22.9" customHeight="1" x14ac:dyDescent="0.2">
      <c r="B179" s="143"/>
      <c r="C179" s="212"/>
      <c r="D179" s="213" t="s">
        <v>74</v>
      </c>
      <c r="E179" s="215" t="s">
        <v>145</v>
      </c>
      <c r="F179" s="215" t="s">
        <v>415</v>
      </c>
      <c r="G179" s="212"/>
      <c r="H179" s="212"/>
      <c r="J179" s="216">
        <f>BK179</f>
        <v>0</v>
      </c>
      <c r="L179" s="143"/>
      <c r="M179" s="145"/>
      <c r="N179" s="146"/>
      <c r="O179" s="146"/>
      <c r="P179" s="147">
        <f>SUM(P180:P224)</f>
        <v>0</v>
      </c>
      <c r="Q179" s="146"/>
      <c r="R179" s="147">
        <f>SUM(R180:R224)</f>
        <v>8.59938</v>
      </c>
      <c r="S179" s="146"/>
      <c r="T179" s="148">
        <f>SUM(T180:T224)</f>
        <v>0</v>
      </c>
      <c r="AR179" s="144" t="s">
        <v>82</v>
      </c>
      <c r="AT179" s="149" t="s">
        <v>74</v>
      </c>
      <c r="AU179" s="149" t="s">
        <v>82</v>
      </c>
      <c r="AY179" s="144" t="s">
        <v>129</v>
      </c>
      <c r="BK179" s="150">
        <f>SUM(BK180:BK224)</f>
        <v>0</v>
      </c>
    </row>
    <row r="180" spans="1:65" s="34" customFormat="1" ht="24.2" customHeight="1" x14ac:dyDescent="0.2">
      <c r="A180" s="32"/>
      <c r="B180" s="4"/>
      <c r="C180" s="217" t="s">
        <v>200</v>
      </c>
      <c r="D180" s="217" t="s">
        <v>131</v>
      </c>
      <c r="E180" s="218" t="s">
        <v>416</v>
      </c>
      <c r="F180" s="219" t="s">
        <v>417</v>
      </c>
      <c r="G180" s="220" t="s">
        <v>203</v>
      </c>
      <c r="H180" s="221">
        <v>2</v>
      </c>
      <c r="I180" s="5"/>
      <c r="J180" s="221">
        <f>ROUND(I180*H180,3)</f>
        <v>0</v>
      </c>
      <c r="K180" s="6"/>
      <c r="L180" s="4"/>
      <c r="M180" s="7" t="s">
        <v>1</v>
      </c>
      <c r="N180" s="151" t="s">
        <v>41</v>
      </c>
      <c r="O180" s="53"/>
      <c r="P180" s="152">
        <f>O180*H180</f>
        <v>0</v>
      </c>
      <c r="Q180" s="152">
        <v>0.41615999999999997</v>
      </c>
      <c r="R180" s="152">
        <f>Q180*H180</f>
        <v>0.83231999999999995</v>
      </c>
      <c r="S180" s="152">
        <v>0</v>
      </c>
      <c r="T180" s="153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54" t="s">
        <v>135</v>
      </c>
      <c r="AT180" s="154" t="s">
        <v>131</v>
      </c>
      <c r="AU180" s="154" t="s">
        <v>88</v>
      </c>
      <c r="AY180" s="24" t="s">
        <v>129</v>
      </c>
      <c r="BE180" s="155">
        <f>IF(N180="základná",J180,0)</f>
        <v>0</v>
      </c>
      <c r="BF180" s="155">
        <f>IF(N180="znížená",J180,0)</f>
        <v>0</v>
      </c>
      <c r="BG180" s="155">
        <f>IF(N180="zákl. prenesená",J180,0)</f>
        <v>0</v>
      </c>
      <c r="BH180" s="155">
        <f>IF(N180="zníž. prenesená",J180,0)</f>
        <v>0</v>
      </c>
      <c r="BI180" s="155">
        <f>IF(N180="nulová",J180,0)</f>
        <v>0</v>
      </c>
      <c r="BJ180" s="24" t="s">
        <v>88</v>
      </c>
      <c r="BK180" s="156">
        <f>ROUND(I180*H180,3)</f>
        <v>0</v>
      </c>
      <c r="BL180" s="24" t="s">
        <v>135</v>
      </c>
      <c r="BM180" s="154" t="s">
        <v>418</v>
      </c>
    </row>
    <row r="181" spans="1:65" s="10" customFormat="1" x14ac:dyDescent="0.2">
      <c r="B181" s="167"/>
      <c r="C181" s="231"/>
      <c r="D181" s="223" t="s">
        <v>137</v>
      </c>
      <c r="E181" s="232" t="s">
        <v>1</v>
      </c>
      <c r="F181" s="233" t="s">
        <v>419</v>
      </c>
      <c r="G181" s="231"/>
      <c r="H181" s="232" t="s">
        <v>1</v>
      </c>
      <c r="J181" s="231"/>
      <c r="L181" s="167"/>
      <c r="M181" s="169"/>
      <c r="N181" s="170"/>
      <c r="O181" s="170"/>
      <c r="P181" s="170"/>
      <c r="Q181" s="170"/>
      <c r="R181" s="170"/>
      <c r="S181" s="170"/>
      <c r="T181" s="171"/>
      <c r="AT181" s="168" t="s">
        <v>137</v>
      </c>
      <c r="AU181" s="168" t="s">
        <v>88</v>
      </c>
      <c r="AV181" s="10" t="s">
        <v>82</v>
      </c>
      <c r="AW181" s="10" t="s">
        <v>28</v>
      </c>
      <c r="AX181" s="10" t="s">
        <v>75</v>
      </c>
      <c r="AY181" s="168" t="s">
        <v>129</v>
      </c>
    </row>
    <row r="182" spans="1:65" s="8" customFormat="1" x14ac:dyDescent="0.2">
      <c r="B182" s="157"/>
      <c r="C182" s="222"/>
      <c r="D182" s="223" t="s">
        <v>137</v>
      </c>
      <c r="E182" s="224" t="s">
        <v>1</v>
      </c>
      <c r="F182" s="225" t="s">
        <v>420</v>
      </c>
      <c r="G182" s="222"/>
      <c r="H182" s="226">
        <v>2</v>
      </c>
      <c r="J182" s="222"/>
      <c r="L182" s="157"/>
      <c r="M182" s="159"/>
      <c r="N182" s="160"/>
      <c r="O182" s="160"/>
      <c r="P182" s="160"/>
      <c r="Q182" s="160"/>
      <c r="R182" s="160"/>
      <c r="S182" s="160"/>
      <c r="T182" s="161"/>
      <c r="AT182" s="158" t="s">
        <v>137</v>
      </c>
      <c r="AU182" s="158" t="s">
        <v>88</v>
      </c>
      <c r="AV182" s="8" t="s">
        <v>88</v>
      </c>
      <c r="AW182" s="8" t="s">
        <v>28</v>
      </c>
      <c r="AX182" s="8" t="s">
        <v>75</v>
      </c>
      <c r="AY182" s="158" t="s">
        <v>129</v>
      </c>
    </row>
    <row r="183" spans="1:65" s="21" customFormat="1" x14ac:dyDescent="0.2">
      <c r="B183" s="264"/>
      <c r="C183" s="269"/>
      <c r="D183" s="223" t="s">
        <v>137</v>
      </c>
      <c r="E183" s="270" t="s">
        <v>1</v>
      </c>
      <c r="F183" s="271" t="s">
        <v>364</v>
      </c>
      <c r="G183" s="269"/>
      <c r="H183" s="272">
        <v>2</v>
      </c>
      <c r="J183" s="269"/>
      <c r="L183" s="264"/>
      <c r="M183" s="266"/>
      <c r="N183" s="267"/>
      <c r="O183" s="267"/>
      <c r="P183" s="267"/>
      <c r="Q183" s="267"/>
      <c r="R183" s="267"/>
      <c r="S183" s="267"/>
      <c r="T183" s="268"/>
      <c r="AT183" s="265" t="s">
        <v>137</v>
      </c>
      <c r="AU183" s="265" t="s">
        <v>88</v>
      </c>
      <c r="AV183" s="21" t="s">
        <v>145</v>
      </c>
      <c r="AW183" s="21" t="s">
        <v>28</v>
      </c>
      <c r="AX183" s="21" t="s">
        <v>75</v>
      </c>
      <c r="AY183" s="265" t="s">
        <v>129</v>
      </c>
    </row>
    <row r="184" spans="1:65" s="9" customFormat="1" x14ac:dyDescent="0.2">
      <c r="B184" s="162"/>
      <c r="C184" s="227"/>
      <c r="D184" s="223" t="s">
        <v>137</v>
      </c>
      <c r="E184" s="228" t="s">
        <v>1</v>
      </c>
      <c r="F184" s="229" t="s">
        <v>139</v>
      </c>
      <c r="G184" s="227"/>
      <c r="H184" s="230">
        <v>2</v>
      </c>
      <c r="J184" s="227"/>
      <c r="L184" s="162"/>
      <c r="M184" s="164"/>
      <c r="N184" s="165"/>
      <c r="O184" s="165"/>
      <c r="P184" s="165"/>
      <c r="Q184" s="165"/>
      <c r="R184" s="165"/>
      <c r="S184" s="165"/>
      <c r="T184" s="166"/>
      <c r="AT184" s="163" t="s">
        <v>137</v>
      </c>
      <c r="AU184" s="163" t="s">
        <v>88</v>
      </c>
      <c r="AV184" s="9" t="s">
        <v>135</v>
      </c>
      <c r="AW184" s="9" t="s">
        <v>28</v>
      </c>
      <c r="AX184" s="9" t="s">
        <v>82</v>
      </c>
      <c r="AY184" s="163" t="s">
        <v>129</v>
      </c>
    </row>
    <row r="185" spans="1:65" s="34" customFormat="1" ht="16.5" customHeight="1" x14ac:dyDescent="0.2">
      <c r="A185" s="32"/>
      <c r="B185" s="4"/>
      <c r="C185" s="217" t="s">
        <v>215</v>
      </c>
      <c r="D185" s="217" t="s">
        <v>131</v>
      </c>
      <c r="E185" s="218" t="s">
        <v>421</v>
      </c>
      <c r="F185" s="219" t="s">
        <v>422</v>
      </c>
      <c r="G185" s="220" t="s">
        <v>203</v>
      </c>
      <c r="H185" s="221">
        <v>15</v>
      </c>
      <c r="I185" s="5"/>
      <c r="J185" s="221">
        <f>ROUND(I185*H185,3)</f>
        <v>0</v>
      </c>
      <c r="K185" s="6"/>
      <c r="L185" s="4"/>
      <c r="M185" s="7" t="s">
        <v>1</v>
      </c>
      <c r="N185" s="151" t="s">
        <v>41</v>
      </c>
      <c r="O185" s="53"/>
      <c r="P185" s="152">
        <f>O185*H185</f>
        <v>0</v>
      </c>
      <c r="Q185" s="152">
        <v>0.105</v>
      </c>
      <c r="R185" s="152">
        <f>Q185*H185</f>
        <v>1.575</v>
      </c>
      <c r="S185" s="152">
        <v>0</v>
      </c>
      <c r="T185" s="153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54" t="s">
        <v>135</v>
      </c>
      <c r="AT185" s="154" t="s">
        <v>131</v>
      </c>
      <c r="AU185" s="154" t="s">
        <v>88</v>
      </c>
      <c r="AY185" s="24" t="s">
        <v>129</v>
      </c>
      <c r="BE185" s="155">
        <f>IF(N185="základná",J185,0)</f>
        <v>0</v>
      </c>
      <c r="BF185" s="155">
        <f>IF(N185="znížená",J185,0)</f>
        <v>0</v>
      </c>
      <c r="BG185" s="155">
        <f>IF(N185="zákl. prenesená",J185,0)</f>
        <v>0</v>
      </c>
      <c r="BH185" s="155">
        <f>IF(N185="zníž. prenesená",J185,0)</f>
        <v>0</v>
      </c>
      <c r="BI185" s="155">
        <f>IF(N185="nulová",J185,0)</f>
        <v>0</v>
      </c>
      <c r="BJ185" s="24" t="s">
        <v>88</v>
      </c>
      <c r="BK185" s="156">
        <f>ROUND(I185*H185,3)</f>
        <v>0</v>
      </c>
      <c r="BL185" s="24" t="s">
        <v>135</v>
      </c>
      <c r="BM185" s="154" t="s">
        <v>423</v>
      </c>
    </row>
    <row r="186" spans="1:65" s="10" customFormat="1" x14ac:dyDescent="0.2">
      <c r="B186" s="167"/>
      <c r="C186" s="231"/>
      <c r="D186" s="223" t="s">
        <v>137</v>
      </c>
      <c r="E186" s="232" t="s">
        <v>1</v>
      </c>
      <c r="F186" s="233" t="s">
        <v>424</v>
      </c>
      <c r="G186" s="231"/>
      <c r="H186" s="232" t="s">
        <v>1</v>
      </c>
      <c r="J186" s="231"/>
      <c r="L186" s="167"/>
      <c r="M186" s="169"/>
      <c r="N186" s="170"/>
      <c r="O186" s="170"/>
      <c r="P186" s="170"/>
      <c r="Q186" s="170"/>
      <c r="R186" s="170"/>
      <c r="S186" s="170"/>
      <c r="T186" s="171"/>
      <c r="AT186" s="168" t="s">
        <v>137</v>
      </c>
      <c r="AU186" s="168" t="s">
        <v>88</v>
      </c>
      <c r="AV186" s="10" t="s">
        <v>82</v>
      </c>
      <c r="AW186" s="10" t="s">
        <v>28</v>
      </c>
      <c r="AX186" s="10" t="s">
        <v>75</v>
      </c>
      <c r="AY186" s="168" t="s">
        <v>129</v>
      </c>
    </row>
    <row r="187" spans="1:65" s="8" customFormat="1" x14ac:dyDescent="0.2">
      <c r="B187" s="157"/>
      <c r="C187" s="222"/>
      <c r="D187" s="223" t="s">
        <v>137</v>
      </c>
      <c r="E187" s="224" t="s">
        <v>1</v>
      </c>
      <c r="F187" s="225" t="s">
        <v>425</v>
      </c>
      <c r="G187" s="222"/>
      <c r="H187" s="226">
        <v>13</v>
      </c>
      <c r="J187" s="222"/>
      <c r="L187" s="157"/>
      <c r="M187" s="159"/>
      <c r="N187" s="160"/>
      <c r="O187" s="160"/>
      <c r="P187" s="160"/>
      <c r="Q187" s="160"/>
      <c r="R187" s="160"/>
      <c r="S187" s="160"/>
      <c r="T187" s="161"/>
      <c r="AT187" s="158" t="s">
        <v>137</v>
      </c>
      <c r="AU187" s="158" t="s">
        <v>88</v>
      </c>
      <c r="AV187" s="8" t="s">
        <v>88</v>
      </c>
      <c r="AW187" s="8" t="s">
        <v>28</v>
      </c>
      <c r="AX187" s="8" t="s">
        <v>75</v>
      </c>
      <c r="AY187" s="158" t="s">
        <v>129</v>
      </c>
    </row>
    <row r="188" spans="1:65" s="10" customFormat="1" x14ac:dyDescent="0.2">
      <c r="B188" s="167"/>
      <c r="C188" s="231"/>
      <c r="D188" s="223" t="s">
        <v>137</v>
      </c>
      <c r="E188" s="232" t="s">
        <v>1</v>
      </c>
      <c r="F188" s="233" t="s">
        <v>426</v>
      </c>
      <c r="G188" s="231"/>
      <c r="H188" s="232" t="s">
        <v>1</v>
      </c>
      <c r="J188" s="231"/>
      <c r="L188" s="167"/>
      <c r="M188" s="169"/>
      <c r="N188" s="170"/>
      <c r="O188" s="170"/>
      <c r="P188" s="170"/>
      <c r="Q188" s="170"/>
      <c r="R188" s="170"/>
      <c r="S188" s="170"/>
      <c r="T188" s="171"/>
      <c r="AT188" s="168" t="s">
        <v>137</v>
      </c>
      <c r="AU188" s="168" t="s">
        <v>88</v>
      </c>
      <c r="AV188" s="10" t="s">
        <v>82</v>
      </c>
      <c r="AW188" s="10" t="s">
        <v>28</v>
      </c>
      <c r="AX188" s="10" t="s">
        <v>75</v>
      </c>
      <c r="AY188" s="168" t="s">
        <v>129</v>
      </c>
    </row>
    <row r="189" spans="1:65" s="8" customFormat="1" x14ac:dyDescent="0.2">
      <c r="B189" s="157"/>
      <c r="C189" s="222"/>
      <c r="D189" s="223" t="s">
        <v>137</v>
      </c>
      <c r="E189" s="224" t="s">
        <v>1</v>
      </c>
      <c r="F189" s="225" t="s">
        <v>420</v>
      </c>
      <c r="G189" s="222"/>
      <c r="H189" s="226">
        <v>2</v>
      </c>
      <c r="J189" s="222"/>
      <c r="L189" s="157"/>
      <c r="M189" s="159"/>
      <c r="N189" s="160"/>
      <c r="O189" s="160"/>
      <c r="P189" s="160"/>
      <c r="Q189" s="160"/>
      <c r="R189" s="160"/>
      <c r="S189" s="160"/>
      <c r="T189" s="161"/>
      <c r="AT189" s="158" t="s">
        <v>137</v>
      </c>
      <c r="AU189" s="158" t="s">
        <v>88</v>
      </c>
      <c r="AV189" s="8" t="s">
        <v>88</v>
      </c>
      <c r="AW189" s="8" t="s">
        <v>28</v>
      </c>
      <c r="AX189" s="8" t="s">
        <v>75</v>
      </c>
      <c r="AY189" s="158" t="s">
        <v>129</v>
      </c>
    </row>
    <row r="190" spans="1:65" s="21" customFormat="1" x14ac:dyDescent="0.2">
      <c r="B190" s="264"/>
      <c r="C190" s="269"/>
      <c r="D190" s="223" t="s">
        <v>137</v>
      </c>
      <c r="E190" s="270" t="s">
        <v>1</v>
      </c>
      <c r="F190" s="271" t="s">
        <v>364</v>
      </c>
      <c r="G190" s="269"/>
      <c r="H190" s="272">
        <v>15</v>
      </c>
      <c r="J190" s="269"/>
      <c r="L190" s="264"/>
      <c r="M190" s="266"/>
      <c r="N190" s="267"/>
      <c r="O190" s="267"/>
      <c r="P190" s="267"/>
      <c r="Q190" s="267"/>
      <c r="R190" s="267"/>
      <c r="S190" s="267"/>
      <c r="T190" s="268"/>
      <c r="AT190" s="265" t="s">
        <v>137</v>
      </c>
      <c r="AU190" s="265" t="s">
        <v>88</v>
      </c>
      <c r="AV190" s="21" t="s">
        <v>145</v>
      </c>
      <c r="AW190" s="21" t="s">
        <v>28</v>
      </c>
      <c r="AX190" s="21" t="s">
        <v>75</v>
      </c>
      <c r="AY190" s="265" t="s">
        <v>129</v>
      </c>
    </row>
    <row r="191" spans="1:65" s="9" customFormat="1" x14ac:dyDescent="0.2">
      <c r="B191" s="162"/>
      <c r="C191" s="227"/>
      <c r="D191" s="223" t="s">
        <v>137</v>
      </c>
      <c r="E191" s="228" t="s">
        <v>1</v>
      </c>
      <c r="F191" s="229" t="s">
        <v>139</v>
      </c>
      <c r="G191" s="227"/>
      <c r="H191" s="230">
        <v>15</v>
      </c>
      <c r="J191" s="227"/>
      <c r="L191" s="162"/>
      <c r="M191" s="164"/>
      <c r="N191" s="165"/>
      <c r="O191" s="165"/>
      <c r="P191" s="165"/>
      <c r="Q191" s="165"/>
      <c r="R191" s="165"/>
      <c r="S191" s="165"/>
      <c r="T191" s="166"/>
      <c r="AT191" s="163" t="s">
        <v>137</v>
      </c>
      <c r="AU191" s="163" t="s">
        <v>88</v>
      </c>
      <c r="AV191" s="9" t="s">
        <v>135</v>
      </c>
      <c r="AW191" s="9" t="s">
        <v>28</v>
      </c>
      <c r="AX191" s="9" t="s">
        <v>82</v>
      </c>
      <c r="AY191" s="163" t="s">
        <v>129</v>
      </c>
    </row>
    <row r="192" spans="1:65" s="34" customFormat="1" ht="37.9" customHeight="1" x14ac:dyDescent="0.2">
      <c r="A192" s="32"/>
      <c r="B192" s="4"/>
      <c r="C192" s="217" t="s">
        <v>206</v>
      </c>
      <c r="D192" s="217" t="s">
        <v>131</v>
      </c>
      <c r="E192" s="218" t="s">
        <v>427</v>
      </c>
      <c r="F192" s="219" t="s">
        <v>428</v>
      </c>
      <c r="G192" s="220" t="s">
        <v>152</v>
      </c>
      <c r="H192" s="221">
        <v>64.099999999999994</v>
      </c>
      <c r="I192" s="5"/>
      <c r="J192" s="221">
        <f>ROUND(I192*H192,3)</f>
        <v>0</v>
      </c>
      <c r="K192" s="6"/>
      <c r="L192" s="4"/>
      <c r="M192" s="7" t="s">
        <v>1</v>
      </c>
      <c r="N192" s="151" t="s">
        <v>41</v>
      </c>
      <c r="O192" s="53"/>
      <c r="P192" s="152">
        <f>O192*H192</f>
        <v>0</v>
      </c>
      <c r="Q192" s="152">
        <v>9.6009999999999998E-2</v>
      </c>
      <c r="R192" s="152">
        <f>Q192*H192</f>
        <v>6.154240999999999</v>
      </c>
      <c r="S192" s="152">
        <v>0</v>
      </c>
      <c r="T192" s="153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54" t="s">
        <v>135</v>
      </c>
      <c r="AT192" s="154" t="s">
        <v>131</v>
      </c>
      <c r="AU192" s="154" t="s">
        <v>88</v>
      </c>
      <c r="AY192" s="24" t="s">
        <v>129</v>
      </c>
      <c r="BE192" s="155">
        <f>IF(N192="základná",J192,0)</f>
        <v>0</v>
      </c>
      <c r="BF192" s="155">
        <f>IF(N192="znížená",J192,0)</f>
        <v>0</v>
      </c>
      <c r="BG192" s="155">
        <f>IF(N192="zákl. prenesená",J192,0)</f>
        <v>0</v>
      </c>
      <c r="BH192" s="155">
        <f>IF(N192="zníž. prenesená",J192,0)</f>
        <v>0</v>
      </c>
      <c r="BI192" s="155">
        <f>IF(N192="nulová",J192,0)</f>
        <v>0</v>
      </c>
      <c r="BJ192" s="24" t="s">
        <v>88</v>
      </c>
      <c r="BK192" s="156">
        <f>ROUND(I192*H192,3)</f>
        <v>0</v>
      </c>
      <c r="BL192" s="24" t="s">
        <v>135</v>
      </c>
      <c r="BM192" s="154" t="s">
        <v>429</v>
      </c>
    </row>
    <row r="193" spans="1:65" s="10" customFormat="1" x14ac:dyDescent="0.2">
      <c r="B193" s="167"/>
      <c r="C193" s="231"/>
      <c r="D193" s="223" t="s">
        <v>137</v>
      </c>
      <c r="E193" s="232" t="s">
        <v>1</v>
      </c>
      <c r="F193" s="233" t="s">
        <v>430</v>
      </c>
      <c r="G193" s="231"/>
      <c r="H193" s="232" t="s">
        <v>1</v>
      </c>
      <c r="J193" s="231"/>
      <c r="L193" s="167"/>
      <c r="M193" s="169"/>
      <c r="N193" s="170"/>
      <c r="O193" s="170"/>
      <c r="P193" s="170"/>
      <c r="Q193" s="170"/>
      <c r="R193" s="170"/>
      <c r="S193" s="170"/>
      <c r="T193" s="171"/>
      <c r="AT193" s="168" t="s">
        <v>137</v>
      </c>
      <c r="AU193" s="168" t="s">
        <v>88</v>
      </c>
      <c r="AV193" s="10" t="s">
        <v>82</v>
      </c>
      <c r="AW193" s="10" t="s">
        <v>28</v>
      </c>
      <c r="AX193" s="10" t="s">
        <v>75</v>
      </c>
      <c r="AY193" s="168" t="s">
        <v>129</v>
      </c>
    </row>
    <row r="194" spans="1:65" s="8" customFormat="1" x14ac:dyDescent="0.2">
      <c r="B194" s="157"/>
      <c r="C194" s="222"/>
      <c r="D194" s="223" t="s">
        <v>137</v>
      </c>
      <c r="E194" s="224" t="s">
        <v>1</v>
      </c>
      <c r="F194" s="225" t="s">
        <v>431</v>
      </c>
      <c r="G194" s="222"/>
      <c r="H194" s="226">
        <v>64.099999999999994</v>
      </c>
      <c r="J194" s="222"/>
      <c r="L194" s="157"/>
      <c r="M194" s="159"/>
      <c r="N194" s="160"/>
      <c r="O194" s="160"/>
      <c r="P194" s="160"/>
      <c r="Q194" s="160"/>
      <c r="R194" s="160"/>
      <c r="S194" s="160"/>
      <c r="T194" s="161"/>
      <c r="AT194" s="158" t="s">
        <v>137</v>
      </c>
      <c r="AU194" s="158" t="s">
        <v>88</v>
      </c>
      <c r="AV194" s="8" t="s">
        <v>88</v>
      </c>
      <c r="AW194" s="8" t="s">
        <v>28</v>
      </c>
      <c r="AX194" s="8" t="s">
        <v>75</v>
      </c>
      <c r="AY194" s="158" t="s">
        <v>129</v>
      </c>
    </row>
    <row r="195" spans="1:65" s="21" customFormat="1" x14ac:dyDescent="0.2">
      <c r="B195" s="264"/>
      <c r="C195" s="269"/>
      <c r="D195" s="223" t="s">
        <v>137</v>
      </c>
      <c r="E195" s="270" t="s">
        <v>1</v>
      </c>
      <c r="F195" s="271" t="s">
        <v>364</v>
      </c>
      <c r="G195" s="269"/>
      <c r="H195" s="272">
        <v>64.099999999999994</v>
      </c>
      <c r="J195" s="269"/>
      <c r="L195" s="264"/>
      <c r="M195" s="266"/>
      <c r="N195" s="267"/>
      <c r="O195" s="267"/>
      <c r="P195" s="267"/>
      <c r="Q195" s="267"/>
      <c r="R195" s="267"/>
      <c r="S195" s="267"/>
      <c r="T195" s="268"/>
      <c r="AT195" s="265" t="s">
        <v>137</v>
      </c>
      <c r="AU195" s="265" t="s">
        <v>88</v>
      </c>
      <c r="AV195" s="21" t="s">
        <v>145</v>
      </c>
      <c r="AW195" s="21" t="s">
        <v>28</v>
      </c>
      <c r="AX195" s="21" t="s">
        <v>75</v>
      </c>
      <c r="AY195" s="265" t="s">
        <v>129</v>
      </c>
    </row>
    <row r="196" spans="1:65" s="9" customFormat="1" x14ac:dyDescent="0.2">
      <c r="B196" s="162"/>
      <c r="C196" s="227"/>
      <c r="D196" s="223" t="s">
        <v>137</v>
      </c>
      <c r="E196" s="228" t="s">
        <v>1</v>
      </c>
      <c r="F196" s="229" t="s">
        <v>139</v>
      </c>
      <c r="G196" s="227"/>
      <c r="H196" s="230">
        <v>64.099999999999994</v>
      </c>
      <c r="J196" s="227"/>
      <c r="L196" s="162"/>
      <c r="M196" s="164"/>
      <c r="N196" s="165"/>
      <c r="O196" s="165"/>
      <c r="P196" s="165"/>
      <c r="Q196" s="165"/>
      <c r="R196" s="165"/>
      <c r="S196" s="165"/>
      <c r="T196" s="166"/>
      <c r="AT196" s="163" t="s">
        <v>137</v>
      </c>
      <c r="AU196" s="163" t="s">
        <v>88</v>
      </c>
      <c r="AV196" s="9" t="s">
        <v>135</v>
      </c>
      <c r="AW196" s="9" t="s">
        <v>28</v>
      </c>
      <c r="AX196" s="9" t="s">
        <v>82</v>
      </c>
      <c r="AY196" s="163" t="s">
        <v>129</v>
      </c>
    </row>
    <row r="197" spans="1:65" s="34" customFormat="1" ht="33" customHeight="1" x14ac:dyDescent="0.2">
      <c r="A197" s="32"/>
      <c r="B197" s="4"/>
      <c r="C197" s="217" t="s">
        <v>210</v>
      </c>
      <c r="D197" s="217" t="s">
        <v>131</v>
      </c>
      <c r="E197" s="218" t="s">
        <v>432</v>
      </c>
      <c r="F197" s="219" t="s">
        <v>433</v>
      </c>
      <c r="G197" s="220" t="s">
        <v>152</v>
      </c>
      <c r="H197" s="221">
        <v>64.099999999999994</v>
      </c>
      <c r="I197" s="5"/>
      <c r="J197" s="221">
        <f>ROUND(I197*H197,3)</f>
        <v>0</v>
      </c>
      <c r="K197" s="6"/>
      <c r="L197" s="4"/>
      <c r="M197" s="7" t="s">
        <v>1</v>
      </c>
      <c r="N197" s="151" t="s">
        <v>41</v>
      </c>
      <c r="O197" s="53"/>
      <c r="P197" s="152">
        <f>O197*H197</f>
        <v>0</v>
      </c>
      <c r="Q197" s="152">
        <v>5.9000000000000003E-4</v>
      </c>
      <c r="R197" s="152">
        <f>Q197*H197</f>
        <v>3.7818999999999998E-2</v>
      </c>
      <c r="S197" s="152">
        <v>0</v>
      </c>
      <c r="T197" s="153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54" t="s">
        <v>135</v>
      </c>
      <c r="AT197" s="154" t="s">
        <v>131</v>
      </c>
      <c r="AU197" s="154" t="s">
        <v>88</v>
      </c>
      <c r="AY197" s="24" t="s">
        <v>129</v>
      </c>
      <c r="BE197" s="155">
        <f>IF(N197="základná",J197,0)</f>
        <v>0</v>
      </c>
      <c r="BF197" s="155">
        <f>IF(N197="znížená",J197,0)</f>
        <v>0</v>
      </c>
      <c r="BG197" s="155">
        <f>IF(N197="zákl. prenesená",J197,0)</f>
        <v>0</v>
      </c>
      <c r="BH197" s="155">
        <f>IF(N197="zníž. prenesená",J197,0)</f>
        <v>0</v>
      </c>
      <c r="BI197" s="155">
        <f>IF(N197="nulová",J197,0)</f>
        <v>0</v>
      </c>
      <c r="BJ197" s="24" t="s">
        <v>88</v>
      </c>
      <c r="BK197" s="156">
        <f>ROUND(I197*H197,3)</f>
        <v>0</v>
      </c>
      <c r="BL197" s="24" t="s">
        <v>135</v>
      </c>
      <c r="BM197" s="154" t="s">
        <v>434</v>
      </c>
    </row>
    <row r="198" spans="1:65" s="10" customFormat="1" x14ac:dyDescent="0.2">
      <c r="B198" s="167"/>
      <c r="C198" s="231"/>
      <c r="D198" s="223" t="s">
        <v>137</v>
      </c>
      <c r="E198" s="232" t="s">
        <v>1</v>
      </c>
      <c r="F198" s="233" t="s">
        <v>435</v>
      </c>
      <c r="G198" s="231"/>
      <c r="H198" s="232" t="s">
        <v>1</v>
      </c>
      <c r="J198" s="231"/>
      <c r="L198" s="167"/>
      <c r="M198" s="169"/>
      <c r="N198" s="170"/>
      <c r="O198" s="170"/>
      <c r="P198" s="170"/>
      <c r="Q198" s="170"/>
      <c r="R198" s="170"/>
      <c r="S198" s="170"/>
      <c r="T198" s="171"/>
      <c r="AT198" s="168" t="s">
        <v>137</v>
      </c>
      <c r="AU198" s="168" t="s">
        <v>88</v>
      </c>
      <c r="AV198" s="10" t="s">
        <v>82</v>
      </c>
      <c r="AW198" s="10" t="s">
        <v>28</v>
      </c>
      <c r="AX198" s="10" t="s">
        <v>75</v>
      </c>
      <c r="AY198" s="168" t="s">
        <v>129</v>
      </c>
    </row>
    <row r="199" spans="1:65" s="8" customFormat="1" x14ac:dyDescent="0.2">
      <c r="B199" s="157"/>
      <c r="C199" s="222"/>
      <c r="D199" s="223" t="s">
        <v>137</v>
      </c>
      <c r="E199" s="224" t="s">
        <v>1</v>
      </c>
      <c r="F199" s="225" t="s">
        <v>431</v>
      </c>
      <c r="G199" s="222"/>
      <c r="H199" s="226">
        <v>64.099999999999994</v>
      </c>
      <c r="J199" s="222"/>
      <c r="L199" s="157"/>
      <c r="M199" s="159"/>
      <c r="N199" s="160"/>
      <c r="O199" s="160"/>
      <c r="P199" s="160"/>
      <c r="Q199" s="160"/>
      <c r="R199" s="160"/>
      <c r="S199" s="160"/>
      <c r="T199" s="161"/>
      <c r="AT199" s="158" t="s">
        <v>137</v>
      </c>
      <c r="AU199" s="158" t="s">
        <v>88</v>
      </c>
      <c r="AV199" s="8" t="s">
        <v>88</v>
      </c>
      <c r="AW199" s="8" t="s">
        <v>28</v>
      </c>
      <c r="AX199" s="8" t="s">
        <v>75</v>
      </c>
      <c r="AY199" s="158" t="s">
        <v>129</v>
      </c>
    </row>
    <row r="200" spans="1:65" s="21" customFormat="1" x14ac:dyDescent="0.2">
      <c r="B200" s="264"/>
      <c r="C200" s="269"/>
      <c r="D200" s="223" t="s">
        <v>137</v>
      </c>
      <c r="E200" s="270" t="s">
        <v>1</v>
      </c>
      <c r="F200" s="271" t="s">
        <v>364</v>
      </c>
      <c r="G200" s="269"/>
      <c r="H200" s="272">
        <v>64.099999999999994</v>
      </c>
      <c r="J200" s="269"/>
      <c r="L200" s="264"/>
      <c r="M200" s="266"/>
      <c r="N200" s="267"/>
      <c r="O200" s="267"/>
      <c r="P200" s="267"/>
      <c r="Q200" s="267"/>
      <c r="R200" s="267"/>
      <c r="S200" s="267"/>
      <c r="T200" s="268"/>
      <c r="AT200" s="265" t="s">
        <v>137</v>
      </c>
      <c r="AU200" s="265" t="s">
        <v>88</v>
      </c>
      <c r="AV200" s="21" t="s">
        <v>145</v>
      </c>
      <c r="AW200" s="21" t="s">
        <v>28</v>
      </c>
      <c r="AX200" s="21" t="s">
        <v>75</v>
      </c>
      <c r="AY200" s="265" t="s">
        <v>129</v>
      </c>
    </row>
    <row r="201" spans="1:65" s="9" customFormat="1" x14ac:dyDescent="0.2">
      <c r="B201" s="162"/>
      <c r="C201" s="227"/>
      <c r="D201" s="223" t="s">
        <v>137</v>
      </c>
      <c r="E201" s="228" t="s">
        <v>1</v>
      </c>
      <c r="F201" s="229" t="s">
        <v>139</v>
      </c>
      <c r="G201" s="227"/>
      <c r="H201" s="230">
        <v>64.099999999999994</v>
      </c>
      <c r="J201" s="227"/>
      <c r="L201" s="162"/>
      <c r="M201" s="164"/>
      <c r="N201" s="165"/>
      <c r="O201" s="165"/>
      <c r="P201" s="165"/>
      <c r="Q201" s="165"/>
      <c r="R201" s="165"/>
      <c r="S201" s="165"/>
      <c r="T201" s="166"/>
      <c r="AT201" s="163" t="s">
        <v>137</v>
      </c>
      <c r="AU201" s="163" t="s">
        <v>88</v>
      </c>
      <c r="AV201" s="9" t="s">
        <v>135</v>
      </c>
      <c r="AW201" s="9" t="s">
        <v>28</v>
      </c>
      <c r="AX201" s="9" t="s">
        <v>82</v>
      </c>
      <c r="AY201" s="163" t="s">
        <v>129</v>
      </c>
    </row>
    <row r="202" spans="1:65" s="34" customFormat="1" ht="24.2" customHeight="1" x14ac:dyDescent="0.2">
      <c r="A202" s="32"/>
      <c r="B202" s="4"/>
      <c r="C202" s="217" t="s">
        <v>193</v>
      </c>
      <c r="D202" s="217" t="s">
        <v>131</v>
      </c>
      <c r="E202" s="218" t="s">
        <v>436</v>
      </c>
      <c r="F202" s="219" t="s">
        <v>437</v>
      </c>
      <c r="G202" s="220" t="s">
        <v>152</v>
      </c>
      <c r="H202" s="221">
        <v>14.73</v>
      </c>
      <c r="I202" s="5"/>
      <c r="J202" s="221">
        <f>ROUND(I202*H202,3)</f>
        <v>0</v>
      </c>
      <c r="K202" s="6"/>
      <c r="L202" s="4"/>
      <c r="M202" s="7" t="s">
        <v>1</v>
      </c>
      <c r="N202" s="151" t="s">
        <v>41</v>
      </c>
      <c r="O202" s="53"/>
      <c r="P202" s="152">
        <f>O202*H202</f>
        <v>0</v>
      </c>
      <c r="Q202" s="152">
        <v>0</v>
      </c>
      <c r="R202" s="152">
        <f>Q202*H202</f>
        <v>0</v>
      </c>
      <c r="S202" s="152">
        <v>0</v>
      </c>
      <c r="T202" s="153">
        <f>S202*H202</f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54" t="s">
        <v>135</v>
      </c>
      <c r="AT202" s="154" t="s">
        <v>131</v>
      </c>
      <c r="AU202" s="154" t="s">
        <v>88</v>
      </c>
      <c r="AY202" s="24" t="s">
        <v>129</v>
      </c>
      <c r="BE202" s="155">
        <f>IF(N202="základná",J202,0)</f>
        <v>0</v>
      </c>
      <c r="BF202" s="155">
        <f>IF(N202="znížená",J202,0)</f>
        <v>0</v>
      </c>
      <c r="BG202" s="155">
        <f>IF(N202="zákl. prenesená",J202,0)</f>
        <v>0</v>
      </c>
      <c r="BH202" s="155">
        <f>IF(N202="zníž. prenesená",J202,0)</f>
        <v>0</v>
      </c>
      <c r="BI202" s="155">
        <f>IF(N202="nulová",J202,0)</f>
        <v>0</v>
      </c>
      <c r="BJ202" s="24" t="s">
        <v>88</v>
      </c>
      <c r="BK202" s="156">
        <f>ROUND(I202*H202,3)</f>
        <v>0</v>
      </c>
      <c r="BL202" s="24" t="s">
        <v>135</v>
      </c>
      <c r="BM202" s="154" t="s">
        <v>438</v>
      </c>
    </row>
    <row r="203" spans="1:65" s="10" customFormat="1" x14ac:dyDescent="0.2">
      <c r="B203" s="167"/>
      <c r="C203" s="231"/>
      <c r="D203" s="223" t="s">
        <v>137</v>
      </c>
      <c r="E203" s="232" t="s">
        <v>1</v>
      </c>
      <c r="F203" s="233" t="s">
        <v>439</v>
      </c>
      <c r="G203" s="231"/>
      <c r="H203" s="232" t="s">
        <v>1</v>
      </c>
      <c r="J203" s="231"/>
      <c r="L203" s="167"/>
      <c r="M203" s="169"/>
      <c r="N203" s="170"/>
      <c r="O203" s="170"/>
      <c r="P203" s="170"/>
      <c r="Q203" s="170"/>
      <c r="R203" s="170"/>
      <c r="S203" s="170"/>
      <c r="T203" s="171"/>
      <c r="AT203" s="168" t="s">
        <v>137</v>
      </c>
      <c r="AU203" s="168" t="s">
        <v>88</v>
      </c>
      <c r="AV203" s="10" t="s">
        <v>82</v>
      </c>
      <c r="AW203" s="10" t="s">
        <v>28</v>
      </c>
      <c r="AX203" s="10" t="s">
        <v>75</v>
      </c>
      <c r="AY203" s="168" t="s">
        <v>129</v>
      </c>
    </row>
    <row r="204" spans="1:65" s="8" customFormat="1" x14ac:dyDescent="0.2">
      <c r="B204" s="157"/>
      <c r="C204" s="222"/>
      <c r="D204" s="223" t="s">
        <v>137</v>
      </c>
      <c r="E204" s="224" t="s">
        <v>1</v>
      </c>
      <c r="F204" s="225" t="s">
        <v>440</v>
      </c>
      <c r="G204" s="222"/>
      <c r="H204" s="226">
        <v>14.73</v>
      </c>
      <c r="J204" s="222"/>
      <c r="L204" s="157"/>
      <c r="M204" s="159"/>
      <c r="N204" s="160"/>
      <c r="O204" s="160"/>
      <c r="P204" s="160"/>
      <c r="Q204" s="160"/>
      <c r="R204" s="160"/>
      <c r="S204" s="160"/>
      <c r="T204" s="161"/>
      <c r="AT204" s="158" t="s">
        <v>137</v>
      </c>
      <c r="AU204" s="158" t="s">
        <v>88</v>
      </c>
      <c r="AV204" s="8" t="s">
        <v>88</v>
      </c>
      <c r="AW204" s="8" t="s">
        <v>28</v>
      </c>
      <c r="AX204" s="8" t="s">
        <v>75</v>
      </c>
      <c r="AY204" s="158" t="s">
        <v>129</v>
      </c>
    </row>
    <row r="205" spans="1:65" s="21" customFormat="1" x14ac:dyDescent="0.2">
      <c r="B205" s="264"/>
      <c r="C205" s="269"/>
      <c r="D205" s="223" t="s">
        <v>137</v>
      </c>
      <c r="E205" s="270" t="s">
        <v>1</v>
      </c>
      <c r="F205" s="271" t="s">
        <v>364</v>
      </c>
      <c r="G205" s="269"/>
      <c r="H205" s="272">
        <v>14.73</v>
      </c>
      <c r="J205" s="269"/>
      <c r="L205" s="264"/>
      <c r="M205" s="266"/>
      <c r="N205" s="267"/>
      <c r="O205" s="267"/>
      <c r="P205" s="267"/>
      <c r="Q205" s="267"/>
      <c r="R205" s="267"/>
      <c r="S205" s="267"/>
      <c r="T205" s="268"/>
      <c r="AT205" s="265" t="s">
        <v>137</v>
      </c>
      <c r="AU205" s="265" t="s">
        <v>88</v>
      </c>
      <c r="AV205" s="21" t="s">
        <v>145</v>
      </c>
      <c r="AW205" s="21" t="s">
        <v>28</v>
      </c>
      <c r="AX205" s="21" t="s">
        <v>75</v>
      </c>
      <c r="AY205" s="265" t="s">
        <v>129</v>
      </c>
    </row>
    <row r="206" spans="1:65" s="9" customFormat="1" x14ac:dyDescent="0.2">
      <c r="B206" s="162"/>
      <c r="C206" s="227"/>
      <c r="D206" s="223" t="s">
        <v>137</v>
      </c>
      <c r="E206" s="228" t="s">
        <v>1</v>
      </c>
      <c r="F206" s="229" t="s">
        <v>139</v>
      </c>
      <c r="G206" s="227"/>
      <c r="H206" s="230">
        <v>14.73</v>
      </c>
      <c r="J206" s="227"/>
      <c r="L206" s="162"/>
      <c r="M206" s="164"/>
      <c r="N206" s="165"/>
      <c r="O206" s="165"/>
      <c r="P206" s="165"/>
      <c r="Q206" s="165"/>
      <c r="R206" s="165"/>
      <c r="S206" s="165"/>
      <c r="T206" s="166"/>
      <c r="AT206" s="163" t="s">
        <v>137</v>
      </c>
      <c r="AU206" s="163" t="s">
        <v>88</v>
      </c>
      <c r="AV206" s="9" t="s">
        <v>135</v>
      </c>
      <c r="AW206" s="9" t="s">
        <v>28</v>
      </c>
      <c r="AX206" s="9" t="s">
        <v>82</v>
      </c>
      <c r="AY206" s="163" t="s">
        <v>129</v>
      </c>
    </row>
    <row r="207" spans="1:65" s="34" customFormat="1" ht="24.2" customHeight="1" x14ac:dyDescent="0.2">
      <c r="A207" s="32"/>
      <c r="B207" s="4"/>
      <c r="C207" s="217" t="s">
        <v>189</v>
      </c>
      <c r="D207" s="217" t="s">
        <v>131</v>
      </c>
      <c r="E207" s="218" t="s">
        <v>441</v>
      </c>
      <c r="F207" s="219" t="s">
        <v>442</v>
      </c>
      <c r="G207" s="220" t="s">
        <v>152</v>
      </c>
      <c r="H207" s="221">
        <v>14.73</v>
      </c>
      <c r="I207" s="5"/>
      <c r="J207" s="221">
        <f>ROUND(I207*H207,3)</f>
        <v>0</v>
      </c>
      <c r="K207" s="6"/>
      <c r="L207" s="4"/>
      <c r="M207" s="7" t="s">
        <v>1</v>
      </c>
      <c r="N207" s="151" t="s">
        <v>41</v>
      </c>
      <c r="O207" s="53"/>
      <c r="P207" s="152">
        <f>O207*H207</f>
        <v>0</v>
      </c>
      <c r="Q207" s="152">
        <v>0</v>
      </c>
      <c r="R207" s="152">
        <f>Q207*H207</f>
        <v>0</v>
      </c>
      <c r="S207" s="152">
        <v>0</v>
      </c>
      <c r="T207" s="153">
        <f>S207*H207</f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54" t="s">
        <v>135</v>
      </c>
      <c r="AT207" s="154" t="s">
        <v>131</v>
      </c>
      <c r="AU207" s="154" t="s">
        <v>88</v>
      </c>
      <c r="AY207" s="24" t="s">
        <v>129</v>
      </c>
      <c r="BE207" s="155">
        <f>IF(N207="základná",J207,0)</f>
        <v>0</v>
      </c>
      <c r="BF207" s="155">
        <f>IF(N207="znížená",J207,0)</f>
        <v>0</v>
      </c>
      <c r="BG207" s="155">
        <f>IF(N207="zákl. prenesená",J207,0)</f>
        <v>0</v>
      </c>
      <c r="BH207" s="155">
        <f>IF(N207="zníž. prenesená",J207,0)</f>
        <v>0</v>
      </c>
      <c r="BI207" s="155">
        <f>IF(N207="nulová",J207,0)</f>
        <v>0</v>
      </c>
      <c r="BJ207" s="24" t="s">
        <v>88</v>
      </c>
      <c r="BK207" s="156">
        <f>ROUND(I207*H207,3)</f>
        <v>0</v>
      </c>
      <c r="BL207" s="24" t="s">
        <v>135</v>
      </c>
      <c r="BM207" s="154" t="s">
        <v>443</v>
      </c>
    </row>
    <row r="208" spans="1:65" s="10" customFormat="1" x14ac:dyDescent="0.2">
      <c r="B208" s="167"/>
      <c r="C208" s="231"/>
      <c r="D208" s="223" t="s">
        <v>137</v>
      </c>
      <c r="E208" s="232" t="s">
        <v>1</v>
      </c>
      <c r="F208" s="233" t="s">
        <v>444</v>
      </c>
      <c r="G208" s="231"/>
      <c r="H208" s="232" t="s">
        <v>1</v>
      </c>
      <c r="J208" s="231"/>
      <c r="L208" s="167"/>
      <c r="M208" s="169"/>
      <c r="N208" s="170"/>
      <c r="O208" s="170"/>
      <c r="P208" s="170"/>
      <c r="Q208" s="170"/>
      <c r="R208" s="170"/>
      <c r="S208" s="170"/>
      <c r="T208" s="171"/>
      <c r="AT208" s="168" t="s">
        <v>137</v>
      </c>
      <c r="AU208" s="168" t="s">
        <v>88</v>
      </c>
      <c r="AV208" s="10" t="s">
        <v>82</v>
      </c>
      <c r="AW208" s="10" t="s">
        <v>28</v>
      </c>
      <c r="AX208" s="10" t="s">
        <v>75</v>
      </c>
      <c r="AY208" s="168" t="s">
        <v>129</v>
      </c>
    </row>
    <row r="209" spans="1:65" s="8" customFormat="1" x14ac:dyDescent="0.2">
      <c r="B209" s="157"/>
      <c r="C209" s="222"/>
      <c r="D209" s="223" t="s">
        <v>137</v>
      </c>
      <c r="E209" s="224" t="s">
        <v>1</v>
      </c>
      <c r="F209" s="225" t="s">
        <v>440</v>
      </c>
      <c r="G209" s="222"/>
      <c r="H209" s="226">
        <v>14.73</v>
      </c>
      <c r="J209" s="222"/>
      <c r="L209" s="157"/>
      <c r="M209" s="159"/>
      <c r="N209" s="160"/>
      <c r="O209" s="160"/>
      <c r="P209" s="160"/>
      <c r="Q209" s="160"/>
      <c r="R209" s="160"/>
      <c r="S209" s="160"/>
      <c r="T209" s="161"/>
      <c r="AT209" s="158" t="s">
        <v>137</v>
      </c>
      <c r="AU209" s="158" t="s">
        <v>88</v>
      </c>
      <c r="AV209" s="8" t="s">
        <v>88</v>
      </c>
      <c r="AW209" s="8" t="s">
        <v>28</v>
      </c>
      <c r="AX209" s="8" t="s">
        <v>75</v>
      </c>
      <c r="AY209" s="158" t="s">
        <v>129</v>
      </c>
    </row>
    <row r="210" spans="1:65" s="21" customFormat="1" x14ac:dyDescent="0.2">
      <c r="B210" s="264"/>
      <c r="C210" s="269"/>
      <c r="D210" s="223" t="s">
        <v>137</v>
      </c>
      <c r="E210" s="270" t="s">
        <v>1</v>
      </c>
      <c r="F210" s="271" t="s">
        <v>364</v>
      </c>
      <c r="G210" s="269"/>
      <c r="H210" s="272">
        <v>14.73</v>
      </c>
      <c r="J210" s="269"/>
      <c r="L210" s="264"/>
      <c r="M210" s="266"/>
      <c r="N210" s="267"/>
      <c r="O210" s="267"/>
      <c r="P210" s="267"/>
      <c r="Q210" s="267"/>
      <c r="R210" s="267"/>
      <c r="S210" s="267"/>
      <c r="T210" s="268"/>
      <c r="AT210" s="265" t="s">
        <v>137</v>
      </c>
      <c r="AU210" s="265" t="s">
        <v>88</v>
      </c>
      <c r="AV210" s="21" t="s">
        <v>145</v>
      </c>
      <c r="AW210" s="21" t="s">
        <v>28</v>
      </c>
      <c r="AX210" s="21" t="s">
        <v>75</v>
      </c>
      <c r="AY210" s="265" t="s">
        <v>129</v>
      </c>
    </row>
    <row r="211" spans="1:65" s="9" customFormat="1" x14ac:dyDescent="0.2">
      <c r="B211" s="162"/>
      <c r="C211" s="227"/>
      <c r="D211" s="223" t="s">
        <v>137</v>
      </c>
      <c r="E211" s="228" t="s">
        <v>1</v>
      </c>
      <c r="F211" s="229" t="s">
        <v>139</v>
      </c>
      <c r="G211" s="227"/>
      <c r="H211" s="230">
        <v>14.73</v>
      </c>
      <c r="J211" s="227"/>
      <c r="L211" s="162"/>
      <c r="M211" s="164"/>
      <c r="N211" s="165"/>
      <c r="O211" s="165"/>
      <c r="P211" s="165"/>
      <c r="Q211" s="165"/>
      <c r="R211" s="165"/>
      <c r="S211" s="165"/>
      <c r="T211" s="166"/>
      <c r="AT211" s="163" t="s">
        <v>137</v>
      </c>
      <c r="AU211" s="163" t="s">
        <v>88</v>
      </c>
      <c r="AV211" s="9" t="s">
        <v>135</v>
      </c>
      <c r="AW211" s="9" t="s">
        <v>28</v>
      </c>
      <c r="AX211" s="9" t="s">
        <v>82</v>
      </c>
      <c r="AY211" s="163" t="s">
        <v>129</v>
      </c>
    </row>
    <row r="212" spans="1:65" s="34" customFormat="1" ht="37.9" customHeight="1" x14ac:dyDescent="0.2">
      <c r="A212" s="32"/>
      <c r="B212" s="4"/>
      <c r="C212" s="217" t="s">
        <v>219</v>
      </c>
      <c r="D212" s="217" t="s">
        <v>131</v>
      </c>
      <c r="E212" s="218" t="s">
        <v>445</v>
      </c>
      <c r="F212" s="219" t="s">
        <v>446</v>
      </c>
      <c r="G212" s="220" t="s">
        <v>196</v>
      </c>
      <c r="H212" s="221">
        <v>99.688999999999993</v>
      </c>
      <c r="I212" s="5"/>
      <c r="J212" s="221">
        <f>ROUND(I212*H212,3)</f>
        <v>0</v>
      </c>
      <c r="K212" s="6"/>
      <c r="L212" s="4"/>
      <c r="M212" s="7" t="s">
        <v>1</v>
      </c>
      <c r="N212" s="151" t="s">
        <v>41</v>
      </c>
      <c r="O212" s="53"/>
      <c r="P212" s="152">
        <f>O212*H212</f>
        <v>0</v>
      </c>
      <c r="Q212" s="152">
        <v>0</v>
      </c>
      <c r="R212" s="152">
        <f>Q212*H212</f>
        <v>0</v>
      </c>
      <c r="S212" s="152">
        <v>0</v>
      </c>
      <c r="T212" s="153">
        <f>S212*H212</f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54" t="s">
        <v>135</v>
      </c>
      <c r="AT212" s="154" t="s">
        <v>131</v>
      </c>
      <c r="AU212" s="154" t="s">
        <v>88</v>
      </c>
      <c r="AY212" s="24" t="s">
        <v>129</v>
      </c>
      <c r="BE212" s="155">
        <f>IF(N212="základná",J212,0)</f>
        <v>0</v>
      </c>
      <c r="BF212" s="155">
        <f>IF(N212="znížená",J212,0)</f>
        <v>0</v>
      </c>
      <c r="BG212" s="155">
        <f>IF(N212="zákl. prenesená",J212,0)</f>
        <v>0</v>
      </c>
      <c r="BH212" s="155">
        <f>IF(N212="zníž. prenesená",J212,0)</f>
        <v>0</v>
      </c>
      <c r="BI212" s="155">
        <f>IF(N212="nulová",J212,0)</f>
        <v>0</v>
      </c>
      <c r="BJ212" s="24" t="s">
        <v>88</v>
      </c>
      <c r="BK212" s="156">
        <f>ROUND(I212*H212,3)</f>
        <v>0</v>
      </c>
      <c r="BL212" s="24" t="s">
        <v>135</v>
      </c>
      <c r="BM212" s="154" t="s">
        <v>447</v>
      </c>
    </row>
    <row r="213" spans="1:65" s="34" customFormat="1" ht="49.15" customHeight="1" x14ac:dyDescent="0.2">
      <c r="A213" s="32"/>
      <c r="B213" s="4"/>
      <c r="C213" s="217" t="s">
        <v>224</v>
      </c>
      <c r="D213" s="217" t="s">
        <v>131</v>
      </c>
      <c r="E213" s="218" t="s">
        <v>448</v>
      </c>
      <c r="F213" s="219" t="s">
        <v>449</v>
      </c>
      <c r="G213" s="220" t="s">
        <v>196</v>
      </c>
      <c r="H213" s="221">
        <v>2890.9670000000001</v>
      </c>
      <c r="I213" s="5"/>
      <c r="J213" s="221">
        <f>ROUND(I213*H213,3)</f>
        <v>0</v>
      </c>
      <c r="K213" s="6"/>
      <c r="L213" s="4"/>
      <c r="M213" s="7" t="s">
        <v>1</v>
      </c>
      <c r="N213" s="151" t="s">
        <v>41</v>
      </c>
      <c r="O213" s="53"/>
      <c r="P213" s="152">
        <f>O213*H213</f>
        <v>0</v>
      </c>
      <c r="Q213" s="152">
        <v>0</v>
      </c>
      <c r="R213" s="152">
        <f>Q213*H213</f>
        <v>0</v>
      </c>
      <c r="S213" s="152">
        <v>0</v>
      </c>
      <c r="T213" s="153">
        <f>S213*H213</f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54" t="s">
        <v>135</v>
      </c>
      <c r="AT213" s="154" t="s">
        <v>131</v>
      </c>
      <c r="AU213" s="154" t="s">
        <v>88</v>
      </c>
      <c r="AY213" s="24" t="s">
        <v>129</v>
      </c>
      <c r="BE213" s="155">
        <f>IF(N213="základná",J213,0)</f>
        <v>0</v>
      </c>
      <c r="BF213" s="155">
        <f>IF(N213="znížená",J213,0)</f>
        <v>0</v>
      </c>
      <c r="BG213" s="155">
        <f>IF(N213="zákl. prenesená",J213,0)</f>
        <v>0</v>
      </c>
      <c r="BH213" s="155">
        <f>IF(N213="zníž. prenesená",J213,0)</f>
        <v>0</v>
      </c>
      <c r="BI213" s="155">
        <f>IF(N213="nulová",J213,0)</f>
        <v>0</v>
      </c>
      <c r="BJ213" s="24" t="s">
        <v>88</v>
      </c>
      <c r="BK213" s="156">
        <f>ROUND(I213*H213,3)</f>
        <v>0</v>
      </c>
      <c r="BL213" s="24" t="s">
        <v>135</v>
      </c>
      <c r="BM213" s="154" t="s">
        <v>450</v>
      </c>
    </row>
    <row r="214" spans="1:65" s="34" customFormat="1" ht="37.9" customHeight="1" x14ac:dyDescent="0.2">
      <c r="A214" s="32"/>
      <c r="B214" s="4"/>
      <c r="C214" s="217" t="s">
        <v>7</v>
      </c>
      <c r="D214" s="217" t="s">
        <v>131</v>
      </c>
      <c r="E214" s="218" t="s">
        <v>451</v>
      </c>
      <c r="F214" s="219" t="s">
        <v>452</v>
      </c>
      <c r="G214" s="220" t="s">
        <v>196</v>
      </c>
      <c r="H214" s="221">
        <v>43.42</v>
      </c>
      <c r="I214" s="5"/>
      <c r="J214" s="221">
        <f>ROUND(I214*H214,3)</f>
        <v>0</v>
      </c>
      <c r="K214" s="6"/>
      <c r="L214" s="4"/>
      <c r="M214" s="7" t="s">
        <v>1</v>
      </c>
      <c r="N214" s="151" t="s">
        <v>41</v>
      </c>
      <c r="O214" s="53"/>
      <c r="P214" s="152">
        <f>O214*H214</f>
        <v>0</v>
      </c>
      <c r="Q214" s="152">
        <v>0</v>
      </c>
      <c r="R214" s="152">
        <f>Q214*H214</f>
        <v>0</v>
      </c>
      <c r="S214" s="152">
        <v>0</v>
      </c>
      <c r="T214" s="153">
        <f>S214*H214</f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54" t="s">
        <v>135</v>
      </c>
      <c r="AT214" s="154" t="s">
        <v>131</v>
      </c>
      <c r="AU214" s="154" t="s">
        <v>88</v>
      </c>
      <c r="AY214" s="24" t="s">
        <v>129</v>
      </c>
      <c r="BE214" s="155">
        <f>IF(N214="základná",J214,0)</f>
        <v>0</v>
      </c>
      <c r="BF214" s="155">
        <f>IF(N214="znížená",J214,0)</f>
        <v>0</v>
      </c>
      <c r="BG214" s="155">
        <f>IF(N214="zákl. prenesená",J214,0)</f>
        <v>0</v>
      </c>
      <c r="BH214" s="155">
        <f>IF(N214="zníž. prenesená",J214,0)</f>
        <v>0</v>
      </c>
      <c r="BI214" s="155">
        <f>IF(N214="nulová",J214,0)</f>
        <v>0</v>
      </c>
      <c r="BJ214" s="24" t="s">
        <v>88</v>
      </c>
      <c r="BK214" s="156">
        <f>ROUND(I214*H214,3)</f>
        <v>0</v>
      </c>
      <c r="BL214" s="24" t="s">
        <v>135</v>
      </c>
      <c r="BM214" s="154" t="s">
        <v>453</v>
      </c>
    </row>
    <row r="215" spans="1:65" s="10" customFormat="1" x14ac:dyDescent="0.2">
      <c r="B215" s="167"/>
      <c r="C215" s="231"/>
      <c r="D215" s="223" t="s">
        <v>137</v>
      </c>
      <c r="E215" s="232" t="s">
        <v>1</v>
      </c>
      <c r="F215" s="233" t="s">
        <v>454</v>
      </c>
      <c r="G215" s="231"/>
      <c r="H215" s="232" t="s">
        <v>1</v>
      </c>
      <c r="J215" s="231"/>
      <c r="L215" s="167"/>
      <c r="M215" s="169"/>
      <c r="N215" s="170"/>
      <c r="O215" s="170"/>
      <c r="P215" s="170"/>
      <c r="Q215" s="170"/>
      <c r="R215" s="170"/>
      <c r="S215" s="170"/>
      <c r="T215" s="171"/>
      <c r="AT215" s="168" t="s">
        <v>137</v>
      </c>
      <c r="AU215" s="168" t="s">
        <v>88</v>
      </c>
      <c r="AV215" s="10" t="s">
        <v>82</v>
      </c>
      <c r="AW215" s="10" t="s">
        <v>28</v>
      </c>
      <c r="AX215" s="10" t="s">
        <v>75</v>
      </c>
      <c r="AY215" s="168" t="s">
        <v>129</v>
      </c>
    </row>
    <row r="216" spans="1:65" s="8" customFormat="1" x14ac:dyDescent="0.2">
      <c r="B216" s="157"/>
      <c r="C216" s="222"/>
      <c r="D216" s="223" t="s">
        <v>137</v>
      </c>
      <c r="E216" s="224" t="s">
        <v>1</v>
      </c>
      <c r="F216" s="225" t="s">
        <v>455</v>
      </c>
      <c r="G216" s="222"/>
      <c r="H216" s="226">
        <v>43.42</v>
      </c>
      <c r="J216" s="222"/>
      <c r="L216" s="157"/>
      <c r="M216" s="159"/>
      <c r="N216" s="160"/>
      <c r="O216" s="160"/>
      <c r="P216" s="160"/>
      <c r="Q216" s="160"/>
      <c r="R216" s="160"/>
      <c r="S216" s="160"/>
      <c r="T216" s="161"/>
      <c r="AT216" s="158" t="s">
        <v>137</v>
      </c>
      <c r="AU216" s="158" t="s">
        <v>88</v>
      </c>
      <c r="AV216" s="8" t="s">
        <v>88</v>
      </c>
      <c r="AW216" s="8" t="s">
        <v>28</v>
      </c>
      <c r="AX216" s="8" t="s">
        <v>75</v>
      </c>
      <c r="AY216" s="158" t="s">
        <v>129</v>
      </c>
    </row>
    <row r="217" spans="1:65" s="9" customFormat="1" x14ac:dyDescent="0.2">
      <c r="B217" s="162"/>
      <c r="C217" s="227"/>
      <c r="D217" s="223" t="s">
        <v>137</v>
      </c>
      <c r="E217" s="228" t="s">
        <v>1</v>
      </c>
      <c r="F217" s="229" t="s">
        <v>139</v>
      </c>
      <c r="G217" s="227"/>
      <c r="H217" s="230">
        <v>43.42</v>
      </c>
      <c r="J217" s="227"/>
      <c r="L217" s="162"/>
      <c r="M217" s="164"/>
      <c r="N217" s="165"/>
      <c r="O217" s="165"/>
      <c r="P217" s="165"/>
      <c r="Q217" s="165"/>
      <c r="R217" s="165"/>
      <c r="S217" s="165"/>
      <c r="T217" s="166"/>
      <c r="AT217" s="163" t="s">
        <v>137</v>
      </c>
      <c r="AU217" s="163" t="s">
        <v>88</v>
      </c>
      <c r="AV217" s="9" t="s">
        <v>135</v>
      </c>
      <c r="AW217" s="9" t="s">
        <v>28</v>
      </c>
      <c r="AX217" s="9" t="s">
        <v>82</v>
      </c>
      <c r="AY217" s="163" t="s">
        <v>129</v>
      </c>
    </row>
    <row r="218" spans="1:65" s="34" customFormat="1" ht="33" customHeight="1" x14ac:dyDescent="0.2">
      <c r="A218" s="32"/>
      <c r="B218" s="4"/>
      <c r="C218" s="217" t="s">
        <v>234</v>
      </c>
      <c r="D218" s="217" t="s">
        <v>131</v>
      </c>
      <c r="E218" s="218" t="s">
        <v>235</v>
      </c>
      <c r="F218" s="219" t="s">
        <v>456</v>
      </c>
      <c r="G218" s="220" t="s">
        <v>196</v>
      </c>
      <c r="H218" s="221">
        <v>101.264</v>
      </c>
      <c r="I218" s="5"/>
      <c r="J218" s="221">
        <f>ROUND(I218*H218,3)</f>
        <v>0</v>
      </c>
      <c r="K218" s="6"/>
      <c r="L218" s="4"/>
      <c r="M218" s="7" t="s">
        <v>1</v>
      </c>
      <c r="N218" s="151" t="s">
        <v>41</v>
      </c>
      <c r="O218" s="53"/>
      <c r="P218" s="152">
        <f>O218*H218</f>
        <v>0</v>
      </c>
      <c r="Q218" s="152">
        <v>0</v>
      </c>
      <c r="R218" s="152">
        <f>Q218*H218</f>
        <v>0</v>
      </c>
      <c r="S218" s="152">
        <v>0</v>
      </c>
      <c r="T218" s="153">
        <f>S218*H218</f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54" t="s">
        <v>135</v>
      </c>
      <c r="AT218" s="154" t="s">
        <v>131</v>
      </c>
      <c r="AU218" s="154" t="s">
        <v>88</v>
      </c>
      <c r="AY218" s="24" t="s">
        <v>129</v>
      </c>
      <c r="BE218" s="155">
        <f>IF(N218="základná",J218,0)</f>
        <v>0</v>
      </c>
      <c r="BF218" s="155">
        <f>IF(N218="znížená",J218,0)</f>
        <v>0</v>
      </c>
      <c r="BG218" s="155">
        <f>IF(N218="zákl. prenesená",J218,0)</f>
        <v>0</v>
      </c>
      <c r="BH218" s="155">
        <f>IF(N218="zníž. prenesená",J218,0)</f>
        <v>0</v>
      </c>
      <c r="BI218" s="155">
        <f>IF(N218="nulová",J218,0)</f>
        <v>0</v>
      </c>
      <c r="BJ218" s="24" t="s">
        <v>88</v>
      </c>
      <c r="BK218" s="156">
        <f>ROUND(I218*H218,3)</f>
        <v>0</v>
      </c>
      <c r="BL218" s="24" t="s">
        <v>135</v>
      </c>
      <c r="BM218" s="154" t="s">
        <v>457</v>
      </c>
    </row>
    <row r="219" spans="1:65" s="10" customFormat="1" x14ac:dyDescent="0.2">
      <c r="B219" s="167"/>
      <c r="C219" s="231"/>
      <c r="D219" s="223" t="s">
        <v>137</v>
      </c>
      <c r="E219" s="232" t="s">
        <v>1</v>
      </c>
      <c r="F219" s="233" t="s">
        <v>458</v>
      </c>
      <c r="G219" s="231"/>
      <c r="H219" s="232" t="s">
        <v>1</v>
      </c>
      <c r="J219" s="231"/>
      <c r="L219" s="167"/>
      <c r="M219" s="169"/>
      <c r="N219" s="170"/>
      <c r="O219" s="170"/>
      <c r="P219" s="170"/>
      <c r="Q219" s="170"/>
      <c r="R219" s="170"/>
      <c r="S219" s="170"/>
      <c r="T219" s="171"/>
      <c r="AT219" s="168" t="s">
        <v>137</v>
      </c>
      <c r="AU219" s="168" t="s">
        <v>88</v>
      </c>
      <c r="AV219" s="10" t="s">
        <v>82</v>
      </c>
      <c r="AW219" s="10" t="s">
        <v>28</v>
      </c>
      <c r="AX219" s="10" t="s">
        <v>75</v>
      </c>
      <c r="AY219" s="168" t="s">
        <v>129</v>
      </c>
    </row>
    <row r="220" spans="1:65" s="8" customFormat="1" x14ac:dyDescent="0.2">
      <c r="B220" s="157"/>
      <c r="C220" s="222"/>
      <c r="D220" s="223" t="s">
        <v>137</v>
      </c>
      <c r="E220" s="224" t="s">
        <v>1</v>
      </c>
      <c r="F220" s="225" t="s">
        <v>459</v>
      </c>
      <c r="G220" s="222"/>
      <c r="H220" s="226">
        <v>99.688999999999993</v>
      </c>
      <c r="J220" s="222"/>
      <c r="L220" s="157"/>
      <c r="M220" s="159"/>
      <c r="N220" s="160"/>
      <c r="O220" s="160"/>
      <c r="P220" s="160"/>
      <c r="Q220" s="160"/>
      <c r="R220" s="160"/>
      <c r="S220" s="160"/>
      <c r="T220" s="161"/>
      <c r="AT220" s="158" t="s">
        <v>137</v>
      </c>
      <c r="AU220" s="158" t="s">
        <v>88</v>
      </c>
      <c r="AV220" s="8" t="s">
        <v>88</v>
      </c>
      <c r="AW220" s="8" t="s">
        <v>28</v>
      </c>
      <c r="AX220" s="8" t="s">
        <v>75</v>
      </c>
      <c r="AY220" s="158" t="s">
        <v>129</v>
      </c>
    </row>
    <row r="221" spans="1:65" s="10" customFormat="1" x14ac:dyDescent="0.2">
      <c r="B221" s="167"/>
      <c r="C221" s="231"/>
      <c r="D221" s="223" t="s">
        <v>137</v>
      </c>
      <c r="E221" s="232" t="s">
        <v>1</v>
      </c>
      <c r="F221" s="233" t="s">
        <v>422</v>
      </c>
      <c r="G221" s="231"/>
      <c r="H221" s="232" t="s">
        <v>1</v>
      </c>
      <c r="J221" s="231"/>
      <c r="L221" s="167"/>
      <c r="M221" s="169"/>
      <c r="N221" s="170"/>
      <c r="O221" s="170"/>
      <c r="P221" s="170"/>
      <c r="Q221" s="170"/>
      <c r="R221" s="170"/>
      <c r="S221" s="170"/>
      <c r="T221" s="171"/>
      <c r="AT221" s="168" t="s">
        <v>137</v>
      </c>
      <c r="AU221" s="168" t="s">
        <v>88</v>
      </c>
      <c r="AV221" s="10" t="s">
        <v>82</v>
      </c>
      <c r="AW221" s="10" t="s">
        <v>28</v>
      </c>
      <c r="AX221" s="10" t="s">
        <v>75</v>
      </c>
      <c r="AY221" s="168" t="s">
        <v>129</v>
      </c>
    </row>
    <row r="222" spans="1:65" s="8" customFormat="1" x14ac:dyDescent="0.2">
      <c r="B222" s="157"/>
      <c r="C222" s="222"/>
      <c r="D222" s="223" t="s">
        <v>137</v>
      </c>
      <c r="E222" s="224" t="s">
        <v>1</v>
      </c>
      <c r="F222" s="225" t="s">
        <v>460</v>
      </c>
      <c r="G222" s="222"/>
      <c r="H222" s="226">
        <v>1.575</v>
      </c>
      <c r="J222" s="222"/>
      <c r="L222" s="157"/>
      <c r="M222" s="159"/>
      <c r="N222" s="160"/>
      <c r="O222" s="160"/>
      <c r="P222" s="160"/>
      <c r="Q222" s="160"/>
      <c r="R222" s="160"/>
      <c r="S222" s="160"/>
      <c r="T222" s="161"/>
      <c r="AT222" s="158" t="s">
        <v>137</v>
      </c>
      <c r="AU222" s="158" t="s">
        <v>88</v>
      </c>
      <c r="AV222" s="8" t="s">
        <v>88</v>
      </c>
      <c r="AW222" s="8" t="s">
        <v>28</v>
      </c>
      <c r="AX222" s="8" t="s">
        <v>75</v>
      </c>
      <c r="AY222" s="158" t="s">
        <v>129</v>
      </c>
    </row>
    <row r="223" spans="1:65" s="21" customFormat="1" x14ac:dyDescent="0.2">
      <c r="B223" s="264"/>
      <c r="C223" s="269"/>
      <c r="D223" s="223" t="s">
        <v>137</v>
      </c>
      <c r="E223" s="270" t="s">
        <v>1</v>
      </c>
      <c r="F223" s="271" t="s">
        <v>364</v>
      </c>
      <c r="G223" s="269"/>
      <c r="H223" s="272">
        <v>101.264</v>
      </c>
      <c r="J223" s="269"/>
      <c r="L223" s="264"/>
      <c r="M223" s="266"/>
      <c r="N223" s="267"/>
      <c r="O223" s="267"/>
      <c r="P223" s="267"/>
      <c r="Q223" s="267"/>
      <c r="R223" s="267"/>
      <c r="S223" s="267"/>
      <c r="T223" s="268"/>
      <c r="AT223" s="265" t="s">
        <v>137</v>
      </c>
      <c r="AU223" s="265" t="s">
        <v>88</v>
      </c>
      <c r="AV223" s="21" t="s">
        <v>145</v>
      </c>
      <c r="AW223" s="21" t="s">
        <v>28</v>
      </c>
      <c r="AX223" s="21" t="s">
        <v>75</v>
      </c>
      <c r="AY223" s="265" t="s">
        <v>129</v>
      </c>
    </row>
    <row r="224" spans="1:65" s="9" customFormat="1" x14ac:dyDescent="0.2">
      <c r="B224" s="162"/>
      <c r="C224" s="227"/>
      <c r="D224" s="223" t="s">
        <v>137</v>
      </c>
      <c r="E224" s="228" t="s">
        <v>1</v>
      </c>
      <c r="F224" s="229" t="s">
        <v>139</v>
      </c>
      <c r="G224" s="227"/>
      <c r="H224" s="230">
        <v>101.264</v>
      </c>
      <c r="J224" s="227"/>
      <c r="L224" s="162"/>
      <c r="M224" s="164"/>
      <c r="N224" s="165"/>
      <c r="O224" s="165"/>
      <c r="P224" s="165"/>
      <c r="Q224" s="165"/>
      <c r="R224" s="165"/>
      <c r="S224" s="165"/>
      <c r="T224" s="166"/>
      <c r="AT224" s="163" t="s">
        <v>137</v>
      </c>
      <c r="AU224" s="163" t="s">
        <v>88</v>
      </c>
      <c r="AV224" s="9" t="s">
        <v>135</v>
      </c>
      <c r="AW224" s="9" t="s">
        <v>28</v>
      </c>
      <c r="AX224" s="9" t="s">
        <v>82</v>
      </c>
      <c r="AY224" s="163" t="s">
        <v>129</v>
      </c>
    </row>
    <row r="225" spans="1:65" s="3" customFormat="1" ht="22.9" customHeight="1" x14ac:dyDescent="0.2">
      <c r="B225" s="143"/>
      <c r="C225" s="212"/>
      <c r="D225" s="213" t="s">
        <v>74</v>
      </c>
      <c r="E225" s="215" t="s">
        <v>135</v>
      </c>
      <c r="F225" s="215" t="s">
        <v>461</v>
      </c>
      <c r="G225" s="212"/>
      <c r="H225" s="212"/>
      <c r="J225" s="216">
        <f>BK225</f>
        <v>0</v>
      </c>
      <c r="L225" s="143"/>
      <c r="M225" s="145"/>
      <c r="N225" s="146"/>
      <c r="O225" s="146"/>
      <c r="P225" s="147">
        <f>P226</f>
        <v>0</v>
      </c>
      <c r="Q225" s="146"/>
      <c r="R225" s="147">
        <f>R226</f>
        <v>0</v>
      </c>
      <c r="S225" s="146"/>
      <c r="T225" s="148">
        <f>T226</f>
        <v>0</v>
      </c>
      <c r="AR225" s="144" t="s">
        <v>82</v>
      </c>
      <c r="AT225" s="149" t="s">
        <v>74</v>
      </c>
      <c r="AU225" s="149" t="s">
        <v>82</v>
      </c>
      <c r="AY225" s="144" t="s">
        <v>129</v>
      </c>
      <c r="BK225" s="150">
        <f>BK226</f>
        <v>0</v>
      </c>
    </row>
    <row r="226" spans="1:65" s="34" customFormat="1" ht="37.9" customHeight="1" x14ac:dyDescent="0.2">
      <c r="A226" s="32"/>
      <c r="B226" s="4"/>
      <c r="C226" s="217" t="s">
        <v>239</v>
      </c>
      <c r="D226" s="217" t="s">
        <v>131</v>
      </c>
      <c r="E226" s="218" t="s">
        <v>462</v>
      </c>
      <c r="F226" s="219" t="s">
        <v>463</v>
      </c>
      <c r="G226" s="220" t="s">
        <v>196</v>
      </c>
      <c r="H226" s="221">
        <v>235.12100000000001</v>
      </c>
      <c r="I226" s="5"/>
      <c r="J226" s="221">
        <f>ROUND(I226*H226,3)</f>
        <v>0</v>
      </c>
      <c r="K226" s="6"/>
      <c r="L226" s="4"/>
      <c r="M226" s="7" t="s">
        <v>1</v>
      </c>
      <c r="N226" s="151" t="s">
        <v>41</v>
      </c>
      <c r="O226" s="53"/>
      <c r="P226" s="152">
        <f>O226*H226</f>
        <v>0</v>
      </c>
      <c r="Q226" s="152">
        <v>0</v>
      </c>
      <c r="R226" s="152">
        <f>Q226*H226</f>
        <v>0</v>
      </c>
      <c r="S226" s="152">
        <v>0</v>
      </c>
      <c r="T226" s="153">
        <f>S226*H226</f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54" t="s">
        <v>135</v>
      </c>
      <c r="AT226" s="154" t="s">
        <v>131</v>
      </c>
      <c r="AU226" s="154" t="s">
        <v>88</v>
      </c>
      <c r="AY226" s="24" t="s">
        <v>129</v>
      </c>
      <c r="BE226" s="155">
        <f>IF(N226="základná",J226,0)</f>
        <v>0</v>
      </c>
      <c r="BF226" s="155">
        <f>IF(N226="znížená",J226,0)</f>
        <v>0</v>
      </c>
      <c r="BG226" s="155">
        <f>IF(N226="zákl. prenesená",J226,0)</f>
        <v>0</v>
      </c>
      <c r="BH226" s="155">
        <f>IF(N226="zníž. prenesená",J226,0)</f>
        <v>0</v>
      </c>
      <c r="BI226" s="155">
        <f>IF(N226="nulová",J226,0)</f>
        <v>0</v>
      </c>
      <c r="BJ226" s="24" t="s">
        <v>88</v>
      </c>
      <c r="BK226" s="156">
        <f>ROUND(I226*H226,3)</f>
        <v>0</v>
      </c>
      <c r="BL226" s="24" t="s">
        <v>135</v>
      </c>
      <c r="BM226" s="154" t="s">
        <v>464</v>
      </c>
    </row>
    <row r="227" spans="1:65" s="34" customFormat="1" ht="49.9" customHeight="1" x14ac:dyDescent="0.2">
      <c r="A227" s="32"/>
      <c r="B227" s="4"/>
      <c r="C227" s="97"/>
      <c r="D227" s="97"/>
      <c r="E227" s="214" t="s">
        <v>246</v>
      </c>
      <c r="F227" s="214" t="s">
        <v>247</v>
      </c>
      <c r="G227" s="97"/>
      <c r="H227" s="97"/>
      <c r="I227" s="32"/>
      <c r="J227" s="207">
        <f t="shared" ref="J227:J233" si="0">BK227</f>
        <v>0</v>
      </c>
      <c r="K227" s="32"/>
      <c r="L227" s="4"/>
      <c r="M227" s="172"/>
      <c r="N227" s="173"/>
      <c r="O227" s="53"/>
      <c r="P227" s="53"/>
      <c r="Q227" s="53"/>
      <c r="R227" s="53"/>
      <c r="S227" s="53"/>
      <c r="T227" s="54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T227" s="24" t="s">
        <v>74</v>
      </c>
      <c r="AU227" s="24" t="s">
        <v>75</v>
      </c>
      <c r="AY227" s="24" t="s">
        <v>248</v>
      </c>
      <c r="BK227" s="156">
        <f>SUM(BK228:BK233)</f>
        <v>0</v>
      </c>
    </row>
    <row r="228" spans="1:65" s="34" customFormat="1" ht="16.350000000000001" customHeight="1" x14ac:dyDescent="0.2">
      <c r="A228" s="32"/>
      <c r="B228" s="4"/>
      <c r="C228" s="11" t="s">
        <v>1</v>
      </c>
      <c r="D228" s="11" t="s">
        <v>131</v>
      </c>
      <c r="E228" s="12" t="s">
        <v>1</v>
      </c>
      <c r="F228" s="13" t="s">
        <v>1</v>
      </c>
      <c r="G228" s="14" t="s">
        <v>1</v>
      </c>
      <c r="H228" s="15"/>
      <c r="I228" s="15"/>
      <c r="J228" s="234">
        <f t="shared" si="0"/>
        <v>0</v>
      </c>
      <c r="K228" s="6"/>
      <c r="L228" s="4"/>
      <c r="M228" s="16" t="s">
        <v>1</v>
      </c>
      <c r="N228" s="17" t="s">
        <v>41</v>
      </c>
      <c r="O228" s="53"/>
      <c r="P228" s="53"/>
      <c r="Q228" s="53"/>
      <c r="R228" s="53"/>
      <c r="S228" s="53"/>
      <c r="T228" s="54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T228" s="24" t="s">
        <v>248</v>
      </c>
      <c r="AU228" s="24" t="s">
        <v>82</v>
      </c>
      <c r="AY228" s="24" t="s">
        <v>248</v>
      </c>
      <c r="BE228" s="155">
        <f t="shared" ref="BE228:BE233" si="1">IF(N228="základná",J228,0)</f>
        <v>0</v>
      </c>
      <c r="BF228" s="155">
        <f t="shared" ref="BF228:BF233" si="2">IF(N228="znížená",J228,0)</f>
        <v>0</v>
      </c>
      <c r="BG228" s="155">
        <f t="shared" ref="BG228:BG233" si="3">IF(N228="zákl. prenesená",J228,0)</f>
        <v>0</v>
      </c>
      <c r="BH228" s="155">
        <f t="shared" ref="BH228:BH233" si="4">IF(N228="zníž. prenesená",J228,0)</f>
        <v>0</v>
      </c>
      <c r="BI228" s="155">
        <f t="shared" ref="BI228:BI233" si="5">IF(N228="nulová",J228,0)</f>
        <v>0</v>
      </c>
      <c r="BJ228" s="24" t="s">
        <v>88</v>
      </c>
      <c r="BK228" s="156">
        <f t="shared" ref="BK228:BK233" si="6">I228*H228</f>
        <v>0</v>
      </c>
    </row>
    <row r="229" spans="1:65" s="34" customFormat="1" ht="16.350000000000001" customHeight="1" x14ac:dyDescent="0.2">
      <c r="A229" s="32"/>
      <c r="B229" s="4"/>
      <c r="C229" s="11" t="s">
        <v>1</v>
      </c>
      <c r="D229" s="11" t="s">
        <v>131</v>
      </c>
      <c r="E229" s="12" t="s">
        <v>1</v>
      </c>
      <c r="F229" s="13" t="s">
        <v>1</v>
      </c>
      <c r="G229" s="14" t="s">
        <v>1</v>
      </c>
      <c r="H229" s="15"/>
      <c r="I229" s="15"/>
      <c r="J229" s="234">
        <f t="shared" si="0"/>
        <v>0</v>
      </c>
      <c r="K229" s="6"/>
      <c r="L229" s="4"/>
      <c r="M229" s="16" t="s">
        <v>1</v>
      </c>
      <c r="N229" s="17" t="s">
        <v>41</v>
      </c>
      <c r="O229" s="53"/>
      <c r="P229" s="53"/>
      <c r="Q229" s="53"/>
      <c r="R229" s="53"/>
      <c r="S229" s="53"/>
      <c r="T229" s="54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T229" s="24" t="s">
        <v>248</v>
      </c>
      <c r="AU229" s="24" t="s">
        <v>82</v>
      </c>
      <c r="AY229" s="24" t="s">
        <v>248</v>
      </c>
      <c r="BE229" s="155">
        <f t="shared" si="1"/>
        <v>0</v>
      </c>
      <c r="BF229" s="155">
        <f t="shared" si="2"/>
        <v>0</v>
      </c>
      <c r="BG229" s="155">
        <f t="shared" si="3"/>
        <v>0</v>
      </c>
      <c r="BH229" s="155">
        <f t="shared" si="4"/>
        <v>0</v>
      </c>
      <c r="BI229" s="155">
        <f t="shared" si="5"/>
        <v>0</v>
      </c>
      <c r="BJ229" s="24" t="s">
        <v>88</v>
      </c>
      <c r="BK229" s="156">
        <f t="shared" si="6"/>
        <v>0</v>
      </c>
    </row>
    <row r="230" spans="1:65" s="34" customFormat="1" ht="16.350000000000001" customHeight="1" x14ac:dyDescent="0.2">
      <c r="A230" s="32"/>
      <c r="B230" s="4"/>
      <c r="C230" s="11" t="s">
        <v>1</v>
      </c>
      <c r="D230" s="11" t="s">
        <v>131</v>
      </c>
      <c r="E230" s="12" t="s">
        <v>1</v>
      </c>
      <c r="F230" s="13" t="s">
        <v>1</v>
      </c>
      <c r="G230" s="14" t="s">
        <v>1</v>
      </c>
      <c r="H230" s="15"/>
      <c r="I230" s="15"/>
      <c r="J230" s="234">
        <f t="shared" si="0"/>
        <v>0</v>
      </c>
      <c r="K230" s="6"/>
      <c r="L230" s="4"/>
      <c r="M230" s="16" t="s">
        <v>1</v>
      </c>
      <c r="N230" s="17" t="s">
        <v>41</v>
      </c>
      <c r="O230" s="53"/>
      <c r="P230" s="53"/>
      <c r="Q230" s="53"/>
      <c r="R230" s="53"/>
      <c r="S230" s="53"/>
      <c r="T230" s="54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T230" s="24" t="s">
        <v>248</v>
      </c>
      <c r="AU230" s="24" t="s">
        <v>82</v>
      </c>
      <c r="AY230" s="24" t="s">
        <v>248</v>
      </c>
      <c r="BE230" s="155">
        <f t="shared" si="1"/>
        <v>0</v>
      </c>
      <c r="BF230" s="155">
        <f t="shared" si="2"/>
        <v>0</v>
      </c>
      <c r="BG230" s="155">
        <f t="shared" si="3"/>
        <v>0</v>
      </c>
      <c r="BH230" s="155">
        <f t="shared" si="4"/>
        <v>0</v>
      </c>
      <c r="BI230" s="155">
        <f t="shared" si="5"/>
        <v>0</v>
      </c>
      <c r="BJ230" s="24" t="s">
        <v>88</v>
      </c>
      <c r="BK230" s="156">
        <f t="shared" si="6"/>
        <v>0</v>
      </c>
    </row>
    <row r="231" spans="1:65" s="34" customFormat="1" ht="16.350000000000001" customHeight="1" x14ac:dyDescent="0.2">
      <c r="A231" s="32"/>
      <c r="B231" s="4"/>
      <c r="C231" s="11" t="s">
        <v>1</v>
      </c>
      <c r="D231" s="11" t="s">
        <v>131</v>
      </c>
      <c r="E231" s="12" t="s">
        <v>1</v>
      </c>
      <c r="F231" s="13" t="s">
        <v>1</v>
      </c>
      <c r="G231" s="14" t="s">
        <v>1</v>
      </c>
      <c r="H231" s="15"/>
      <c r="I231" s="15"/>
      <c r="J231" s="234">
        <f t="shared" si="0"/>
        <v>0</v>
      </c>
      <c r="K231" s="6"/>
      <c r="L231" s="4"/>
      <c r="M231" s="16" t="s">
        <v>1</v>
      </c>
      <c r="N231" s="17" t="s">
        <v>41</v>
      </c>
      <c r="O231" s="53"/>
      <c r="P231" s="53"/>
      <c r="Q231" s="53"/>
      <c r="R231" s="53"/>
      <c r="S231" s="53"/>
      <c r="T231" s="54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T231" s="24" t="s">
        <v>248</v>
      </c>
      <c r="AU231" s="24" t="s">
        <v>82</v>
      </c>
      <c r="AY231" s="24" t="s">
        <v>248</v>
      </c>
      <c r="BE231" s="155">
        <f t="shared" si="1"/>
        <v>0</v>
      </c>
      <c r="BF231" s="155">
        <f t="shared" si="2"/>
        <v>0</v>
      </c>
      <c r="BG231" s="155">
        <f t="shared" si="3"/>
        <v>0</v>
      </c>
      <c r="BH231" s="155">
        <f t="shared" si="4"/>
        <v>0</v>
      </c>
      <c r="BI231" s="155">
        <f t="shared" si="5"/>
        <v>0</v>
      </c>
      <c r="BJ231" s="24" t="s">
        <v>88</v>
      </c>
      <c r="BK231" s="156">
        <f t="shared" si="6"/>
        <v>0</v>
      </c>
    </row>
    <row r="232" spans="1:65" s="34" customFormat="1" ht="16.350000000000001" customHeight="1" x14ac:dyDescent="0.2">
      <c r="A232" s="32"/>
      <c r="B232" s="4"/>
      <c r="C232" s="11" t="s">
        <v>1</v>
      </c>
      <c r="D232" s="11" t="s">
        <v>131</v>
      </c>
      <c r="E232" s="12" t="s">
        <v>1</v>
      </c>
      <c r="F232" s="13" t="s">
        <v>1</v>
      </c>
      <c r="G232" s="14" t="s">
        <v>1</v>
      </c>
      <c r="H232" s="15"/>
      <c r="I232" s="15"/>
      <c r="J232" s="234">
        <f t="shared" si="0"/>
        <v>0</v>
      </c>
      <c r="K232" s="6"/>
      <c r="L232" s="4"/>
      <c r="M232" s="16" t="s">
        <v>1</v>
      </c>
      <c r="N232" s="17" t="s">
        <v>41</v>
      </c>
      <c r="O232" s="53"/>
      <c r="P232" s="53"/>
      <c r="Q232" s="53"/>
      <c r="R232" s="53"/>
      <c r="S232" s="53"/>
      <c r="T232" s="54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T232" s="24" t="s">
        <v>248</v>
      </c>
      <c r="AU232" s="24" t="s">
        <v>82</v>
      </c>
      <c r="AY232" s="24" t="s">
        <v>248</v>
      </c>
      <c r="BE232" s="155">
        <f t="shared" si="1"/>
        <v>0</v>
      </c>
      <c r="BF232" s="155">
        <f t="shared" si="2"/>
        <v>0</v>
      </c>
      <c r="BG232" s="155">
        <f t="shared" si="3"/>
        <v>0</v>
      </c>
      <c r="BH232" s="155">
        <f t="shared" si="4"/>
        <v>0</v>
      </c>
      <c r="BI232" s="155">
        <f t="shared" si="5"/>
        <v>0</v>
      </c>
      <c r="BJ232" s="24" t="s">
        <v>88</v>
      </c>
      <c r="BK232" s="156">
        <f t="shared" si="6"/>
        <v>0</v>
      </c>
    </row>
    <row r="233" spans="1:65" s="34" customFormat="1" ht="16.350000000000001" customHeight="1" x14ac:dyDescent="0.2">
      <c r="A233" s="32"/>
      <c r="B233" s="4"/>
      <c r="C233" s="11" t="s">
        <v>1</v>
      </c>
      <c r="D233" s="11" t="s">
        <v>131</v>
      </c>
      <c r="E233" s="12" t="s">
        <v>1</v>
      </c>
      <c r="F233" s="13" t="s">
        <v>1</v>
      </c>
      <c r="G233" s="14" t="s">
        <v>1</v>
      </c>
      <c r="H233" s="15"/>
      <c r="I233" s="15"/>
      <c r="J233" s="234">
        <f t="shared" si="0"/>
        <v>0</v>
      </c>
      <c r="K233" s="6"/>
      <c r="L233" s="4"/>
      <c r="M233" s="16" t="s">
        <v>1</v>
      </c>
      <c r="N233" s="17" t="s">
        <v>41</v>
      </c>
      <c r="O233" s="174"/>
      <c r="P233" s="174"/>
      <c r="Q233" s="174"/>
      <c r="R233" s="174"/>
      <c r="S233" s="174"/>
      <c r="T233" s="175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T233" s="24" t="s">
        <v>248</v>
      </c>
      <c r="AU233" s="24" t="s">
        <v>82</v>
      </c>
      <c r="AY233" s="24" t="s">
        <v>248</v>
      </c>
      <c r="BE233" s="155">
        <f t="shared" si="1"/>
        <v>0</v>
      </c>
      <c r="BF233" s="155">
        <f t="shared" si="2"/>
        <v>0</v>
      </c>
      <c r="BG233" s="155">
        <f t="shared" si="3"/>
        <v>0</v>
      </c>
      <c r="BH233" s="155">
        <f t="shared" si="4"/>
        <v>0</v>
      </c>
      <c r="BI233" s="155">
        <f t="shared" si="5"/>
        <v>0</v>
      </c>
      <c r="BJ233" s="24" t="s">
        <v>88</v>
      </c>
      <c r="BK233" s="156">
        <f t="shared" si="6"/>
        <v>0</v>
      </c>
    </row>
    <row r="234" spans="1:65" s="34" customFormat="1" ht="6.95" customHeight="1" x14ac:dyDescent="0.2">
      <c r="A234" s="32"/>
      <c r="B234" s="43"/>
      <c r="C234" s="44"/>
      <c r="D234" s="44"/>
      <c r="E234" s="44"/>
      <c r="F234" s="44"/>
      <c r="G234" s="44"/>
      <c r="H234" s="44"/>
      <c r="I234" s="44"/>
      <c r="J234" s="44"/>
      <c r="K234" s="44"/>
      <c r="L234" s="4"/>
      <c r="M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</row>
  </sheetData>
  <sheetProtection password="C3F7" sheet="1" objects="1" scenarios="1" selectLockedCells="1"/>
  <autoFilter ref="C121:K233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228:D234">
      <formula1>"K, M"</formula1>
    </dataValidation>
    <dataValidation type="list" allowBlank="1" showInputMessage="1" showErrorMessage="1" error="Povolené sú hodnoty základná, znížená, nulová." sqref="N228:N234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7"/>
  <sheetViews>
    <sheetView showGridLines="0" topLeftCell="A106" workbookViewId="0">
      <selection activeCell="I138" sqref="I138"/>
    </sheetView>
  </sheetViews>
  <sheetFormatPr defaultRowHeight="11.25" x14ac:dyDescent="0.2"/>
  <cols>
    <col min="1" max="1" width="8.33203125" style="23" customWidth="1"/>
    <col min="2" max="2" width="1.1640625" style="23" customWidth="1"/>
    <col min="3" max="3" width="4.1640625" style="23" customWidth="1"/>
    <col min="4" max="4" width="4.33203125" style="23" customWidth="1"/>
    <col min="5" max="5" width="17.1640625" style="23" customWidth="1"/>
    <col min="6" max="6" width="50.83203125" style="23" customWidth="1"/>
    <col min="7" max="7" width="7.5" style="23" customWidth="1"/>
    <col min="8" max="8" width="14" style="23" customWidth="1"/>
    <col min="9" max="9" width="15.83203125" style="23" customWidth="1"/>
    <col min="10" max="10" width="22.33203125" style="23" customWidth="1"/>
    <col min="11" max="11" width="22.33203125" style="23" hidden="1" customWidth="1"/>
    <col min="12" max="12" width="9.33203125" style="23" customWidth="1"/>
    <col min="13" max="13" width="10.83203125" style="23" hidden="1" customWidth="1"/>
    <col min="14" max="14" width="9.33203125" style="23" hidden="1"/>
    <col min="15" max="20" width="14.1640625" style="23" hidden="1" customWidth="1"/>
    <col min="21" max="21" width="16.33203125" style="23" hidden="1" customWidth="1"/>
    <col min="22" max="22" width="12.33203125" style="23" customWidth="1"/>
    <col min="23" max="23" width="16.33203125" style="23" customWidth="1"/>
    <col min="24" max="24" width="12.33203125" style="23" customWidth="1"/>
    <col min="25" max="25" width="15" style="23" customWidth="1"/>
    <col min="26" max="26" width="11" style="23" customWidth="1"/>
    <col min="27" max="27" width="15" style="23" customWidth="1"/>
    <col min="28" max="28" width="16.33203125" style="23" customWidth="1"/>
    <col min="29" max="29" width="11" style="23" customWidth="1"/>
    <col min="30" max="30" width="15" style="23" customWidth="1"/>
    <col min="31" max="31" width="16.33203125" style="23" customWidth="1"/>
    <col min="32" max="43" width="9.33203125" style="23"/>
    <col min="44" max="65" width="9.33203125" style="23" hidden="1"/>
    <col min="66" max="16384" width="9.33203125" style="23"/>
  </cols>
  <sheetData>
    <row r="2" spans="1:46" ht="36.950000000000003" customHeight="1" x14ac:dyDescent="0.2">
      <c r="L2" s="313" t="s">
        <v>5</v>
      </c>
      <c r="M2" s="314"/>
      <c r="N2" s="314"/>
      <c r="O2" s="314"/>
      <c r="P2" s="314"/>
      <c r="Q2" s="314"/>
      <c r="R2" s="314"/>
      <c r="S2" s="314"/>
      <c r="T2" s="314"/>
      <c r="U2" s="314"/>
      <c r="V2" s="314"/>
      <c r="AT2" s="24" t="s">
        <v>100</v>
      </c>
    </row>
    <row r="3" spans="1:46" ht="6.95" customHeight="1" x14ac:dyDescent="0.2">
      <c r="B3" s="25"/>
      <c r="C3" s="237"/>
      <c r="D3" s="237"/>
      <c r="E3" s="237"/>
      <c r="F3" s="237"/>
      <c r="G3" s="237"/>
      <c r="H3" s="237"/>
      <c r="I3" s="237"/>
      <c r="J3" s="237"/>
      <c r="K3" s="26"/>
      <c r="L3" s="27"/>
      <c r="AT3" s="24" t="s">
        <v>75</v>
      </c>
    </row>
    <row r="4" spans="1:46" ht="24.95" customHeight="1" x14ac:dyDescent="0.2">
      <c r="B4" s="27"/>
      <c r="C4" s="91"/>
      <c r="D4" s="90" t="s">
        <v>101</v>
      </c>
      <c r="E4" s="91"/>
      <c r="F4" s="91"/>
      <c r="G4" s="91"/>
      <c r="H4" s="91"/>
      <c r="I4" s="91"/>
      <c r="J4" s="91"/>
      <c r="L4" s="27"/>
      <c r="M4" s="125" t="s">
        <v>9</v>
      </c>
      <c r="AT4" s="24" t="s">
        <v>3</v>
      </c>
    </row>
    <row r="5" spans="1:46" ht="6.95" customHeight="1" x14ac:dyDescent="0.2">
      <c r="B5" s="27"/>
      <c r="C5" s="91"/>
      <c r="D5" s="91"/>
      <c r="E5" s="91"/>
      <c r="F5" s="91"/>
      <c r="G5" s="91"/>
      <c r="H5" s="91"/>
      <c r="I5" s="91"/>
      <c r="J5" s="91"/>
      <c r="L5" s="27"/>
    </row>
    <row r="6" spans="1:46" ht="12" customHeight="1" x14ac:dyDescent="0.2">
      <c r="B6" s="27"/>
      <c r="C6" s="91"/>
      <c r="D6" s="94" t="s">
        <v>14</v>
      </c>
      <c r="E6" s="91"/>
      <c r="F6" s="91"/>
      <c r="G6" s="91"/>
      <c r="H6" s="91"/>
      <c r="I6" s="91"/>
      <c r="J6" s="91"/>
      <c r="L6" s="27"/>
    </row>
    <row r="7" spans="1:46" ht="16.5" customHeight="1" x14ac:dyDescent="0.2">
      <c r="B7" s="27"/>
      <c r="C7" s="91"/>
      <c r="D7" s="91"/>
      <c r="E7" s="330" t="str">
        <f>'Rekapitulácia stavby'!K6</f>
        <v>OBNOVA DETSKÉHO IHRISKA PEČIANSKA - 1. etapa</v>
      </c>
      <c r="F7" s="331"/>
      <c r="G7" s="331"/>
      <c r="H7" s="331"/>
      <c r="I7" s="91"/>
      <c r="J7" s="91"/>
      <c r="L7" s="27"/>
    </row>
    <row r="8" spans="1:46" s="34" customFormat="1" ht="12" customHeight="1" x14ac:dyDescent="0.2">
      <c r="A8" s="32"/>
      <c r="B8" s="4"/>
      <c r="C8" s="97"/>
      <c r="D8" s="94" t="s">
        <v>102</v>
      </c>
      <c r="E8" s="97"/>
      <c r="F8" s="97"/>
      <c r="G8" s="97"/>
      <c r="H8" s="97"/>
      <c r="I8" s="97"/>
      <c r="J8" s="97"/>
      <c r="K8" s="32"/>
      <c r="L8" s="40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34" customFormat="1" ht="16.5" customHeight="1" x14ac:dyDescent="0.2">
      <c r="A9" s="32"/>
      <c r="B9" s="4"/>
      <c r="C9" s="97"/>
      <c r="D9" s="97"/>
      <c r="E9" s="307" t="s">
        <v>465</v>
      </c>
      <c r="F9" s="329"/>
      <c r="G9" s="329"/>
      <c r="H9" s="329"/>
      <c r="I9" s="97"/>
      <c r="J9" s="97"/>
      <c r="K9" s="32"/>
      <c r="L9" s="40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34" customFormat="1" x14ac:dyDescent="0.2">
      <c r="A10" s="32"/>
      <c r="B10" s="4"/>
      <c r="C10" s="97"/>
      <c r="D10" s="97"/>
      <c r="E10" s="97"/>
      <c r="F10" s="97"/>
      <c r="G10" s="97"/>
      <c r="H10" s="97"/>
      <c r="I10" s="97"/>
      <c r="J10" s="97"/>
      <c r="K10" s="32"/>
      <c r="L10" s="40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34" customFormat="1" ht="12" customHeight="1" x14ac:dyDescent="0.2">
      <c r="A11" s="32"/>
      <c r="B11" s="4"/>
      <c r="C11" s="97"/>
      <c r="D11" s="94" t="s">
        <v>15</v>
      </c>
      <c r="E11" s="97"/>
      <c r="F11" s="95" t="s">
        <v>1</v>
      </c>
      <c r="G11" s="97"/>
      <c r="H11" s="97"/>
      <c r="I11" s="94" t="s">
        <v>16</v>
      </c>
      <c r="J11" s="95" t="s">
        <v>1</v>
      </c>
      <c r="K11" s="32"/>
      <c r="L11" s="40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34" customFormat="1" ht="12" customHeight="1" x14ac:dyDescent="0.2">
      <c r="A12" s="32"/>
      <c r="B12" s="4"/>
      <c r="C12" s="97"/>
      <c r="D12" s="94" t="s">
        <v>17</v>
      </c>
      <c r="E12" s="97"/>
      <c r="F12" s="95" t="s">
        <v>18</v>
      </c>
      <c r="G12" s="97"/>
      <c r="H12" s="97"/>
      <c r="I12" s="94" t="s">
        <v>19</v>
      </c>
      <c r="J12" s="176" t="str">
        <f>'Rekapitulácia stavby'!AN8</f>
        <v>Vyplň dátum</v>
      </c>
      <c r="K12" s="32"/>
      <c r="L12" s="40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34" customFormat="1" ht="10.9" customHeight="1" x14ac:dyDescent="0.2">
      <c r="A13" s="32"/>
      <c r="B13" s="4"/>
      <c r="C13" s="97"/>
      <c r="D13" s="97"/>
      <c r="E13" s="97"/>
      <c r="F13" s="97"/>
      <c r="G13" s="97"/>
      <c r="H13" s="97"/>
      <c r="I13" s="97"/>
      <c r="J13" s="97"/>
      <c r="K13" s="32"/>
      <c r="L13" s="40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34" customFormat="1" ht="12" customHeight="1" x14ac:dyDescent="0.2">
      <c r="A14" s="32"/>
      <c r="B14" s="4"/>
      <c r="C14" s="97"/>
      <c r="D14" s="94" t="s">
        <v>20</v>
      </c>
      <c r="E14" s="97"/>
      <c r="F14" s="97"/>
      <c r="G14" s="97"/>
      <c r="H14" s="97"/>
      <c r="I14" s="94" t="s">
        <v>21</v>
      </c>
      <c r="J14" s="95" t="s">
        <v>1</v>
      </c>
      <c r="K14" s="32"/>
      <c r="L14" s="40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34" customFormat="1" ht="18" customHeight="1" x14ac:dyDescent="0.2">
      <c r="A15" s="32"/>
      <c r="B15" s="4"/>
      <c r="C15" s="97"/>
      <c r="D15" s="97"/>
      <c r="E15" s="95" t="s">
        <v>22</v>
      </c>
      <c r="F15" s="97"/>
      <c r="G15" s="97"/>
      <c r="H15" s="97"/>
      <c r="I15" s="94" t="s">
        <v>23</v>
      </c>
      <c r="J15" s="95" t="s">
        <v>1</v>
      </c>
      <c r="K15" s="32"/>
      <c r="L15" s="40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34" customFormat="1" ht="6.95" customHeight="1" x14ac:dyDescent="0.2">
      <c r="A16" s="32"/>
      <c r="B16" s="4"/>
      <c r="C16" s="97"/>
      <c r="D16" s="97"/>
      <c r="E16" s="97"/>
      <c r="F16" s="97"/>
      <c r="G16" s="97"/>
      <c r="H16" s="97"/>
      <c r="I16" s="97"/>
      <c r="J16" s="97"/>
      <c r="K16" s="32"/>
      <c r="L16" s="40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34" customFormat="1" ht="12" customHeight="1" x14ac:dyDescent="0.2">
      <c r="A17" s="32"/>
      <c r="B17" s="4"/>
      <c r="C17" s="97"/>
      <c r="D17" s="94" t="s">
        <v>24</v>
      </c>
      <c r="E17" s="97"/>
      <c r="F17" s="97"/>
      <c r="G17" s="97"/>
      <c r="H17" s="97"/>
      <c r="I17" s="94" t="s">
        <v>21</v>
      </c>
      <c r="J17" s="238" t="str">
        <f>'Rekapitulácia stavby'!AN13</f>
        <v>Vyplň údaj</v>
      </c>
      <c r="K17" s="32"/>
      <c r="L17" s="40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34" customFormat="1" ht="18" customHeight="1" x14ac:dyDescent="0.2">
      <c r="A18" s="32"/>
      <c r="B18" s="4"/>
      <c r="C18" s="97"/>
      <c r="D18" s="97"/>
      <c r="E18" s="334" t="str">
        <f>'Rekapitulácia stavby'!E14</f>
        <v>zhotoviteľ</v>
      </c>
      <c r="F18" s="323"/>
      <c r="G18" s="323"/>
      <c r="H18" s="323"/>
      <c r="I18" s="94" t="s">
        <v>23</v>
      </c>
      <c r="J18" s="238" t="str">
        <f>'Rekapitulácia stavby'!AN14</f>
        <v>Vyplň údaj</v>
      </c>
      <c r="K18" s="32"/>
      <c r="L18" s="40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34" customFormat="1" ht="6.95" customHeight="1" x14ac:dyDescent="0.2">
      <c r="A19" s="32"/>
      <c r="B19" s="4"/>
      <c r="C19" s="97"/>
      <c r="D19" s="97"/>
      <c r="E19" s="97"/>
      <c r="F19" s="97"/>
      <c r="G19" s="97"/>
      <c r="H19" s="97"/>
      <c r="I19" s="97"/>
      <c r="J19" s="97"/>
      <c r="K19" s="32"/>
      <c r="L19" s="40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34" customFormat="1" ht="12" customHeight="1" x14ac:dyDescent="0.2">
      <c r="A20" s="32"/>
      <c r="B20" s="4"/>
      <c r="C20" s="97"/>
      <c r="D20" s="94" t="s">
        <v>26</v>
      </c>
      <c r="E20" s="97"/>
      <c r="F20" s="97"/>
      <c r="G20" s="97"/>
      <c r="H20" s="97"/>
      <c r="I20" s="94" t="s">
        <v>21</v>
      </c>
      <c r="J20" s="95" t="s">
        <v>1</v>
      </c>
      <c r="K20" s="32"/>
      <c r="L20" s="40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34" customFormat="1" ht="18" customHeight="1" x14ac:dyDescent="0.2">
      <c r="A21" s="32"/>
      <c r="B21" s="4"/>
      <c r="C21" s="97"/>
      <c r="D21" s="97"/>
      <c r="E21" s="95" t="s">
        <v>27</v>
      </c>
      <c r="F21" s="97"/>
      <c r="G21" s="97"/>
      <c r="H21" s="97"/>
      <c r="I21" s="94" t="s">
        <v>23</v>
      </c>
      <c r="J21" s="95" t="s">
        <v>1</v>
      </c>
      <c r="K21" s="32"/>
      <c r="L21" s="40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34" customFormat="1" ht="6.95" customHeight="1" x14ac:dyDescent="0.2">
      <c r="A22" s="32"/>
      <c r="B22" s="4"/>
      <c r="C22" s="97"/>
      <c r="D22" s="97"/>
      <c r="E22" s="97"/>
      <c r="F22" s="97"/>
      <c r="G22" s="97"/>
      <c r="H22" s="97"/>
      <c r="I22" s="97"/>
      <c r="J22" s="97"/>
      <c r="K22" s="32"/>
      <c r="L22" s="40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34" customFormat="1" ht="12" customHeight="1" x14ac:dyDescent="0.2">
      <c r="A23" s="32"/>
      <c r="B23" s="4"/>
      <c r="C23" s="97"/>
      <c r="D23" s="94" t="s">
        <v>30</v>
      </c>
      <c r="E23" s="97"/>
      <c r="F23" s="97"/>
      <c r="G23" s="97"/>
      <c r="H23" s="97"/>
      <c r="I23" s="94" t="s">
        <v>21</v>
      </c>
      <c r="J23" s="95" t="s">
        <v>31</v>
      </c>
      <c r="K23" s="32"/>
      <c r="L23" s="40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34" customFormat="1" ht="18" customHeight="1" x14ac:dyDescent="0.2">
      <c r="A24" s="32"/>
      <c r="B24" s="4"/>
      <c r="C24" s="97"/>
      <c r="D24" s="97"/>
      <c r="E24" s="95" t="s">
        <v>32</v>
      </c>
      <c r="F24" s="97"/>
      <c r="G24" s="97"/>
      <c r="H24" s="97"/>
      <c r="I24" s="94" t="s">
        <v>23</v>
      </c>
      <c r="J24" s="95" t="s">
        <v>33</v>
      </c>
      <c r="K24" s="32"/>
      <c r="L24" s="40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34" customFormat="1" ht="6.95" customHeight="1" x14ac:dyDescent="0.2">
      <c r="A25" s="32"/>
      <c r="B25" s="4"/>
      <c r="C25" s="97"/>
      <c r="D25" s="97"/>
      <c r="E25" s="97"/>
      <c r="F25" s="97"/>
      <c r="G25" s="97"/>
      <c r="H25" s="97"/>
      <c r="I25" s="97"/>
      <c r="J25" s="97"/>
      <c r="K25" s="32"/>
      <c r="L25" s="40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34" customFormat="1" ht="12" customHeight="1" x14ac:dyDescent="0.2">
      <c r="A26" s="32"/>
      <c r="B26" s="4"/>
      <c r="C26" s="97"/>
      <c r="D26" s="94" t="s">
        <v>34</v>
      </c>
      <c r="E26" s="97"/>
      <c r="F26" s="97"/>
      <c r="G26" s="97"/>
      <c r="H26" s="97"/>
      <c r="I26" s="97"/>
      <c r="J26" s="97"/>
      <c r="K26" s="32"/>
      <c r="L26" s="40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129" customFormat="1" ht="16.5" customHeight="1" x14ac:dyDescent="0.2">
      <c r="A27" s="126"/>
      <c r="B27" s="127"/>
      <c r="C27" s="177"/>
      <c r="D27" s="177"/>
      <c r="E27" s="328" t="s">
        <v>1</v>
      </c>
      <c r="F27" s="328"/>
      <c r="G27" s="328"/>
      <c r="H27" s="328"/>
      <c r="I27" s="177"/>
      <c r="J27" s="177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pans="1:31" s="34" customFormat="1" ht="6.95" customHeight="1" x14ac:dyDescent="0.2">
      <c r="A28" s="32"/>
      <c r="B28" s="4"/>
      <c r="C28" s="97"/>
      <c r="D28" s="97"/>
      <c r="E28" s="97"/>
      <c r="F28" s="97"/>
      <c r="G28" s="97"/>
      <c r="H28" s="97"/>
      <c r="I28" s="97"/>
      <c r="J28" s="97"/>
      <c r="K28" s="32"/>
      <c r="L28" s="40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34" customFormat="1" ht="6.95" customHeight="1" x14ac:dyDescent="0.2">
      <c r="A29" s="32"/>
      <c r="B29" s="4"/>
      <c r="C29" s="97"/>
      <c r="D29" s="178"/>
      <c r="E29" s="178"/>
      <c r="F29" s="178"/>
      <c r="G29" s="178"/>
      <c r="H29" s="178"/>
      <c r="I29" s="178"/>
      <c r="J29" s="178"/>
      <c r="K29" s="60"/>
      <c r="L29" s="40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34" customFormat="1" ht="25.35" customHeight="1" x14ac:dyDescent="0.2">
      <c r="A30" s="32"/>
      <c r="B30" s="4"/>
      <c r="C30" s="97"/>
      <c r="D30" s="179" t="s">
        <v>35</v>
      </c>
      <c r="E30" s="97"/>
      <c r="F30" s="97"/>
      <c r="G30" s="97"/>
      <c r="H30" s="97"/>
      <c r="I30" s="97"/>
      <c r="J30" s="180">
        <f>ROUND(J122, 2)</f>
        <v>0</v>
      </c>
      <c r="K30" s="32"/>
      <c r="L30" s="40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34" customFormat="1" ht="6.95" customHeight="1" x14ac:dyDescent="0.2">
      <c r="A31" s="32"/>
      <c r="B31" s="4"/>
      <c r="C31" s="97"/>
      <c r="D31" s="178"/>
      <c r="E31" s="178"/>
      <c r="F31" s="178"/>
      <c r="G31" s="178"/>
      <c r="H31" s="178"/>
      <c r="I31" s="178"/>
      <c r="J31" s="178"/>
      <c r="K31" s="60"/>
      <c r="L31" s="40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34" customFormat="1" ht="14.45" customHeight="1" x14ac:dyDescent="0.2">
      <c r="A32" s="32"/>
      <c r="B32" s="4"/>
      <c r="C32" s="97"/>
      <c r="D32" s="97"/>
      <c r="E32" s="97"/>
      <c r="F32" s="181" t="s">
        <v>37</v>
      </c>
      <c r="G32" s="97"/>
      <c r="H32" s="97"/>
      <c r="I32" s="181" t="s">
        <v>36</v>
      </c>
      <c r="J32" s="181" t="s">
        <v>38</v>
      </c>
      <c r="K32" s="32"/>
      <c r="L32" s="40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34" customFormat="1" ht="14.45" customHeight="1" x14ac:dyDescent="0.2">
      <c r="A33" s="32"/>
      <c r="B33" s="4"/>
      <c r="C33" s="97"/>
      <c r="D33" s="182" t="s">
        <v>39</v>
      </c>
      <c r="E33" s="101" t="s">
        <v>40</v>
      </c>
      <c r="F33" s="183">
        <f>ROUND((ROUND((SUM(BE122:BE169)),  2) + SUM(BE171:BE176)), 2)</f>
        <v>0</v>
      </c>
      <c r="G33" s="184"/>
      <c r="H33" s="184"/>
      <c r="I33" s="185">
        <v>0.2</v>
      </c>
      <c r="J33" s="183">
        <f>ROUND((ROUND(((SUM(BE122:BE169))*I33),  2) + (SUM(BE171:BE176)*I33)), 2)</f>
        <v>0</v>
      </c>
      <c r="K33" s="32"/>
      <c r="L33" s="40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34" customFormat="1" ht="14.45" customHeight="1" x14ac:dyDescent="0.2">
      <c r="A34" s="32"/>
      <c r="B34" s="4"/>
      <c r="C34" s="97"/>
      <c r="D34" s="97"/>
      <c r="E34" s="101" t="s">
        <v>41</v>
      </c>
      <c r="F34" s="183">
        <f>ROUND((ROUND((SUM(BF122:BF169)),  2) + SUM(BF171:BF176)), 2)</f>
        <v>0</v>
      </c>
      <c r="G34" s="184"/>
      <c r="H34" s="184"/>
      <c r="I34" s="185">
        <v>0.2</v>
      </c>
      <c r="J34" s="183">
        <f>ROUND((ROUND(((SUM(BF122:BF169))*I34),  2) + (SUM(BF171:BF176)*I34)), 2)</f>
        <v>0</v>
      </c>
      <c r="K34" s="32"/>
      <c r="L34" s="40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34" customFormat="1" ht="14.45" hidden="1" customHeight="1" x14ac:dyDescent="0.2">
      <c r="A35" s="32"/>
      <c r="B35" s="4"/>
      <c r="C35" s="97"/>
      <c r="D35" s="97"/>
      <c r="E35" s="94" t="s">
        <v>42</v>
      </c>
      <c r="F35" s="186">
        <f>ROUND((ROUND((SUM(BG122:BG169)),  2) + SUM(BG171:BG176)), 2)</f>
        <v>0</v>
      </c>
      <c r="G35" s="97"/>
      <c r="H35" s="97"/>
      <c r="I35" s="187">
        <v>0.2</v>
      </c>
      <c r="J35" s="186">
        <f>0</f>
        <v>0</v>
      </c>
      <c r="K35" s="32"/>
      <c r="L35" s="40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34" customFormat="1" ht="14.45" hidden="1" customHeight="1" x14ac:dyDescent="0.2">
      <c r="A36" s="32"/>
      <c r="B36" s="4"/>
      <c r="C36" s="97"/>
      <c r="D36" s="97"/>
      <c r="E36" s="94" t="s">
        <v>43</v>
      </c>
      <c r="F36" s="186">
        <f>ROUND((ROUND((SUM(BH122:BH169)),  2) + SUM(BH171:BH176)), 2)</f>
        <v>0</v>
      </c>
      <c r="G36" s="97"/>
      <c r="H36" s="97"/>
      <c r="I36" s="187">
        <v>0.2</v>
      </c>
      <c r="J36" s="186">
        <f>0</f>
        <v>0</v>
      </c>
      <c r="K36" s="32"/>
      <c r="L36" s="40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34" customFormat="1" ht="14.45" hidden="1" customHeight="1" x14ac:dyDescent="0.2">
      <c r="A37" s="32"/>
      <c r="B37" s="4"/>
      <c r="C37" s="97"/>
      <c r="D37" s="97"/>
      <c r="E37" s="101" t="s">
        <v>44</v>
      </c>
      <c r="F37" s="183">
        <f>ROUND((ROUND((SUM(BI122:BI169)),  2) + SUM(BI171:BI176)), 2)</f>
        <v>0</v>
      </c>
      <c r="G37" s="184"/>
      <c r="H37" s="184"/>
      <c r="I37" s="185">
        <v>0</v>
      </c>
      <c r="J37" s="183">
        <f>0</f>
        <v>0</v>
      </c>
      <c r="K37" s="32"/>
      <c r="L37" s="40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34" customFormat="1" ht="6.95" customHeight="1" x14ac:dyDescent="0.2">
      <c r="A38" s="32"/>
      <c r="B38" s="4"/>
      <c r="C38" s="97"/>
      <c r="D38" s="97"/>
      <c r="E38" s="97"/>
      <c r="F38" s="97"/>
      <c r="G38" s="97"/>
      <c r="H38" s="97"/>
      <c r="I38" s="97"/>
      <c r="J38" s="97"/>
      <c r="K38" s="32"/>
      <c r="L38" s="40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34" customFormat="1" ht="25.35" customHeight="1" x14ac:dyDescent="0.2">
      <c r="A39" s="32"/>
      <c r="B39" s="4"/>
      <c r="C39" s="195"/>
      <c r="D39" s="188" t="s">
        <v>45</v>
      </c>
      <c r="E39" s="118"/>
      <c r="F39" s="118"/>
      <c r="G39" s="189" t="s">
        <v>46</v>
      </c>
      <c r="H39" s="190" t="s">
        <v>47</v>
      </c>
      <c r="I39" s="118"/>
      <c r="J39" s="191">
        <f>SUM(J30:J37)</f>
        <v>0</v>
      </c>
      <c r="K39" s="131"/>
      <c r="L39" s="40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34" customFormat="1" ht="14.45" customHeight="1" x14ac:dyDescent="0.2">
      <c r="A40" s="32"/>
      <c r="B40" s="4"/>
      <c r="C40" s="97"/>
      <c r="D40" s="97"/>
      <c r="E40" s="97"/>
      <c r="F40" s="97"/>
      <c r="G40" s="97"/>
      <c r="H40" s="97"/>
      <c r="I40" s="97"/>
      <c r="J40" s="97"/>
      <c r="K40" s="32"/>
      <c r="L40" s="40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ht="14.45" customHeight="1" x14ac:dyDescent="0.2">
      <c r="B41" s="27"/>
      <c r="C41" s="91"/>
      <c r="D41" s="91"/>
      <c r="E41" s="91"/>
      <c r="F41" s="91"/>
      <c r="G41" s="91"/>
      <c r="H41" s="91"/>
      <c r="I41" s="91"/>
      <c r="J41" s="91"/>
      <c r="L41" s="27"/>
    </row>
    <row r="42" spans="1:31" ht="14.45" customHeight="1" x14ac:dyDescent="0.2">
      <c r="B42" s="27"/>
      <c r="C42" s="91"/>
      <c r="D42" s="91"/>
      <c r="E42" s="91"/>
      <c r="F42" s="91"/>
      <c r="G42" s="91"/>
      <c r="H42" s="91"/>
      <c r="I42" s="91"/>
      <c r="J42" s="91"/>
      <c r="L42" s="27"/>
    </row>
    <row r="43" spans="1:31" ht="14.45" customHeight="1" x14ac:dyDescent="0.2">
      <c r="B43" s="27"/>
      <c r="C43" s="91"/>
      <c r="D43" s="91"/>
      <c r="E43" s="91"/>
      <c r="F43" s="91"/>
      <c r="G43" s="91"/>
      <c r="H43" s="91"/>
      <c r="I43" s="91"/>
      <c r="J43" s="91"/>
      <c r="L43" s="27"/>
    </row>
    <row r="44" spans="1:31" ht="14.45" customHeight="1" x14ac:dyDescent="0.2">
      <c r="B44" s="27"/>
      <c r="C44" s="91"/>
      <c r="D44" s="91"/>
      <c r="E44" s="91"/>
      <c r="F44" s="91"/>
      <c r="G44" s="91"/>
      <c r="H44" s="91"/>
      <c r="I44" s="91"/>
      <c r="J44" s="91"/>
      <c r="L44" s="27"/>
    </row>
    <row r="45" spans="1:31" ht="14.45" customHeight="1" x14ac:dyDescent="0.2">
      <c r="B45" s="27"/>
      <c r="C45" s="91"/>
      <c r="D45" s="91"/>
      <c r="E45" s="91"/>
      <c r="F45" s="91"/>
      <c r="G45" s="91"/>
      <c r="H45" s="91"/>
      <c r="I45" s="91"/>
      <c r="J45" s="91"/>
      <c r="L45" s="27"/>
    </row>
    <row r="46" spans="1:31" ht="14.45" customHeight="1" x14ac:dyDescent="0.2">
      <c r="B46" s="27"/>
      <c r="C46" s="91"/>
      <c r="D46" s="91"/>
      <c r="E46" s="91"/>
      <c r="F46" s="91"/>
      <c r="G46" s="91"/>
      <c r="H46" s="91"/>
      <c r="I46" s="91"/>
      <c r="J46" s="91"/>
      <c r="L46" s="27"/>
    </row>
    <row r="47" spans="1:31" ht="14.45" customHeight="1" x14ac:dyDescent="0.2">
      <c r="B47" s="27"/>
      <c r="C47" s="91"/>
      <c r="D47" s="91"/>
      <c r="E47" s="91"/>
      <c r="F47" s="91"/>
      <c r="G47" s="91"/>
      <c r="H47" s="91"/>
      <c r="I47" s="91"/>
      <c r="J47" s="91"/>
      <c r="L47" s="27"/>
    </row>
    <row r="48" spans="1:31" ht="14.45" customHeight="1" x14ac:dyDescent="0.2">
      <c r="B48" s="27"/>
      <c r="C48" s="91"/>
      <c r="D48" s="91"/>
      <c r="E48" s="91"/>
      <c r="F48" s="91"/>
      <c r="G48" s="91"/>
      <c r="H48" s="91"/>
      <c r="I48" s="91"/>
      <c r="J48" s="91"/>
      <c r="L48" s="27"/>
    </row>
    <row r="49" spans="1:31" ht="14.45" customHeight="1" x14ac:dyDescent="0.2">
      <c r="B49" s="27"/>
      <c r="C49" s="91"/>
      <c r="D49" s="91"/>
      <c r="E49" s="91"/>
      <c r="F49" s="91"/>
      <c r="G49" s="91"/>
      <c r="H49" s="91"/>
      <c r="I49" s="91"/>
      <c r="J49" s="91"/>
      <c r="L49" s="27"/>
    </row>
    <row r="50" spans="1:31" s="34" customFormat="1" ht="14.45" customHeight="1" x14ac:dyDescent="0.2">
      <c r="B50" s="40"/>
      <c r="C50" s="107"/>
      <c r="D50" s="108" t="s">
        <v>48</v>
      </c>
      <c r="E50" s="109"/>
      <c r="F50" s="109"/>
      <c r="G50" s="108" t="s">
        <v>49</v>
      </c>
      <c r="H50" s="109"/>
      <c r="I50" s="109"/>
      <c r="J50" s="109"/>
      <c r="K50" s="41"/>
      <c r="L50" s="40"/>
    </row>
    <row r="51" spans="1:31" x14ac:dyDescent="0.2">
      <c r="B51" s="27"/>
      <c r="C51" s="91"/>
      <c r="D51" s="91"/>
      <c r="E51" s="91"/>
      <c r="F51" s="91"/>
      <c r="G51" s="91"/>
      <c r="H51" s="91"/>
      <c r="I51" s="91"/>
      <c r="J51" s="91"/>
      <c r="L51" s="27"/>
    </row>
    <row r="52" spans="1:31" x14ac:dyDescent="0.2">
      <c r="B52" s="27"/>
      <c r="C52" s="91"/>
      <c r="D52" s="91"/>
      <c r="E52" s="91"/>
      <c r="F52" s="91"/>
      <c r="G52" s="91"/>
      <c r="H52" s="91"/>
      <c r="I52" s="91"/>
      <c r="J52" s="91"/>
      <c r="L52" s="27"/>
    </row>
    <row r="53" spans="1:31" x14ac:dyDescent="0.2">
      <c r="B53" s="27"/>
      <c r="C53" s="91"/>
      <c r="D53" s="91"/>
      <c r="E53" s="91"/>
      <c r="F53" s="91"/>
      <c r="G53" s="91"/>
      <c r="H53" s="91"/>
      <c r="I53" s="91"/>
      <c r="J53" s="91"/>
      <c r="L53" s="27"/>
    </row>
    <row r="54" spans="1:31" x14ac:dyDescent="0.2">
      <c r="B54" s="27"/>
      <c r="C54" s="91"/>
      <c r="D54" s="91"/>
      <c r="E54" s="91"/>
      <c r="F54" s="91"/>
      <c r="G54" s="91"/>
      <c r="H54" s="91"/>
      <c r="I54" s="91"/>
      <c r="J54" s="91"/>
      <c r="L54" s="27"/>
    </row>
    <row r="55" spans="1:31" x14ac:dyDescent="0.2">
      <c r="B55" s="27"/>
      <c r="C55" s="91"/>
      <c r="D55" s="91"/>
      <c r="E55" s="91"/>
      <c r="F55" s="91"/>
      <c r="G55" s="91"/>
      <c r="H55" s="91"/>
      <c r="I55" s="91"/>
      <c r="J55" s="91"/>
      <c r="L55" s="27"/>
    </row>
    <row r="56" spans="1:31" x14ac:dyDescent="0.2">
      <c r="B56" s="27"/>
      <c r="C56" s="91"/>
      <c r="D56" s="91"/>
      <c r="E56" s="91"/>
      <c r="F56" s="91"/>
      <c r="G56" s="91"/>
      <c r="H56" s="91"/>
      <c r="I56" s="91"/>
      <c r="J56" s="91"/>
      <c r="L56" s="27"/>
    </row>
    <row r="57" spans="1:31" x14ac:dyDescent="0.2">
      <c r="B57" s="27"/>
      <c r="C57" s="91"/>
      <c r="D57" s="91"/>
      <c r="E57" s="91"/>
      <c r="F57" s="91"/>
      <c r="G57" s="91"/>
      <c r="H57" s="91"/>
      <c r="I57" s="91"/>
      <c r="J57" s="91"/>
      <c r="L57" s="27"/>
    </row>
    <row r="58" spans="1:31" x14ac:dyDescent="0.2">
      <c r="B58" s="27"/>
      <c r="C58" s="91"/>
      <c r="D58" s="91"/>
      <c r="E58" s="91"/>
      <c r="F58" s="91"/>
      <c r="G58" s="91"/>
      <c r="H58" s="91"/>
      <c r="I58" s="91"/>
      <c r="J58" s="91"/>
      <c r="L58" s="27"/>
    </row>
    <row r="59" spans="1:31" x14ac:dyDescent="0.2">
      <c r="B59" s="27"/>
      <c r="C59" s="91"/>
      <c r="D59" s="91"/>
      <c r="E59" s="91"/>
      <c r="F59" s="91"/>
      <c r="G59" s="91"/>
      <c r="H59" s="91"/>
      <c r="I59" s="91"/>
      <c r="J59" s="91"/>
      <c r="L59" s="27"/>
    </row>
    <row r="60" spans="1:31" x14ac:dyDescent="0.2">
      <c r="B60" s="27"/>
      <c r="C60" s="91"/>
      <c r="D60" s="91"/>
      <c r="E60" s="91"/>
      <c r="F60" s="91"/>
      <c r="G60" s="91"/>
      <c r="H60" s="91"/>
      <c r="I60" s="91"/>
      <c r="J60" s="91"/>
      <c r="L60" s="27"/>
    </row>
    <row r="61" spans="1:31" s="34" customFormat="1" ht="12.75" x14ac:dyDescent="0.2">
      <c r="A61" s="32"/>
      <c r="B61" s="4"/>
      <c r="C61" s="97"/>
      <c r="D61" s="110" t="s">
        <v>50</v>
      </c>
      <c r="E61" s="99"/>
      <c r="F61" s="192" t="s">
        <v>51</v>
      </c>
      <c r="G61" s="110" t="s">
        <v>50</v>
      </c>
      <c r="H61" s="99"/>
      <c r="I61" s="99"/>
      <c r="J61" s="193" t="s">
        <v>51</v>
      </c>
      <c r="K61" s="33"/>
      <c r="L61" s="40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7"/>
      <c r="C62" s="91"/>
      <c r="D62" s="91"/>
      <c r="E62" s="91"/>
      <c r="F62" s="91"/>
      <c r="G62" s="91"/>
      <c r="H62" s="91"/>
      <c r="I62" s="91"/>
      <c r="J62" s="91"/>
      <c r="L62" s="27"/>
    </row>
    <row r="63" spans="1:31" x14ac:dyDescent="0.2">
      <c r="B63" s="27"/>
      <c r="C63" s="91"/>
      <c r="D63" s="91"/>
      <c r="E63" s="91"/>
      <c r="F63" s="91"/>
      <c r="G63" s="91"/>
      <c r="H63" s="91"/>
      <c r="I63" s="91"/>
      <c r="J63" s="91"/>
      <c r="L63" s="27"/>
    </row>
    <row r="64" spans="1:31" x14ac:dyDescent="0.2">
      <c r="B64" s="27"/>
      <c r="C64" s="91"/>
      <c r="D64" s="91"/>
      <c r="E64" s="91"/>
      <c r="F64" s="91"/>
      <c r="G64" s="91"/>
      <c r="H64" s="91"/>
      <c r="I64" s="91"/>
      <c r="J64" s="91"/>
      <c r="L64" s="27"/>
    </row>
    <row r="65" spans="1:31" s="34" customFormat="1" ht="12.75" x14ac:dyDescent="0.2">
      <c r="A65" s="32"/>
      <c r="B65" s="4"/>
      <c r="C65" s="97"/>
      <c r="D65" s="108" t="s">
        <v>52</v>
      </c>
      <c r="E65" s="111"/>
      <c r="F65" s="111"/>
      <c r="G65" s="108" t="s">
        <v>53</v>
      </c>
      <c r="H65" s="111"/>
      <c r="I65" s="111"/>
      <c r="J65" s="111"/>
      <c r="K65" s="42"/>
      <c r="L65" s="40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7"/>
      <c r="C66" s="91"/>
      <c r="D66" s="91"/>
      <c r="E66" s="91"/>
      <c r="F66" s="91"/>
      <c r="G66" s="91"/>
      <c r="H66" s="91"/>
      <c r="I66" s="91"/>
      <c r="J66" s="91"/>
      <c r="L66" s="27"/>
    </row>
    <row r="67" spans="1:31" x14ac:dyDescent="0.2">
      <c r="B67" s="27"/>
      <c r="C67" s="91"/>
      <c r="D67" s="91"/>
      <c r="E67" s="91"/>
      <c r="F67" s="91"/>
      <c r="G67" s="91"/>
      <c r="H67" s="91"/>
      <c r="I67" s="91"/>
      <c r="J67" s="91"/>
      <c r="L67" s="27"/>
    </row>
    <row r="68" spans="1:31" x14ac:dyDescent="0.2">
      <c r="B68" s="27"/>
      <c r="C68" s="91"/>
      <c r="D68" s="91"/>
      <c r="E68" s="91"/>
      <c r="F68" s="91"/>
      <c r="G68" s="91"/>
      <c r="H68" s="91"/>
      <c r="I68" s="91"/>
      <c r="J68" s="91"/>
      <c r="L68" s="27"/>
    </row>
    <row r="69" spans="1:31" x14ac:dyDescent="0.2">
      <c r="B69" s="27"/>
      <c r="C69" s="91"/>
      <c r="D69" s="91"/>
      <c r="E69" s="91"/>
      <c r="F69" s="91"/>
      <c r="G69" s="91"/>
      <c r="H69" s="91"/>
      <c r="I69" s="91"/>
      <c r="J69" s="91"/>
      <c r="L69" s="27"/>
    </row>
    <row r="70" spans="1:31" x14ac:dyDescent="0.2">
      <c r="B70" s="27"/>
      <c r="C70" s="91"/>
      <c r="D70" s="91"/>
      <c r="E70" s="91"/>
      <c r="F70" s="91"/>
      <c r="G70" s="91"/>
      <c r="H70" s="91"/>
      <c r="I70" s="91"/>
      <c r="J70" s="91"/>
      <c r="L70" s="27"/>
    </row>
    <row r="71" spans="1:31" x14ac:dyDescent="0.2">
      <c r="B71" s="27"/>
      <c r="C71" s="91"/>
      <c r="D71" s="91"/>
      <c r="E71" s="91"/>
      <c r="F71" s="91"/>
      <c r="G71" s="91"/>
      <c r="H71" s="91"/>
      <c r="I71" s="91"/>
      <c r="J71" s="91"/>
      <c r="L71" s="27"/>
    </row>
    <row r="72" spans="1:31" x14ac:dyDescent="0.2">
      <c r="B72" s="27"/>
      <c r="C72" s="91"/>
      <c r="D72" s="91"/>
      <c r="E72" s="91"/>
      <c r="F72" s="91"/>
      <c r="G72" s="91"/>
      <c r="H72" s="91"/>
      <c r="I72" s="91"/>
      <c r="J72" s="91"/>
      <c r="L72" s="27"/>
    </row>
    <row r="73" spans="1:31" x14ac:dyDescent="0.2">
      <c r="B73" s="27"/>
      <c r="C73" s="91"/>
      <c r="D73" s="91"/>
      <c r="E73" s="91"/>
      <c r="F73" s="91"/>
      <c r="G73" s="91"/>
      <c r="H73" s="91"/>
      <c r="I73" s="91"/>
      <c r="J73" s="91"/>
      <c r="L73" s="27"/>
    </row>
    <row r="74" spans="1:31" x14ac:dyDescent="0.2">
      <c r="B74" s="27"/>
      <c r="C74" s="91"/>
      <c r="D74" s="91"/>
      <c r="E74" s="91"/>
      <c r="F74" s="91"/>
      <c r="G74" s="91"/>
      <c r="H74" s="91"/>
      <c r="I74" s="91"/>
      <c r="J74" s="91"/>
      <c r="L74" s="27"/>
    </row>
    <row r="75" spans="1:31" x14ac:dyDescent="0.2">
      <c r="B75" s="27"/>
      <c r="C75" s="91"/>
      <c r="D75" s="91"/>
      <c r="E75" s="91"/>
      <c r="F75" s="91"/>
      <c r="G75" s="91"/>
      <c r="H75" s="91"/>
      <c r="I75" s="91"/>
      <c r="J75" s="91"/>
      <c r="L75" s="27"/>
    </row>
    <row r="76" spans="1:31" s="34" customFormat="1" ht="12.75" x14ac:dyDescent="0.2">
      <c r="A76" s="32"/>
      <c r="B76" s="4"/>
      <c r="C76" s="97"/>
      <c r="D76" s="110" t="s">
        <v>50</v>
      </c>
      <c r="E76" s="99"/>
      <c r="F76" s="192" t="s">
        <v>51</v>
      </c>
      <c r="G76" s="110" t="s">
        <v>50</v>
      </c>
      <c r="H76" s="99"/>
      <c r="I76" s="99"/>
      <c r="J76" s="193" t="s">
        <v>51</v>
      </c>
      <c r="K76" s="33"/>
      <c r="L76" s="40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34" customFormat="1" ht="14.45" customHeight="1" x14ac:dyDescent="0.2">
      <c r="A77" s="32"/>
      <c r="B77" s="43"/>
      <c r="C77" s="112"/>
      <c r="D77" s="112"/>
      <c r="E77" s="112"/>
      <c r="F77" s="112"/>
      <c r="G77" s="112"/>
      <c r="H77" s="112"/>
      <c r="I77" s="112"/>
      <c r="J77" s="112"/>
      <c r="K77" s="44"/>
      <c r="L77" s="40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x14ac:dyDescent="0.2">
      <c r="C78" s="91"/>
      <c r="D78" s="91"/>
      <c r="E78" s="91"/>
      <c r="F78" s="91"/>
      <c r="G78" s="91"/>
      <c r="H78" s="91"/>
      <c r="I78" s="91"/>
      <c r="J78" s="91"/>
    </row>
    <row r="79" spans="1:31" x14ac:dyDescent="0.2">
      <c r="C79" s="91"/>
      <c r="D79" s="91"/>
      <c r="E79" s="91"/>
      <c r="F79" s="91"/>
      <c r="G79" s="91"/>
      <c r="H79" s="91"/>
      <c r="I79" s="91"/>
      <c r="J79" s="91"/>
    </row>
    <row r="80" spans="1:31" x14ac:dyDescent="0.2">
      <c r="C80" s="91"/>
      <c r="D80" s="91"/>
      <c r="E80" s="91"/>
      <c r="F80" s="91"/>
      <c r="G80" s="91"/>
      <c r="H80" s="91"/>
      <c r="I80" s="91"/>
      <c r="J80" s="91"/>
    </row>
    <row r="81" spans="1:47" s="34" customFormat="1" ht="6.95" customHeight="1" x14ac:dyDescent="0.2">
      <c r="A81" s="32"/>
      <c r="B81" s="45"/>
      <c r="C81" s="113"/>
      <c r="D81" s="113"/>
      <c r="E81" s="113"/>
      <c r="F81" s="113"/>
      <c r="G81" s="113"/>
      <c r="H81" s="113"/>
      <c r="I81" s="113"/>
      <c r="J81" s="113"/>
      <c r="K81" s="46"/>
      <c r="L81" s="40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34" customFormat="1" ht="24.95" customHeight="1" x14ac:dyDescent="0.2">
      <c r="A82" s="32"/>
      <c r="B82" s="4"/>
      <c r="C82" s="90" t="s">
        <v>106</v>
      </c>
      <c r="D82" s="97"/>
      <c r="E82" s="97"/>
      <c r="F82" s="97"/>
      <c r="G82" s="97"/>
      <c r="H82" s="97"/>
      <c r="I82" s="97"/>
      <c r="J82" s="97"/>
      <c r="K82" s="32"/>
      <c r="L82" s="40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34" customFormat="1" ht="6.95" customHeight="1" x14ac:dyDescent="0.2">
      <c r="A83" s="32"/>
      <c r="B83" s="4"/>
      <c r="C83" s="97"/>
      <c r="D83" s="97"/>
      <c r="E83" s="97"/>
      <c r="F83" s="97"/>
      <c r="G83" s="97"/>
      <c r="H83" s="97"/>
      <c r="I83" s="97"/>
      <c r="J83" s="97"/>
      <c r="K83" s="32"/>
      <c r="L83" s="40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34" customFormat="1" ht="12" customHeight="1" x14ac:dyDescent="0.2">
      <c r="A84" s="32"/>
      <c r="B84" s="4"/>
      <c r="C84" s="94" t="s">
        <v>14</v>
      </c>
      <c r="D84" s="97"/>
      <c r="E84" s="97"/>
      <c r="F84" s="97"/>
      <c r="G84" s="97"/>
      <c r="H84" s="97"/>
      <c r="I84" s="97"/>
      <c r="J84" s="97"/>
      <c r="K84" s="32"/>
      <c r="L84" s="40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34" customFormat="1" ht="16.5" customHeight="1" x14ac:dyDescent="0.2">
      <c r="A85" s="32"/>
      <c r="B85" s="4"/>
      <c r="C85" s="97"/>
      <c r="D85" s="97"/>
      <c r="E85" s="330" t="str">
        <f>E7</f>
        <v>OBNOVA DETSKÉHO IHRISKA PEČIANSKA - 1. etapa</v>
      </c>
      <c r="F85" s="331"/>
      <c r="G85" s="331"/>
      <c r="H85" s="331"/>
      <c r="I85" s="97"/>
      <c r="J85" s="97"/>
      <c r="K85" s="32"/>
      <c r="L85" s="40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34" customFormat="1" ht="12" customHeight="1" x14ac:dyDescent="0.2">
      <c r="A86" s="32"/>
      <c r="B86" s="4"/>
      <c r="C86" s="94" t="s">
        <v>102</v>
      </c>
      <c r="D86" s="97"/>
      <c r="E86" s="97"/>
      <c r="F86" s="97"/>
      <c r="G86" s="97"/>
      <c r="H86" s="97"/>
      <c r="I86" s="97"/>
      <c r="J86" s="97"/>
      <c r="K86" s="32"/>
      <c r="L86" s="40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34" customFormat="1" ht="16.5" customHeight="1" x14ac:dyDescent="0.2">
      <c r="A87" s="32"/>
      <c r="B87" s="4"/>
      <c r="C87" s="97"/>
      <c r="D87" s="97"/>
      <c r="E87" s="307" t="str">
        <f>E9</f>
        <v xml:space="preserve">SO.03 - SO.03 - Oplotenie detského ihriska </v>
      </c>
      <c r="F87" s="329"/>
      <c r="G87" s="329"/>
      <c r="H87" s="329"/>
      <c r="I87" s="97"/>
      <c r="J87" s="97"/>
      <c r="K87" s="32"/>
      <c r="L87" s="40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34" customFormat="1" ht="6.95" customHeight="1" x14ac:dyDescent="0.2">
      <c r="A88" s="32"/>
      <c r="B88" s="4"/>
      <c r="C88" s="97"/>
      <c r="D88" s="97"/>
      <c r="E88" s="97"/>
      <c r="F88" s="97"/>
      <c r="G88" s="97"/>
      <c r="H88" s="97"/>
      <c r="I88" s="97"/>
      <c r="J88" s="97"/>
      <c r="K88" s="32"/>
      <c r="L88" s="40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34" customFormat="1" ht="12" customHeight="1" x14ac:dyDescent="0.2">
      <c r="A89" s="32"/>
      <c r="B89" s="4"/>
      <c r="C89" s="94" t="s">
        <v>17</v>
      </c>
      <c r="D89" s="97"/>
      <c r="E89" s="97"/>
      <c r="F89" s="95" t="str">
        <f>F12</f>
        <v xml:space="preserve">Bratislava </v>
      </c>
      <c r="G89" s="97"/>
      <c r="H89" s="97"/>
      <c r="I89" s="94" t="s">
        <v>19</v>
      </c>
      <c r="J89" s="176" t="str">
        <f>IF(J12="","",J12)</f>
        <v>Vyplň dátum</v>
      </c>
      <c r="K89" s="32"/>
      <c r="L89" s="40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34" customFormat="1" ht="6.95" customHeight="1" x14ac:dyDescent="0.2">
      <c r="A90" s="32"/>
      <c r="B90" s="4"/>
      <c r="C90" s="97"/>
      <c r="D90" s="97"/>
      <c r="E90" s="97"/>
      <c r="F90" s="97"/>
      <c r="G90" s="97"/>
      <c r="H90" s="97"/>
      <c r="I90" s="97"/>
      <c r="J90" s="97"/>
      <c r="K90" s="32"/>
      <c r="L90" s="40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34" customFormat="1" ht="15.2" customHeight="1" x14ac:dyDescent="0.2">
      <c r="A91" s="32"/>
      <c r="B91" s="4"/>
      <c r="C91" s="94" t="s">
        <v>20</v>
      </c>
      <c r="D91" s="97"/>
      <c r="E91" s="97"/>
      <c r="F91" s="95" t="str">
        <f>E15</f>
        <v>Magistrát hlavného mesta SR Bratislavy</v>
      </c>
      <c r="G91" s="97"/>
      <c r="H91" s="97"/>
      <c r="I91" s="94" t="s">
        <v>26</v>
      </c>
      <c r="J91" s="194" t="str">
        <f>E21</f>
        <v xml:space="preserve">Ing.arch.K. Kolčáková  </v>
      </c>
      <c r="K91" s="32"/>
      <c r="L91" s="40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34" customFormat="1" ht="25.7" customHeight="1" x14ac:dyDescent="0.2">
      <c r="A92" s="32"/>
      <c r="B92" s="4"/>
      <c r="C92" s="94" t="s">
        <v>24</v>
      </c>
      <c r="D92" s="97"/>
      <c r="E92" s="97"/>
      <c r="F92" s="95" t="str">
        <f>IF(E18="","",E18)</f>
        <v>zhotoviteľ</v>
      </c>
      <c r="G92" s="97"/>
      <c r="H92" s="97"/>
      <c r="I92" s="94" t="s">
        <v>30</v>
      </c>
      <c r="J92" s="194" t="str">
        <f>E24</f>
        <v xml:space="preserve">BizPartner Agency s.r.o. , Poprad </v>
      </c>
      <c r="K92" s="32"/>
      <c r="L92" s="40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34" customFormat="1" ht="10.35" customHeight="1" x14ac:dyDescent="0.2">
      <c r="A93" s="32"/>
      <c r="B93" s="4"/>
      <c r="C93" s="97"/>
      <c r="D93" s="97"/>
      <c r="E93" s="97"/>
      <c r="F93" s="97"/>
      <c r="G93" s="97"/>
      <c r="H93" s="97"/>
      <c r="I93" s="97"/>
      <c r="J93" s="97"/>
      <c r="K93" s="32"/>
      <c r="L93" s="40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34" customFormat="1" ht="29.25" customHeight="1" x14ac:dyDescent="0.2">
      <c r="A94" s="32"/>
      <c r="B94" s="4"/>
      <c r="C94" s="196" t="s">
        <v>107</v>
      </c>
      <c r="D94" s="195"/>
      <c r="E94" s="195"/>
      <c r="F94" s="195"/>
      <c r="G94" s="195"/>
      <c r="H94" s="195"/>
      <c r="I94" s="195"/>
      <c r="J94" s="197" t="s">
        <v>108</v>
      </c>
      <c r="K94" s="130"/>
      <c r="L94" s="40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34" customFormat="1" ht="10.35" customHeight="1" x14ac:dyDescent="0.2">
      <c r="A95" s="32"/>
      <c r="B95" s="4"/>
      <c r="C95" s="97"/>
      <c r="D95" s="97"/>
      <c r="E95" s="97"/>
      <c r="F95" s="97"/>
      <c r="G95" s="97"/>
      <c r="H95" s="97"/>
      <c r="I95" s="97"/>
      <c r="J95" s="97"/>
      <c r="K95" s="32"/>
      <c r="L95" s="40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34" customFormat="1" ht="22.9" customHeight="1" x14ac:dyDescent="0.2">
      <c r="A96" s="32"/>
      <c r="B96" s="4"/>
      <c r="C96" s="198" t="s">
        <v>109</v>
      </c>
      <c r="D96" s="97"/>
      <c r="E96" s="97"/>
      <c r="F96" s="97"/>
      <c r="G96" s="97"/>
      <c r="H96" s="97"/>
      <c r="I96" s="97"/>
      <c r="J96" s="180">
        <f>J122</f>
        <v>0</v>
      </c>
      <c r="K96" s="32"/>
      <c r="L96" s="40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24" t="s">
        <v>110</v>
      </c>
    </row>
    <row r="97" spans="1:31" s="132" customFormat="1" ht="24.95" customHeight="1" x14ac:dyDescent="0.2">
      <c r="B97" s="133"/>
      <c r="C97" s="199"/>
      <c r="D97" s="200" t="s">
        <v>111</v>
      </c>
      <c r="E97" s="201"/>
      <c r="F97" s="201"/>
      <c r="G97" s="201"/>
      <c r="H97" s="201"/>
      <c r="I97" s="201"/>
      <c r="J97" s="202">
        <f>J123</f>
        <v>0</v>
      </c>
      <c r="L97" s="133"/>
    </row>
    <row r="98" spans="1:31" s="80" customFormat="1" ht="19.899999999999999" customHeight="1" x14ac:dyDescent="0.2">
      <c r="B98" s="134"/>
      <c r="C98" s="123"/>
      <c r="D98" s="203" t="s">
        <v>112</v>
      </c>
      <c r="E98" s="204"/>
      <c r="F98" s="204"/>
      <c r="G98" s="204"/>
      <c r="H98" s="204"/>
      <c r="I98" s="204"/>
      <c r="J98" s="205">
        <f>J124</f>
        <v>0</v>
      </c>
      <c r="L98" s="134"/>
    </row>
    <row r="99" spans="1:31" s="80" customFormat="1" ht="19.899999999999999" customHeight="1" x14ac:dyDescent="0.2">
      <c r="B99" s="134"/>
      <c r="C99" s="123"/>
      <c r="D99" s="203" t="s">
        <v>466</v>
      </c>
      <c r="E99" s="204"/>
      <c r="F99" s="204"/>
      <c r="G99" s="204"/>
      <c r="H99" s="204"/>
      <c r="I99" s="204"/>
      <c r="J99" s="205">
        <f>J137</f>
        <v>0</v>
      </c>
      <c r="L99" s="134"/>
    </row>
    <row r="100" spans="1:31" s="132" customFormat="1" ht="24.95" customHeight="1" x14ac:dyDescent="0.2">
      <c r="B100" s="133"/>
      <c r="C100" s="199"/>
      <c r="D100" s="200" t="s">
        <v>467</v>
      </c>
      <c r="E100" s="201"/>
      <c r="F100" s="201"/>
      <c r="G100" s="201"/>
      <c r="H100" s="201"/>
      <c r="I100" s="201"/>
      <c r="J100" s="202">
        <f>J147</f>
        <v>0</v>
      </c>
      <c r="L100" s="133"/>
    </row>
    <row r="101" spans="1:31" s="80" customFormat="1" ht="19.899999999999999" customHeight="1" x14ac:dyDescent="0.2">
      <c r="B101" s="134"/>
      <c r="C101" s="123"/>
      <c r="D101" s="203" t="s">
        <v>468</v>
      </c>
      <c r="E101" s="204"/>
      <c r="F101" s="204"/>
      <c r="G101" s="204"/>
      <c r="H101" s="204"/>
      <c r="I101" s="204"/>
      <c r="J101" s="205">
        <f>J148</f>
        <v>0</v>
      </c>
      <c r="L101" s="134"/>
    </row>
    <row r="102" spans="1:31" s="132" customFormat="1" ht="21.75" customHeight="1" x14ac:dyDescent="0.2">
      <c r="B102" s="133"/>
      <c r="C102" s="199"/>
      <c r="D102" s="206" t="s">
        <v>114</v>
      </c>
      <c r="E102" s="199"/>
      <c r="F102" s="199"/>
      <c r="G102" s="199"/>
      <c r="H102" s="199"/>
      <c r="I102" s="199"/>
      <c r="J102" s="207">
        <f>J170</f>
        <v>0</v>
      </c>
      <c r="L102" s="133"/>
    </row>
    <row r="103" spans="1:31" s="34" customFormat="1" ht="21.75" customHeight="1" x14ac:dyDescent="0.2">
      <c r="A103" s="32"/>
      <c r="B103" s="4"/>
      <c r="C103" s="97"/>
      <c r="D103" s="97"/>
      <c r="E103" s="97"/>
      <c r="F103" s="97"/>
      <c r="G103" s="97"/>
      <c r="H103" s="97"/>
      <c r="I103" s="97"/>
      <c r="J103" s="97"/>
      <c r="K103" s="32"/>
      <c r="L103" s="40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s="34" customFormat="1" ht="6.95" customHeight="1" x14ac:dyDescent="0.2">
      <c r="A104" s="32"/>
      <c r="B104" s="43"/>
      <c r="C104" s="112"/>
      <c r="D104" s="112"/>
      <c r="E104" s="112"/>
      <c r="F104" s="112"/>
      <c r="G104" s="112"/>
      <c r="H104" s="112"/>
      <c r="I104" s="112"/>
      <c r="J104" s="112"/>
      <c r="K104" s="44"/>
      <c r="L104" s="40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x14ac:dyDescent="0.2">
      <c r="C105" s="91"/>
      <c r="D105" s="91"/>
      <c r="E105" s="91"/>
      <c r="F105" s="91"/>
      <c r="G105" s="91"/>
      <c r="H105" s="91"/>
      <c r="I105" s="91"/>
      <c r="J105" s="91"/>
    </row>
    <row r="106" spans="1:31" x14ac:dyDescent="0.2">
      <c r="C106" s="91"/>
      <c r="D106" s="91"/>
      <c r="E106" s="91"/>
      <c r="F106" s="91"/>
      <c r="G106" s="91"/>
      <c r="H106" s="91"/>
      <c r="I106" s="91"/>
      <c r="J106" s="91"/>
    </row>
    <row r="107" spans="1:31" x14ac:dyDescent="0.2">
      <c r="C107" s="91"/>
      <c r="D107" s="91"/>
      <c r="E107" s="91"/>
      <c r="F107" s="91"/>
      <c r="G107" s="91"/>
      <c r="H107" s="91"/>
      <c r="I107" s="91"/>
      <c r="J107" s="91"/>
    </row>
    <row r="108" spans="1:31" s="34" customFormat="1" ht="6.95" customHeight="1" x14ac:dyDescent="0.2">
      <c r="A108" s="32"/>
      <c r="B108" s="45"/>
      <c r="C108" s="113"/>
      <c r="D108" s="113"/>
      <c r="E108" s="113"/>
      <c r="F108" s="113"/>
      <c r="G108" s="113"/>
      <c r="H108" s="113"/>
      <c r="I108" s="113"/>
      <c r="J108" s="113"/>
      <c r="K108" s="46"/>
      <c r="L108" s="40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34" customFormat="1" ht="24.95" customHeight="1" x14ac:dyDescent="0.2">
      <c r="A109" s="32"/>
      <c r="B109" s="4"/>
      <c r="C109" s="90" t="s">
        <v>115</v>
      </c>
      <c r="D109" s="97"/>
      <c r="E109" s="97"/>
      <c r="F109" s="97"/>
      <c r="G109" s="97"/>
      <c r="H109" s="97"/>
      <c r="I109" s="97"/>
      <c r="J109" s="97"/>
      <c r="K109" s="32"/>
      <c r="L109" s="40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34" customFormat="1" ht="6.95" customHeight="1" x14ac:dyDescent="0.2">
      <c r="A110" s="32"/>
      <c r="B110" s="4"/>
      <c r="C110" s="97"/>
      <c r="D110" s="97"/>
      <c r="E110" s="97"/>
      <c r="F110" s="97"/>
      <c r="G110" s="97"/>
      <c r="H110" s="97"/>
      <c r="I110" s="97"/>
      <c r="J110" s="97"/>
      <c r="K110" s="32"/>
      <c r="L110" s="40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34" customFormat="1" ht="12" customHeight="1" x14ac:dyDescent="0.2">
      <c r="A111" s="32"/>
      <c r="B111" s="4"/>
      <c r="C111" s="94" t="s">
        <v>14</v>
      </c>
      <c r="D111" s="97"/>
      <c r="E111" s="97"/>
      <c r="F111" s="97"/>
      <c r="G111" s="97"/>
      <c r="H111" s="97"/>
      <c r="I111" s="97"/>
      <c r="J111" s="97"/>
      <c r="K111" s="32"/>
      <c r="L111" s="40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34" customFormat="1" ht="16.5" customHeight="1" x14ac:dyDescent="0.2">
      <c r="A112" s="32"/>
      <c r="B112" s="4"/>
      <c r="C112" s="97"/>
      <c r="D112" s="97"/>
      <c r="E112" s="330" t="str">
        <f>E7</f>
        <v>OBNOVA DETSKÉHO IHRISKA PEČIANSKA - 1. etapa</v>
      </c>
      <c r="F112" s="331"/>
      <c r="G112" s="331"/>
      <c r="H112" s="331"/>
      <c r="I112" s="97"/>
      <c r="J112" s="97"/>
      <c r="K112" s="32"/>
      <c r="L112" s="40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34" customFormat="1" ht="12" customHeight="1" x14ac:dyDescent="0.2">
      <c r="A113" s="32"/>
      <c r="B113" s="4"/>
      <c r="C113" s="94" t="s">
        <v>102</v>
      </c>
      <c r="D113" s="97"/>
      <c r="E113" s="97"/>
      <c r="F113" s="97"/>
      <c r="G113" s="97"/>
      <c r="H113" s="97"/>
      <c r="I113" s="97"/>
      <c r="J113" s="97"/>
      <c r="K113" s="32"/>
      <c r="L113" s="40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34" customFormat="1" ht="16.5" customHeight="1" x14ac:dyDescent="0.2">
      <c r="A114" s="32"/>
      <c r="B114" s="4"/>
      <c r="C114" s="97"/>
      <c r="D114" s="97"/>
      <c r="E114" s="307" t="str">
        <f>E9</f>
        <v xml:space="preserve">SO.03 - SO.03 - Oplotenie detského ihriska </v>
      </c>
      <c r="F114" s="329"/>
      <c r="G114" s="329"/>
      <c r="H114" s="329"/>
      <c r="I114" s="97"/>
      <c r="J114" s="97"/>
      <c r="K114" s="32"/>
      <c r="L114" s="40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34" customFormat="1" ht="6.95" customHeight="1" x14ac:dyDescent="0.2">
      <c r="A115" s="32"/>
      <c r="B115" s="4"/>
      <c r="C115" s="97"/>
      <c r="D115" s="97"/>
      <c r="E115" s="97"/>
      <c r="F115" s="97"/>
      <c r="G115" s="97"/>
      <c r="H115" s="97"/>
      <c r="I115" s="97"/>
      <c r="J115" s="97"/>
      <c r="K115" s="32"/>
      <c r="L115" s="40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34" customFormat="1" ht="12" customHeight="1" x14ac:dyDescent="0.2">
      <c r="A116" s="32"/>
      <c r="B116" s="4"/>
      <c r="C116" s="94" t="s">
        <v>17</v>
      </c>
      <c r="D116" s="97"/>
      <c r="E116" s="97"/>
      <c r="F116" s="95" t="str">
        <f>F12</f>
        <v xml:space="preserve">Bratislava </v>
      </c>
      <c r="G116" s="97"/>
      <c r="H116" s="97"/>
      <c r="I116" s="94" t="s">
        <v>19</v>
      </c>
      <c r="J116" s="176" t="str">
        <f>IF(J12="","",J12)</f>
        <v>Vyplň dátum</v>
      </c>
      <c r="K116" s="32"/>
      <c r="L116" s="40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34" customFormat="1" ht="6.95" customHeight="1" x14ac:dyDescent="0.2">
      <c r="A117" s="32"/>
      <c r="B117" s="4"/>
      <c r="C117" s="97"/>
      <c r="D117" s="97"/>
      <c r="E117" s="97"/>
      <c r="F117" s="97"/>
      <c r="G117" s="97"/>
      <c r="H117" s="97"/>
      <c r="I117" s="97"/>
      <c r="J117" s="97"/>
      <c r="K117" s="32"/>
      <c r="L117" s="40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34" customFormat="1" ht="15.2" customHeight="1" x14ac:dyDescent="0.2">
      <c r="A118" s="32"/>
      <c r="B118" s="4"/>
      <c r="C118" s="94" t="s">
        <v>20</v>
      </c>
      <c r="D118" s="97"/>
      <c r="E118" s="97"/>
      <c r="F118" s="95" t="str">
        <f>E15</f>
        <v>Magistrát hlavného mesta SR Bratislavy</v>
      </c>
      <c r="G118" s="97"/>
      <c r="H118" s="97"/>
      <c r="I118" s="94" t="s">
        <v>26</v>
      </c>
      <c r="J118" s="194" t="str">
        <f>E21</f>
        <v xml:space="preserve">Ing.arch.K. Kolčáková  </v>
      </c>
      <c r="K118" s="32"/>
      <c r="L118" s="40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34" customFormat="1" ht="25.7" customHeight="1" x14ac:dyDescent="0.2">
      <c r="A119" s="32"/>
      <c r="B119" s="4"/>
      <c r="C119" s="94" t="s">
        <v>24</v>
      </c>
      <c r="D119" s="97"/>
      <c r="E119" s="97"/>
      <c r="F119" s="95" t="str">
        <f>IF(E18="","",E18)</f>
        <v>zhotoviteľ</v>
      </c>
      <c r="G119" s="97"/>
      <c r="H119" s="97"/>
      <c r="I119" s="94" t="s">
        <v>30</v>
      </c>
      <c r="J119" s="194" t="str">
        <f>E24</f>
        <v xml:space="preserve">BizPartner Agency s.r.o. , Poprad </v>
      </c>
      <c r="K119" s="32"/>
      <c r="L119" s="40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34" customFormat="1" ht="10.35" customHeight="1" x14ac:dyDescent="0.2">
      <c r="A120" s="32"/>
      <c r="B120" s="4"/>
      <c r="C120" s="97"/>
      <c r="D120" s="97"/>
      <c r="E120" s="97"/>
      <c r="F120" s="97"/>
      <c r="G120" s="97"/>
      <c r="H120" s="97"/>
      <c r="I120" s="97"/>
      <c r="J120" s="97"/>
      <c r="K120" s="32"/>
      <c r="L120" s="40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39" customFormat="1" ht="29.25" customHeight="1" x14ac:dyDescent="0.2">
      <c r="A121" s="135"/>
      <c r="B121" s="136"/>
      <c r="C121" s="208" t="s">
        <v>116</v>
      </c>
      <c r="D121" s="209" t="s">
        <v>60</v>
      </c>
      <c r="E121" s="209" t="s">
        <v>56</v>
      </c>
      <c r="F121" s="209" t="s">
        <v>57</v>
      </c>
      <c r="G121" s="209" t="s">
        <v>117</v>
      </c>
      <c r="H121" s="209" t="s">
        <v>118</v>
      </c>
      <c r="I121" s="209" t="s">
        <v>119</v>
      </c>
      <c r="J121" s="210" t="s">
        <v>108</v>
      </c>
      <c r="K121" s="137" t="s">
        <v>120</v>
      </c>
      <c r="L121" s="138"/>
      <c r="M121" s="56" t="s">
        <v>1</v>
      </c>
      <c r="N121" s="57" t="s">
        <v>39</v>
      </c>
      <c r="O121" s="57" t="s">
        <v>121</v>
      </c>
      <c r="P121" s="57" t="s">
        <v>122</v>
      </c>
      <c r="Q121" s="57" t="s">
        <v>123</v>
      </c>
      <c r="R121" s="57" t="s">
        <v>124</v>
      </c>
      <c r="S121" s="57" t="s">
        <v>125</v>
      </c>
      <c r="T121" s="58" t="s">
        <v>126</v>
      </c>
      <c r="U121" s="135"/>
      <c r="V121" s="135"/>
      <c r="W121" s="135"/>
      <c r="X121" s="135"/>
      <c r="Y121" s="135"/>
      <c r="Z121" s="135"/>
      <c r="AA121" s="135"/>
      <c r="AB121" s="135"/>
      <c r="AC121" s="135"/>
      <c r="AD121" s="135"/>
      <c r="AE121" s="135"/>
    </row>
    <row r="122" spans="1:65" s="34" customFormat="1" ht="22.9" customHeight="1" x14ac:dyDescent="0.25">
      <c r="A122" s="32"/>
      <c r="B122" s="4"/>
      <c r="C122" s="119" t="s">
        <v>109</v>
      </c>
      <c r="D122" s="97"/>
      <c r="E122" s="97"/>
      <c r="F122" s="97"/>
      <c r="G122" s="97"/>
      <c r="H122" s="97"/>
      <c r="I122" s="97"/>
      <c r="J122" s="211">
        <f>BK122</f>
        <v>0</v>
      </c>
      <c r="K122" s="32"/>
      <c r="L122" s="4"/>
      <c r="M122" s="59"/>
      <c r="N122" s="51"/>
      <c r="O122" s="60"/>
      <c r="P122" s="140">
        <f>P123+P147+P170</f>
        <v>0</v>
      </c>
      <c r="Q122" s="60"/>
      <c r="R122" s="140">
        <f>R123+R147+R170</f>
        <v>6.6686945700000013</v>
      </c>
      <c r="S122" s="60"/>
      <c r="T122" s="141">
        <f>T123+T147+T170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24" t="s">
        <v>74</v>
      </c>
      <c r="AU122" s="24" t="s">
        <v>110</v>
      </c>
      <c r="BK122" s="142">
        <f>BK123+BK147+BK170</f>
        <v>0</v>
      </c>
    </row>
    <row r="123" spans="1:65" s="3" customFormat="1" ht="25.9" customHeight="1" x14ac:dyDescent="0.2">
      <c r="B123" s="143"/>
      <c r="C123" s="212"/>
      <c r="D123" s="213" t="s">
        <v>74</v>
      </c>
      <c r="E123" s="214" t="s">
        <v>127</v>
      </c>
      <c r="F123" s="214" t="s">
        <v>128</v>
      </c>
      <c r="G123" s="212"/>
      <c r="H123" s="212"/>
      <c r="I123" s="212"/>
      <c r="J123" s="207">
        <f>BK123</f>
        <v>0</v>
      </c>
      <c r="L123" s="143"/>
      <c r="M123" s="145"/>
      <c r="N123" s="146"/>
      <c r="O123" s="146"/>
      <c r="P123" s="147">
        <f>P124+P137</f>
        <v>0</v>
      </c>
      <c r="Q123" s="146"/>
      <c r="R123" s="147">
        <f>R124+R137</f>
        <v>0.29933456999999997</v>
      </c>
      <c r="S123" s="146"/>
      <c r="T123" s="148">
        <f>T124+T137</f>
        <v>0</v>
      </c>
      <c r="AR123" s="144" t="s">
        <v>82</v>
      </c>
      <c r="AT123" s="149" t="s">
        <v>74</v>
      </c>
      <c r="AU123" s="149" t="s">
        <v>75</v>
      </c>
      <c r="AY123" s="144" t="s">
        <v>129</v>
      </c>
      <c r="BK123" s="150">
        <f>BK124+BK137</f>
        <v>0</v>
      </c>
    </row>
    <row r="124" spans="1:65" s="3" customFormat="1" ht="22.9" customHeight="1" x14ac:dyDescent="0.2">
      <c r="B124" s="143"/>
      <c r="C124" s="212"/>
      <c r="D124" s="213" t="s">
        <v>74</v>
      </c>
      <c r="E124" s="215" t="s">
        <v>82</v>
      </c>
      <c r="F124" s="215" t="s">
        <v>130</v>
      </c>
      <c r="G124" s="212"/>
      <c r="H124" s="212"/>
      <c r="I124" s="212"/>
      <c r="J124" s="216">
        <f>BK124</f>
        <v>0</v>
      </c>
      <c r="L124" s="143"/>
      <c r="M124" s="145"/>
      <c r="N124" s="146"/>
      <c r="O124" s="146"/>
      <c r="P124" s="147">
        <f>SUM(P125:P136)</f>
        <v>0</v>
      </c>
      <c r="Q124" s="146"/>
      <c r="R124" s="147">
        <f>SUM(R125:R136)</f>
        <v>0</v>
      </c>
      <c r="S124" s="146"/>
      <c r="T124" s="148">
        <f>SUM(T125:T136)</f>
        <v>0</v>
      </c>
      <c r="AR124" s="144" t="s">
        <v>82</v>
      </c>
      <c r="AT124" s="149" t="s">
        <v>74</v>
      </c>
      <c r="AU124" s="149" t="s">
        <v>82</v>
      </c>
      <c r="AY124" s="144" t="s">
        <v>129</v>
      </c>
      <c r="BK124" s="150">
        <f>SUM(BK125:BK136)</f>
        <v>0</v>
      </c>
    </row>
    <row r="125" spans="1:65" s="34" customFormat="1" ht="21.75" customHeight="1" x14ac:dyDescent="0.2">
      <c r="A125" s="32"/>
      <c r="B125" s="4"/>
      <c r="C125" s="217" t="s">
        <v>82</v>
      </c>
      <c r="D125" s="217" t="s">
        <v>131</v>
      </c>
      <c r="E125" s="218" t="s">
        <v>469</v>
      </c>
      <c r="F125" s="219" t="s">
        <v>470</v>
      </c>
      <c r="G125" s="220" t="s">
        <v>158</v>
      </c>
      <c r="H125" s="221">
        <v>0.13500000000000001</v>
      </c>
      <c r="I125" s="5"/>
      <c r="J125" s="221">
        <f>ROUND(I125*H125,3)</f>
        <v>0</v>
      </c>
      <c r="K125" s="6"/>
      <c r="L125" s="4"/>
      <c r="M125" s="7" t="s">
        <v>1</v>
      </c>
      <c r="N125" s="151" t="s">
        <v>41</v>
      </c>
      <c r="O125" s="53"/>
      <c r="P125" s="152">
        <f>O125*H125</f>
        <v>0</v>
      </c>
      <c r="Q125" s="152">
        <v>0</v>
      </c>
      <c r="R125" s="152">
        <f>Q125*H125</f>
        <v>0</v>
      </c>
      <c r="S125" s="152">
        <v>0</v>
      </c>
      <c r="T125" s="153">
        <f>S125*H125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54" t="s">
        <v>135</v>
      </c>
      <c r="AT125" s="154" t="s">
        <v>131</v>
      </c>
      <c r="AU125" s="154" t="s">
        <v>88</v>
      </c>
      <c r="AY125" s="24" t="s">
        <v>129</v>
      </c>
      <c r="BE125" s="155">
        <f>IF(N125="základná",J125,0)</f>
        <v>0</v>
      </c>
      <c r="BF125" s="155">
        <f>IF(N125="znížená",J125,0)</f>
        <v>0</v>
      </c>
      <c r="BG125" s="155">
        <f>IF(N125="zákl. prenesená",J125,0)</f>
        <v>0</v>
      </c>
      <c r="BH125" s="155">
        <f>IF(N125="zníž. prenesená",J125,0)</f>
        <v>0</v>
      </c>
      <c r="BI125" s="155">
        <f>IF(N125="nulová",J125,0)</f>
        <v>0</v>
      </c>
      <c r="BJ125" s="24" t="s">
        <v>88</v>
      </c>
      <c r="BK125" s="156">
        <f>ROUND(I125*H125,3)</f>
        <v>0</v>
      </c>
      <c r="BL125" s="24" t="s">
        <v>135</v>
      </c>
      <c r="BM125" s="154" t="s">
        <v>471</v>
      </c>
    </row>
    <row r="126" spans="1:65" s="10" customFormat="1" x14ac:dyDescent="0.2">
      <c r="B126" s="167"/>
      <c r="C126" s="231"/>
      <c r="D126" s="223" t="s">
        <v>137</v>
      </c>
      <c r="E126" s="232" t="s">
        <v>1</v>
      </c>
      <c r="F126" s="233" t="s">
        <v>472</v>
      </c>
      <c r="G126" s="231"/>
      <c r="H126" s="232" t="s">
        <v>1</v>
      </c>
      <c r="J126" s="231"/>
      <c r="L126" s="167"/>
      <c r="M126" s="169"/>
      <c r="N126" s="170"/>
      <c r="O126" s="170"/>
      <c r="P126" s="170"/>
      <c r="Q126" s="170"/>
      <c r="R126" s="170"/>
      <c r="S126" s="170"/>
      <c r="T126" s="171"/>
      <c r="AT126" s="168" t="s">
        <v>137</v>
      </c>
      <c r="AU126" s="168" t="s">
        <v>88</v>
      </c>
      <c r="AV126" s="10" t="s">
        <v>82</v>
      </c>
      <c r="AW126" s="10" t="s">
        <v>28</v>
      </c>
      <c r="AX126" s="10" t="s">
        <v>75</v>
      </c>
      <c r="AY126" s="168" t="s">
        <v>129</v>
      </c>
    </row>
    <row r="127" spans="1:65" s="8" customFormat="1" x14ac:dyDescent="0.2">
      <c r="B127" s="157"/>
      <c r="C127" s="222"/>
      <c r="D127" s="223" t="s">
        <v>137</v>
      </c>
      <c r="E127" s="224" t="s">
        <v>1</v>
      </c>
      <c r="F127" s="225" t="s">
        <v>473</v>
      </c>
      <c r="G127" s="222"/>
      <c r="H127" s="226">
        <v>0.13500000000000001</v>
      </c>
      <c r="J127" s="222"/>
      <c r="L127" s="157"/>
      <c r="M127" s="159"/>
      <c r="N127" s="160"/>
      <c r="O127" s="160"/>
      <c r="P127" s="160"/>
      <c r="Q127" s="160"/>
      <c r="R127" s="160"/>
      <c r="S127" s="160"/>
      <c r="T127" s="161"/>
      <c r="AT127" s="158" t="s">
        <v>137</v>
      </c>
      <c r="AU127" s="158" t="s">
        <v>88</v>
      </c>
      <c r="AV127" s="8" t="s">
        <v>88</v>
      </c>
      <c r="AW127" s="8" t="s">
        <v>28</v>
      </c>
      <c r="AX127" s="8" t="s">
        <v>75</v>
      </c>
      <c r="AY127" s="158" t="s">
        <v>129</v>
      </c>
    </row>
    <row r="128" spans="1:65" s="9" customFormat="1" x14ac:dyDescent="0.2">
      <c r="B128" s="162"/>
      <c r="C128" s="227"/>
      <c r="D128" s="223" t="s">
        <v>137</v>
      </c>
      <c r="E128" s="228" t="s">
        <v>1</v>
      </c>
      <c r="F128" s="229" t="s">
        <v>139</v>
      </c>
      <c r="G128" s="227"/>
      <c r="H128" s="230">
        <v>0.13500000000000001</v>
      </c>
      <c r="J128" s="227"/>
      <c r="L128" s="162"/>
      <c r="M128" s="164"/>
      <c r="N128" s="165"/>
      <c r="O128" s="165"/>
      <c r="P128" s="165"/>
      <c r="Q128" s="165"/>
      <c r="R128" s="165"/>
      <c r="S128" s="165"/>
      <c r="T128" s="166"/>
      <c r="AT128" s="163" t="s">
        <v>137</v>
      </c>
      <c r="AU128" s="163" t="s">
        <v>88</v>
      </c>
      <c r="AV128" s="9" t="s">
        <v>135</v>
      </c>
      <c r="AW128" s="9" t="s">
        <v>28</v>
      </c>
      <c r="AX128" s="9" t="s">
        <v>82</v>
      </c>
      <c r="AY128" s="163" t="s">
        <v>129</v>
      </c>
    </row>
    <row r="129" spans="1:65" s="34" customFormat="1" ht="24.2" customHeight="1" x14ac:dyDescent="0.2">
      <c r="A129" s="32"/>
      <c r="B129" s="4"/>
      <c r="C129" s="217" t="s">
        <v>88</v>
      </c>
      <c r="D129" s="217" t="s">
        <v>131</v>
      </c>
      <c r="E129" s="218" t="s">
        <v>474</v>
      </c>
      <c r="F129" s="219" t="s">
        <v>475</v>
      </c>
      <c r="G129" s="220" t="s">
        <v>158</v>
      </c>
      <c r="H129" s="221">
        <v>0.13500000000000001</v>
      </c>
      <c r="I129" s="5"/>
      <c r="J129" s="221">
        <f t="shared" ref="J129:J134" si="0">ROUND(I129*H129,3)</f>
        <v>0</v>
      </c>
      <c r="K129" s="6"/>
      <c r="L129" s="4"/>
      <c r="M129" s="7" t="s">
        <v>1</v>
      </c>
      <c r="N129" s="151" t="s">
        <v>41</v>
      </c>
      <c r="O129" s="53"/>
      <c r="P129" s="152">
        <f t="shared" ref="P129:P134" si="1">O129*H129</f>
        <v>0</v>
      </c>
      <c r="Q129" s="152">
        <v>0</v>
      </c>
      <c r="R129" s="152">
        <f t="shared" ref="R129:R134" si="2">Q129*H129</f>
        <v>0</v>
      </c>
      <c r="S129" s="152">
        <v>0</v>
      </c>
      <c r="T129" s="153">
        <f t="shared" ref="T129:T134" si="3"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4" t="s">
        <v>135</v>
      </c>
      <c r="AT129" s="154" t="s">
        <v>131</v>
      </c>
      <c r="AU129" s="154" t="s">
        <v>88</v>
      </c>
      <c r="AY129" s="24" t="s">
        <v>129</v>
      </c>
      <c r="BE129" s="155">
        <f t="shared" ref="BE129:BE134" si="4">IF(N129="základná",J129,0)</f>
        <v>0</v>
      </c>
      <c r="BF129" s="155">
        <f t="shared" ref="BF129:BF134" si="5">IF(N129="znížená",J129,0)</f>
        <v>0</v>
      </c>
      <c r="BG129" s="155">
        <f t="shared" ref="BG129:BG134" si="6">IF(N129="zákl. prenesená",J129,0)</f>
        <v>0</v>
      </c>
      <c r="BH129" s="155">
        <f t="shared" ref="BH129:BH134" si="7">IF(N129="zníž. prenesená",J129,0)</f>
        <v>0</v>
      </c>
      <c r="BI129" s="155">
        <f t="shared" ref="BI129:BI134" si="8">IF(N129="nulová",J129,0)</f>
        <v>0</v>
      </c>
      <c r="BJ129" s="24" t="s">
        <v>88</v>
      </c>
      <c r="BK129" s="156">
        <f t="shared" ref="BK129:BK134" si="9">ROUND(I129*H129,3)</f>
        <v>0</v>
      </c>
      <c r="BL129" s="24" t="s">
        <v>135</v>
      </c>
      <c r="BM129" s="154" t="s">
        <v>476</v>
      </c>
    </row>
    <row r="130" spans="1:65" s="34" customFormat="1" ht="24.2" customHeight="1" x14ac:dyDescent="0.2">
      <c r="A130" s="32"/>
      <c r="B130" s="4"/>
      <c r="C130" s="217" t="s">
        <v>145</v>
      </c>
      <c r="D130" s="217" t="s">
        <v>131</v>
      </c>
      <c r="E130" s="218" t="s">
        <v>477</v>
      </c>
      <c r="F130" s="219" t="s">
        <v>478</v>
      </c>
      <c r="G130" s="220" t="s">
        <v>158</v>
      </c>
      <c r="H130" s="221">
        <v>0.13500000000000001</v>
      </c>
      <c r="I130" s="5"/>
      <c r="J130" s="221">
        <f t="shared" si="0"/>
        <v>0</v>
      </c>
      <c r="K130" s="6"/>
      <c r="L130" s="4"/>
      <c r="M130" s="7" t="s">
        <v>1</v>
      </c>
      <c r="N130" s="151" t="s">
        <v>41</v>
      </c>
      <c r="O130" s="53"/>
      <c r="P130" s="152">
        <f t="shared" si="1"/>
        <v>0</v>
      </c>
      <c r="Q130" s="152">
        <v>0</v>
      </c>
      <c r="R130" s="152">
        <f t="shared" si="2"/>
        <v>0</v>
      </c>
      <c r="S130" s="152">
        <v>0</v>
      </c>
      <c r="T130" s="153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4" t="s">
        <v>135</v>
      </c>
      <c r="AT130" s="154" t="s">
        <v>131</v>
      </c>
      <c r="AU130" s="154" t="s">
        <v>88</v>
      </c>
      <c r="AY130" s="24" t="s">
        <v>129</v>
      </c>
      <c r="BE130" s="155">
        <f t="shared" si="4"/>
        <v>0</v>
      </c>
      <c r="BF130" s="155">
        <f t="shared" si="5"/>
        <v>0</v>
      </c>
      <c r="BG130" s="155">
        <f t="shared" si="6"/>
        <v>0</v>
      </c>
      <c r="BH130" s="155">
        <f t="shared" si="7"/>
        <v>0</v>
      </c>
      <c r="BI130" s="155">
        <f t="shared" si="8"/>
        <v>0</v>
      </c>
      <c r="BJ130" s="24" t="s">
        <v>88</v>
      </c>
      <c r="BK130" s="156">
        <f t="shared" si="9"/>
        <v>0</v>
      </c>
      <c r="BL130" s="24" t="s">
        <v>135</v>
      </c>
      <c r="BM130" s="154" t="s">
        <v>479</v>
      </c>
    </row>
    <row r="131" spans="1:65" s="34" customFormat="1" ht="24.2" customHeight="1" x14ac:dyDescent="0.2">
      <c r="A131" s="32"/>
      <c r="B131" s="4"/>
      <c r="C131" s="217" t="s">
        <v>135</v>
      </c>
      <c r="D131" s="217" t="s">
        <v>131</v>
      </c>
      <c r="E131" s="218" t="s">
        <v>182</v>
      </c>
      <c r="F131" s="219" t="s">
        <v>183</v>
      </c>
      <c r="G131" s="220" t="s">
        <v>158</v>
      </c>
      <c r="H131" s="221">
        <v>0.13500000000000001</v>
      </c>
      <c r="I131" s="5"/>
      <c r="J131" s="221">
        <f t="shared" si="0"/>
        <v>0</v>
      </c>
      <c r="K131" s="6"/>
      <c r="L131" s="4"/>
      <c r="M131" s="7" t="s">
        <v>1</v>
      </c>
      <c r="N131" s="151" t="s">
        <v>41</v>
      </c>
      <c r="O131" s="53"/>
      <c r="P131" s="152">
        <f t="shared" si="1"/>
        <v>0</v>
      </c>
      <c r="Q131" s="152">
        <v>0</v>
      </c>
      <c r="R131" s="152">
        <f t="shared" si="2"/>
        <v>0</v>
      </c>
      <c r="S131" s="152">
        <v>0</v>
      </c>
      <c r="T131" s="153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4" t="s">
        <v>135</v>
      </c>
      <c r="AT131" s="154" t="s">
        <v>131</v>
      </c>
      <c r="AU131" s="154" t="s">
        <v>88</v>
      </c>
      <c r="AY131" s="24" t="s">
        <v>129</v>
      </c>
      <c r="BE131" s="155">
        <f t="shared" si="4"/>
        <v>0</v>
      </c>
      <c r="BF131" s="155">
        <f t="shared" si="5"/>
        <v>0</v>
      </c>
      <c r="BG131" s="155">
        <f t="shared" si="6"/>
        <v>0</v>
      </c>
      <c r="BH131" s="155">
        <f t="shared" si="7"/>
        <v>0</v>
      </c>
      <c r="BI131" s="155">
        <f t="shared" si="8"/>
        <v>0</v>
      </c>
      <c r="BJ131" s="24" t="s">
        <v>88</v>
      </c>
      <c r="BK131" s="156">
        <f t="shared" si="9"/>
        <v>0</v>
      </c>
      <c r="BL131" s="24" t="s">
        <v>135</v>
      </c>
      <c r="BM131" s="154" t="s">
        <v>480</v>
      </c>
    </row>
    <row r="132" spans="1:65" s="34" customFormat="1" ht="24.2" customHeight="1" x14ac:dyDescent="0.2">
      <c r="A132" s="32"/>
      <c r="B132" s="4"/>
      <c r="C132" s="217" t="s">
        <v>155</v>
      </c>
      <c r="D132" s="217" t="s">
        <v>131</v>
      </c>
      <c r="E132" s="218" t="s">
        <v>186</v>
      </c>
      <c r="F132" s="219" t="s">
        <v>187</v>
      </c>
      <c r="G132" s="220" t="s">
        <v>158</v>
      </c>
      <c r="H132" s="221">
        <v>0.13500000000000001</v>
      </c>
      <c r="I132" s="5"/>
      <c r="J132" s="221">
        <f t="shared" si="0"/>
        <v>0</v>
      </c>
      <c r="K132" s="6"/>
      <c r="L132" s="4"/>
      <c r="M132" s="7" t="s">
        <v>1</v>
      </c>
      <c r="N132" s="151" t="s">
        <v>41</v>
      </c>
      <c r="O132" s="53"/>
      <c r="P132" s="152">
        <f t="shared" si="1"/>
        <v>0</v>
      </c>
      <c r="Q132" s="152">
        <v>0</v>
      </c>
      <c r="R132" s="152">
        <f t="shared" si="2"/>
        <v>0</v>
      </c>
      <c r="S132" s="152">
        <v>0</v>
      </c>
      <c r="T132" s="153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54" t="s">
        <v>135</v>
      </c>
      <c r="AT132" s="154" t="s">
        <v>131</v>
      </c>
      <c r="AU132" s="154" t="s">
        <v>88</v>
      </c>
      <c r="AY132" s="24" t="s">
        <v>129</v>
      </c>
      <c r="BE132" s="155">
        <f t="shared" si="4"/>
        <v>0</v>
      </c>
      <c r="BF132" s="155">
        <f t="shared" si="5"/>
        <v>0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24" t="s">
        <v>88</v>
      </c>
      <c r="BK132" s="156">
        <f t="shared" si="9"/>
        <v>0</v>
      </c>
      <c r="BL132" s="24" t="s">
        <v>135</v>
      </c>
      <c r="BM132" s="154" t="s">
        <v>481</v>
      </c>
    </row>
    <row r="133" spans="1:65" s="34" customFormat="1" ht="16.5" customHeight="1" x14ac:dyDescent="0.2">
      <c r="A133" s="32"/>
      <c r="B133" s="4"/>
      <c r="C133" s="217" t="s">
        <v>164</v>
      </c>
      <c r="D133" s="217" t="s">
        <v>131</v>
      </c>
      <c r="E133" s="218" t="s">
        <v>190</v>
      </c>
      <c r="F133" s="219" t="s">
        <v>191</v>
      </c>
      <c r="G133" s="220" t="s">
        <v>158</v>
      </c>
      <c r="H133" s="221">
        <v>0.13500000000000001</v>
      </c>
      <c r="I133" s="5"/>
      <c r="J133" s="221">
        <f t="shared" si="0"/>
        <v>0</v>
      </c>
      <c r="K133" s="6"/>
      <c r="L133" s="4"/>
      <c r="M133" s="7" t="s">
        <v>1</v>
      </c>
      <c r="N133" s="151" t="s">
        <v>41</v>
      </c>
      <c r="O133" s="53"/>
      <c r="P133" s="152">
        <f t="shared" si="1"/>
        <v>0</v>
      </c>
      <c r="Q133" s="152">
        <v>0</v>
      </c>
      <c r="R133" s="152">
        <f t="shared" si="2"/>
        <v>0</v>
      </c>
      <c r="S133" s="152">
        <v>0</v>
      </c>
      <c r="T133" s="153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4" t="s">
        <v>135</v>
      </c>
      <c r="AT133" s="154" t="s">
        <v>131</v>
      </c>
      <c r="AU133" s="154" t="s">
        <v>88</v>
      </c>
      <c r="AY133" s="24" t="s">
        <v>129</v>
      </c>
      <c r="BE133" s="155">
        <f t="shared" si="4"/>
        <v>0</v>
      </c>
      <c r="BF133" s="155">
        <f t="shared" si="5"/>
        <v>0</v>
      </c>
      <c r="BG133" s="155">
        <f t="shared" si="6"/>
        <v>0</v>
      </c>
      <c r="BH133" s="155">
        <f t="shared" si="7"/>
        <v>0</v>
      </c>
      <c r="BI133" s="155">
        <f t="shared" si="8"/>
        <v>0</v>
      </c>
      <c r="BJ133" s="24" t="s">
        <v>88</v>
      </c>
      <c r="BK133" s="156">
        <f t="shared" si="9"/>
        <v>0</v>
      </c>
      <c r="BL133" s="24" t="s">
        <v>135</v>
      </c>
      <c r="BM133" s="154" t="s">
        <v>482</v>
      </c>
    </row>
    <row r="134" spans="1:65" s="34" customFormat="1" ht="24.2" customHeight="1" x14ac:dyDescent="0.2">
      <c r="A134" s="32"/>
      <c r="B134" s="4"/>
      <c r="C134" s="217" t="s">
        <v>168</v>
      </c>
      <c r="D134" s="217" t="s">
        <v>131</v>
      </c>
      <c r="E134" s="218" t="s">
        <v>194</v>
      </c>
      <c r="F134" s="219" t="s">
        <v>195</v>
      </c>
      <c r="G134" s="220" t="s">
        <v>196</v>
      </c>
      <c r="H134" s="221">
        <v>0.223</v>
      </c>
      <c r="I134" s="5"/>
      <c r="J134" s="221">
        <f t="shared" si="0"/>
        <v>0</v>
      </c>
      <c r="K134" s="6"/>
      <c r="L134" s="4"/>
      <c r="M134" s="7" t="s">
        <v>1</v>
      </c>
      <c r="N134" s="151" t="s">
        <v>41</v>
      </c>
      <c r="O134" s="53"/>
      <c r="P134" s="152">
        <f t="shared" si="1"/>
        <v>0</v>
      </c>
      <c r="Q134" s="152">
        <v>0</v>
      </c>
      <c r="R134" s="152">
        <f t="shared" si="2"/>
        <v>0</v>
      </c>
      <c r="S134" s="152">
        <v>0</v>
      </c>
      <c r="T134" s="153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54" t="s">
        <v>135</v>
      </c>
      <c r="AT134" s="154" t="s">
        <v>131</v>
      </c>
      <c r="AU134" s="154" t="s">
        <v>88</v>
      </c>
      <c r="AY134" s="24" t="s">
        <v>129</v>
      </c>
      <c r="BE134" s="155">
        <f t="shared" si="4"/>
        <v>0</v>
      </c>
      <c r="BF134" s="155">
        <f t="shared" si="5"/>
        <v>0</v>
      </c>
      <c r="BG134" s="155">
        <f t="shared" si="6"/>
        <v>0</v>
      </c>
      <c r="BH134" s="155">
        <f t="shared" si="7"/>
        <v>0</v>
      </c>
      <c r="BI134" s="155">
        <f t="shared" si="8"/>
        <v>0</v>
      </c>
      <c r="BJ134" s="24" t="s">
        <v>88</v>
      </c>
      <c r="BK134" s="156">
        <f t="shared" si="9"/>
        <v>0</v>
      </c>
      <c r="BL134" s="24" t="s">
        <v>135</v>
      </c>
      <c r="BM134" s="154" t="s">
        <v>483</v>
      </c>
    </row>
    <row r="135" spans="1:65" s="8" customFormat="1" x14ac:dyDescent="0.2">
      <c r="B135" s="157"/>
      <c r="C135" s="222"/>
      <c r="D135" s="223" t="s">
        <v>137</v>
      </c>
      <c r="E135" s="224" t="s">
        <v>1</v>
      </c>
      <c r="F135" s="225" t="s">
        <v>484</v>
      </c>
      <c r="G135" s="222"/>
      <c r="H135" s="226">
        <v>0.223</v>
      </c>
      <c r="J135" s="222"/>
      <c r="L135" s="157"/>
      <c r="M135" s="159"/>
      <c r="N135" s="160"/>
      <c r="O135" s="160"/>
      <c r="P135" s="160"/>
      <c r="Q135" s="160"/>
      <c r="R135" s="160"/>
      <c r="S135" s="160"/>
      <c r="T135" s="161"/>
      <c r="AT135" s="158" t="s">
        <v>137</v>
      </c>
      <c r="AU135" s="158" t="s">
        <v>88</v>
      </c>
      <c r="AV135" s="8" t="s">
        <v>88</v>
      </c>
      <c r="AW135" s="8" t="s">
        <v>28</v>
      </c>
      <c r="AX135" s="8" t="s">
        <v>75</v>
      </c>
      <c r="AY135" s="158" t="s">
        <v>129</v>
      </c>
    </row>
    <row r="136" spans="1:65" s="9" customFormat="1" x14ac:dyDescent="0.2">
      <c r="B136" s="162"/>
      <c r="C136" s="227"/>
      <c r="D136" s="223" t="s">
        <v>137</v>
      </c>
      <c r="E136" s="228" t="s">
        <v>1</v>
      </c>
      <c r="F136" s="229" t="s">
        <v>139</v>
      </c>
      <c r="G136" s="227"/>
      <c r="H136" s="230">
        <v>0.223</v>
      </c>
      <c r="J136" s="227"/>
      <c r="L136" s="162"/>
      <c r="M136" s="164"/>
      <c r="N136" s="165"/>
      <c r="O136" s="165"/>
      <c r="P136" s="165"/>
      <c r="Q136" s="165"/>
      <c r="R136" s="165"/>
      <c r="S136" s="165"/>
      <c r="T136" s="166"/>
      <c r="AT136" s="163" t="s">
        <v>137</v>
      </c>
      <c r="AU136" s="163" t="s">
        <v>88</v>
      </c>
      <c r="AV136" s="9" t="s">
        <v>135</v>
      </c>
      <c r="AW136" s="9" t="s">
        <v>28</v>
      </c>
      <c r="AX136" s="9" t="s">
        <v>82</v>
      </c>
      <c r="AY136" s="163" t="s">
        <v>129</v>
      </c>
    </row>
    <row r="137" spans="1:65" s="3" customFormat="1" ht="22.9" customHeight="1" x14ac:dyDescent="0.2">
      <c r="B137" s="143"/>
      <c r="C137" s="212"/>
      <c r="D137" s="213" t="s">
        <v>74</v>
      </c>
      <c r="E137" s="215" t="s">
        <v>88</v>
      </c>
      <c r="F137" s="215" t="s">
        <v>485</v>
      </c>
      <c r="G137" s="212"/>
      <c r="H137" s="212"/>
      <c r="J137" s="216">
        <f>BK137</f>
        <v>0</v>
      </c>
      <c r="L137" s="143"/>
      <c r="M137" s="145"/>
      <c r="N137" s="146"/>
      <c r="O137" s="146"/>
      <c r="P137" s="147">
        <f>SUM(P138:P146)</f>
        <v>0</v>
      </c>
      <c r="Q137" s="146"/>
      <c r="R137" s="147">
        <f>SUM(R138:R146)</f>
        <v>0.29933456999999997</v>
      </c>
      <c r="S137" s="146"/>
      <c r="T137" s="148">
        <f>SUM(T138:T146)</f>
        <v>0</v>
      </c>
      <c r="AR137" s="144" t="s">
        <v>82</v>
      </c>
      <c r="AT137" s="149" t="s">
        <v>74</v>
      </c>
      <c r="AU137" s="149" t="s">
        <v>82</v>
      </c>
      <c r="AY137" s="144" t="s">
        <v>129</v>
      </c>
      <c r="BK137" s="150">
        <f>SUM(BK138:BK146)</f>
        <v>0</v>
      </c>
    </row>
    <row r="138" spans="1:65" s="34" customFormat="1" ht="16.5" customHeight="1" x14ac:dyDescent="0.2">
      <c r="A138" s="32"/>
      <c r="B138" s="4"/>
      <c r="C138" s="217" t="s">
        <v>172</v>
      </c>
      <c r="D138" s="217" t="s">
        <v>131</v>
      </c>
      <c r="E138" s="218" t="s">
        <v>486</v>
      </c>
      <c r="F138" s="219" t="s">
        <v>487</v>
      </c>
      <c r="G138" s="220" t="s">
        <v>158</v>
      </c>
      <c r="H138" s="221">
        <v>2.7E-2</v>
      </c>
      <c r="I138" s="5"/>
      <c r="J138" s="221">
        <f>ROUND(I138*H138,3)</f>
        <v>0</v>
      </c>
      <c r="K138" s="6"/>
      <c r="L138" s="4"/>
      <c r="M138" s="7" t="s">
        <v>1</v>
      </c>
      <c r="N138" s="151" t="s">
        <v>41</v>
      </c>
      <c r="O138" s="53"/>
      <c r="P138" s="152">
        <f>O138*H138</f>
        <v>0</v>
      </c>
      <c r="Q138" s="152">
        <v>2.0663999999999998</v>
      </c>
      <c r="R138" s="152">
        <f>Q138*H138</f>
        <v>5.5792799999999997E-2</v>
      </c>
      <c r="S138" s="152">
        <v>0</v>
      </c>
      <c r="T138" s="153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4" t="s">
        <v>135</v>
      </c>
      <c r="AT138" s="154" t="s">
        <v>131</v>
      </c>
      <c r="AU138" s="154" t="s">
        <v>88</v>
      </c>
      <c r="AY138" s="24" t="s">
        <v>129</v>
      </c>
      <c r="BE138" s="155">
        <f>IF(N138="základná",J138,0)</f>
        <v>0</v>
      </c>
      <c r="BF138" s="155">
        <f>IF(N138="znížená",J138,0)</f>
        <v>0</v>
      </c>
      <c r="BG138" s="155">
        <f>IF(N138="zákl. prenesená",J138,0)</f>
        <v>0</v>
      </c>
      <c r="BH138" s="155">
        <f>IF(N138="zníž. prenesená",J138,0)</f>
        <v>0</v>
      </c>
      <c r="BI138" s="155">
        <f>IF(N138="nulová",J138,0)</f>
        <v>0</v>
      </c>
      <c r="BJ138" s="24" t="s">
        <v>88</v>
      </c>
      <c r="BK138" s="156">
        <f>ROUND(I138*H138,3)</f>
        <v>0</v>
      </c>
      <c r="BL138" s="24" t="s">
        <v>135</v>
      </c>
      <c r="BM138" s="154" t="s">
        <v>488</v>
      </c>
    </row>
    <row r="139" spans="1:65" s="10" customFormat="1" x14ac:dyDescent="0.2">
      <c r="B139" s="167"/>
      <c r="C139" s="231"/>
      <c r="D139" s="223" t="s">
        <v>137</v>
      </c>
      <c r="E139" s="232" t="s">
        <v>1</v>
      </c>
      <c r="F139" s="233" t="s">
        <v>472</v>
      </c>
      <c r="G139" s="231"/>
      <c r="H139" s="232" t="s">
        <v>1</v>
      </c>
      <c r="J139" s="231"/>
      <c r="L139" s="167"/>
      <c r="M139" s="169"/>
      <c r="N139" s="170"/>
      <c r="O139" s="170"/>
      <c r="P139" s="170"/>
      <c r="Q139" s="170"/>
      <c r="R139" s="170"/>
      <c r="S139" s="170"/>
      <c r="T139" s="171"/>
      <c r="AT139" s="168" t="s">
        <v>137</v>
      </c>
      <c r="AU139" s="168" t="s">
        <v>88</v>
      </c>
      <c r="AV139" s="10" t="s">
        <v>82</v>
      </c>
      <c r="AW139" s="10" t="s">
        <v>28</v>
      </c>
      <c r="AX139" s="10" t="s">
        <v>75</v>
      </c>
      <c r="AY139" s="168" t="s">
        <v>129</v>
      </c>
    </row>
    <row r="140" spans="1:65" s="8" customFormat="1" x14ac:dyDescent="0.2">
      <c r="B140" s="157"/>
      <c r="C140" s="222"/>
      <c r="D140" s="223" t="s">
        <v>137</v>
      </c>
      <c r="E140" s="224" t="s">
        <v>1</v>
      </c>
      <c r="F140" s="225" t="s">
        <v>489</v>
      </c>
      <c r="G140" s="222"/>
      <c r="H140" s="226">
        <v>2.7E-2</v>
      </c>
      <c r="J140" s="222"/>
      <c r="L140" s="157"/>
      <c r="M140" s="159"/>
      <c r="N140" s="160"/>
      <c r="O140" s="160"/>
      <c r="P140" s="160"/>
      <c r="Q140" s="160"/>
      <c r="R140" s="160"/>
      <c r="S140" s="160"/>
      <c r="T140" s="161"/>
      <c r="AT140" s="158" t="s">
        <v>137</v>
      </c>
      <c r="AU140" s="158" t="s">
        <v>88</v>
      </c>
      <c r="AV140" s="8" t="s">
        <v>88</v>
      </c>
      <c r="AW140" s="8" t="s">
        <v>28</v>
      </c>
      <c r="AX140" s="8" t="s">
        <v>75</v>
      </c>
      <c r="AY140" s="158" t="s">
        <v>129</v>
      </c>
    </row>
    <row r="141" spans="1:65" s="9" customFormat="1" x14ac:dyDescent="0.2">
      <c r="B141" s="162"/>
      <c r="C141" s="227"/>
      <c r="D141" s="223" t="s">
        <v>137</v>
      </c>
      <c r="E141" s="228" t="s">
        <v>1</v>
      </c>
      <c r="F141" s="229" t="s">
        <v>139</v>
      </c>
      <c r="G141" s="227"/>
      <c r="H141" s="230">
        <v>2.7E-2</v>
      </c>
      <c r="J141" s="227"/>
      <c r="L141" s="162"/>
      <c r="M141" s="164"/>
      <c r="N141" s="165"/>
      <c r="O141" s="165"/>
      <c r="P141" s="165"/>
      <c r="Q141" s="165"/>
      <c r="R141" s="165"/>
      <c r="S141" s="165"/>
      <c r="T141" s="166"/>
      <c r="AT141" s="163" t="s">
        <v>137</v>
      </c>
      <c r="AU141" s="163" t="s">
        <v>88</v>
      </c>
      <c r="AV141" s="9" t="s">
        <v>135</v>
      </c>
      <c r="AW141" s="9" t="s">
        <v>28</v>
      </c>
      <c r="AX141" s="9" t="s">
        <v>82</v>
      </c>
      <c r="AY141" s="163" t="s">
        <v>129</v>
      </c>
    </row>
    <row r="142" spans="1:65" s="34" customFormat="1" ht="16.5" customHeight="1" x14ac:dyDescent="0.2">
      <c r="A142" s="32"/>
      <c r="B142" s="4"/>
      <c r="C142" s="217" t="s">
        <v>176</v>
      </c>
      <c r="D142" s="217" t="s">
        <v>131</v>
      </c>
      <c r="E142" s="218" t="s">
        <v>490</v>
      </c>
      <c r="F142" s="219" t="s">
        <v>491</v>
      </c>
      <c r="G142" s="220" t="s">
        <v>158</v>
      </c>
      <c r="H142" s="221">
        <v>0.111</v>
      </c>
      <c r="I142" s="5"/>
      <c r="J142" s="221">
        <f>ROUND(I142*H142,3)</f>
        <v>0</v>
      </c>
      <c r="K142" s="6"/>
      <c r="L142" s="4"/>
      <c r="M142" s="7" t="s">
        <v>1</v>
      </c>
      <c r="N142" s="151" t="s">
        <v>41</v>
      </c>
      <c r="O142" s="53"/>
      <c r="P142" s="152">
        <f>O142*H142</f>
        <v>0</v>
      </c>
      <c r="Q142" s="152">
        <v>2.19407</v>
      </c>
      <c r="R142" s="152">
        <f>Q142*H142</f>
        <v>0.24354176999999999</v>
      </c>
      <c r="S142" s="152">
        <v>0</v>
      </c>
      <c r="T142" s="153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54" t="s">
        <v>135</v>
      </c>
      <c r="AT142" s="154" t="s">
        <v>131</v>
      </c>
      <c r="AU142" s="154" t="s">
        <v>88</v>
      </c>
      <c r="AY142" s="24" t="s">
        <v>129</v>
      </c>
      <c r="BE142" s="155">
        <f>IF(N142="základná",J142,0)</f>
        <v>0</v>
      </c>
      <c r="BF142" s="155">
        <f>IF(N142="znížená",J142,0)</f>
        <v>0</v>
      </c>
      <c r="BG142" s="155">
        <f>IF(N142="zákl. prenesená",J142,0)</f>
        <v>0</v>
      </c>
      <c r="BH142" s="155">
        <f>IF(N142="zníž. prenesená",J142,0)</f>
        <v>0</v>
      </c>
      <c r="BI142" s="155">
        <f>IF(N142="nulová",J142,0)</f>
        <v>0</v>
      </c>
      <c r="BJ142" s="24" t="s">
        <v>88</v>
      </c>
      <c r="BK142" s="156">
        <f>ROUND(I142*H142,3)</f>
        <v>0</v>
      </c>
      <c r="BL142" s="24" t="s">
        <v>135</v>
      </c>
      <c r="BM142" s="154" t="s">
        <v>492</v>
      </c>
    </row>
    <row r="143" spans="1:65" s="10" customFormat="1" x14ac:dyDescent="0.2">
      <c r="B143" s="167"/>
      <c r="C143" s="231"/>
      <c r="D143" s="223" t="s">
        <v>137</v>
      </c>
      <c r="E143" s="232" t="s">
        <v>1</v>
      </c>
      <c r="F143" s="233" t="s">
        <v>472</v>
      </c>
      <c r="G143" s="231"/>
      <c r="H143" s="232" t="s">
        <v>1</v>
      </c>
      <c r="J143" s="231"/>
      <c r="L143" s="167"/>
      <c r="M143" s="169"/>
      <c r="N143" s="170"/>
      <c r="O143" s="170"/>
      <c r="P143" s="170"/>
      <c r="Q143" s="170"/>
      <c r="R143" s="170"/>
      <c r="S143" s="170"/>
      <c r="T143" s="171"/>
      <c r="AT143" s="168" t="s">
        <v>137</v>
      </c>
      <c r="AU143" s="168" t="s">
        <v>88</v>
      </c>
      <c r="AV143" s="10" t="s">
        <v>82</v>
      </c>
      <c r="AW143" s="10" t="s">
        <v>28</v>
      </c>
      <c r="AX143" s="10" t="s">
        <v>75</v>
      </c>
      <c r="AY143" s="168" t="s">
        <v>129</v>
      </c>
    </row>
    <row r="144" spans="1:65" s="10" customFormat="1" x14ac:dyDescent="0.2">
      <c r="B144" s="167"/>
      <c r="C144" s="231"/>
      <c r="D144" s="223" t="s">
        <v>137</v>
      </c>
      <c r="E144" s="232" t="s">
        <v>1</v>
      </c>
      <c r="F144" s="233" t="s">
        <v>493</v>
      </c>
      <c r="G144" s="231"/>
      <c r="H144" s="232" t="s">
        <v>1</v>
      </c>
      <c r="J144" s="231"/>
      <c r="L144" s="167"/>
      <c r="M144" s="169"/>
      <c r="N144" s="170"/>
      <c r="O144" s="170"/>
      <c r="P144" s="170"/>
      <c r="Q144" s="170"/>
      <c r="R144" s="170"/>
      <c r="S144" s="170"/>
      <c r="T144" s="171"/>
      <c r="AT144" s="168" t="s">
        <v>137</v>
      </c>
      <c r="AU144" s="168" t="s">
        <v>88</v>
      </c>
      <c r="AV144" s="10" t="s">
        <v>82</v>
      </c>
      <c r="AW144" s="10" t="s">
        <v>28</v>
      </c>
      <c r="AX144" s="10" t="s">
        <v>75</v>
      </c>
      <c r="AY144" s="168" t="s">
        <v>129</v>
      </c>
    </row>
    <row r="145" spans="1:65" s="8" customFormat="1" x14ac:dyDescent="0.2">
      <c r="B145" s="157"/>
      <c r="C145" s="222"/>
      <c r="D145" s="223" t="s">
        <v>137</v>
      </c>
      <c r="E145" s="224" t="s">
        <v>1</v>
      </c>
      <c r="F145" s="225" t="s">
        <v>494</v>
      </c>
      <c r="G145" s="222"/>
      <c r="H145" s="226">
        <v>0.111</v>
      </c>
      <c r="J145" s="222"/>
      <c r="L145" s="157"/>
      <c r="M145" s="159"/>
      <c r="N145" s="160"/>
      <c r="O145" s="160"/>
      <c r="P145" s="160"/>
      <c r="Q145" s="160"/>
      <c r="R145" s="160"/>
      <c r="S145" s="160"/>
      <c r="T145" s="161"/>
      <c r="AT145" s="158" t="s">
        <v>137</v>
      </c>
      <c r="AU145" s="158" t="s">
        <v>88</v>
      </c>
      <c r="AV145" s="8" t="s">
        <v>88</v>
      </c>
      <c r="AW145" s="8" t="s">
        <v>28</v>
      </c>
      <c r="AX145" s="8" t="s">
        <v>75</v>
      </c>
      <c r="AY145" s="158" t="s">
        <v>129</v>
      </c>
    </row>
    <row r="146" spans="1:65" s="9" customFormat="1" x14ac:dyDescent="0.2">
      <c r="B146" s="162"/>
      <c r="C146" s="227"/>
      <c r="D146" s="223" t="s">
        <v>137</v>
      </c>
      <c r="E146" s="228" t="s">
        <v>1</v>
      </c>
      <c r="F146" s="229" t="s">
        <v>139</v>
      </c>
      <c r="G146" s="227"/>
      <c r="H146" s="230">
        <v>0.111</v>
      </c>
      <c r="J146" s="227"/>
      <c r="L146" s="162"/>
      <c r="M146" s="164"/>
      <c r="N146" s="165"/>
      <c r="O146" s="165"/>
      <c r="P146" s="165"/>
      <c r="Q146" s="165"/>
      <c r="R146" s="165"/>
      <c r="S146" s="165"/>
      <c r="T146" s="166"/>
      <c r="AT146" s="163" t="s">
        <v>137</v>
      </c>
      <c r="AU146" s="163" t="s">
        <v>88</v>
      </c>
      <c r="AV146" s="9" t="s">
        <v>135</v>
      </c>
      <c r="AW146" s="9" t="s">
        <v>28</v>
      </c>
      <c r="AX146" s="9" t="s">
        <v>82</v>
      </c>
      <c r="AY146" s="163" t="s">
        <v>129</v>
      </c>
    </row>
    <row r="147" spans="1:65" s="3" customFormat="1" ht="25.9" customHeight="1" x14ac:dyDescent="0.2">
      <c r="B147" s="143"/>
      <c r="C147" s="212"/>
      <c r="D147" s="213" t="s">
        <v>74</v>
      </c>
      <c r="E147" s="214" t="s">
        <v>495</v>
      </c>
      <c r="F147" s="214" t="s">
        <v>496</v>
      </c>
      <c r="G147" s="212"/>
      <c r="H147" s="212"/>
      <c r="J147" s="207">
        <f>BK147</f>
        <v>0</v>
      </c>
      <c r="L147" s="143"/>
      <c r="M147" s="145"/>
      <c r="N147" s="146"/>
      <c r="O147" s="146"/>
      <c r="P147" s="147">
        <f>P148</f>
        <v>0</v>
      </c>
      <c r="Q147" s="146"/>
      <c r="R147" s="147">
        <f>R148</f>
        <v>6.3693600000000012</v>
      </c>
      <c r="S147" s="146"/>
      <c r="T147" s="148">
        <f>T148</f>
        <v>0</v>
      </c>
      <c r="AR147" s="144" t="s">
        <v>88</v>
      </c>
      <c r="AT147" s="149" t="s">
        <v>74</v>
      </c>
      <c r="AU147" s="149" t="s">
        <v>75</v>
      </c>
      <c r="AY147" s="144" t="s">
        <v>129</v>
      </c>
      <c r="BK147" s="150">
        <f>BK148</f>
        <v>0</v>
      </c>
    </row>
    <row r="148" spans="1:65" s="3" customFormat="1" ht="22.9" customHeight="1" x14ac:dyDescent="0.2">
      <c r="B148" s="143"/>
      <c r="C148" s="212"/>
      <c r="D148" s="213" t="s">
        <v>74</v>
      </c>
      <c r="E148" s="215" t="s">
        <v>497</v>
      </c>
      <c r="F148" s="215" t="s">
        <v>498</v>
      </c>
      <c r="G148" s="212"/>
      <c r="H148" s="212"/>
      <c r="J148" s="216">
        <f>BK148</f>
        <v>0</v>
      </c>
      <c r="L148" s="143"/>
      <c r="M148" s="145"/>
      <c r="N148" s="146"/>
      <c r="O148" s="146"/>
      <c r="P148" s="147">
        <f>SUM(P149:P169)</f>
        <v>0</v>
      </c>
      <c r="Q148" s="146"/>
      <c r="R148" s="147">
        <f>SUM(R149:R169)</f>
        <v>6.3693600000000012</v>
      </c>
      <c r="S148" s="146"/>
      <c r="T148" s="148">
        <f>SUM(T149:T169)</f>
        <v>0</v>
      </c>
      <c r="AR148" s="144" t="s">
        <v>88</v>
      </c>
      <c r="AT148" s="149" t="s">
        <v>74</v>
      </c>
      <c r="AU148" s="149" t="s">
        <v>82</v>
      </c>
      <c r="AY148" s="144" t="s">
        <v>129</v>
      </c>
      <c r="BK148" s="150">
        <f>SUM(BK149:BK169)</f>
        <v>0</v>
      </c>
    </row>
    <row r="149" spans="1:65" s="34" customFormat="1" ht="24.2" customHeight="1" x14ac:dyDescent="0.2">
      <c r="A149" s="32"/>
      <c r="B149" s="4"/>
      <c r="C149" s="217" t="s">
        <v>181</v>
      </c>
      <c r="D149" s="217" t="s">
        <v>131</v>
      </c>
      <c r="E149" s="218" t="s">
        <v>499</v>
      </c>
      <c r="F149" s="219" t="s">
        <v>500</v>
      </c>
      <c r="G149" s="220" t="s">
        <v>152</v>
      </c>
      <c r="H149" s="221">
        <v>151</v>
      </c>
      <c r="I149" s="5"/>
      <c r="J149" s="221">
        <f t="shared" ref="J149:J167" si="10">ROUND(I149*H149,3)</f>
        <v>0</v>
      </c>
      <c r="K149" s="6"/>
      <c r="L149" s="4"/>
      <c r="M149" s="7" t="s">
        <v>1</v>
      </c>
      <c r="N149" s="151" t="s">
        <v>41</v>
      </c>
      <c r="O149" s="53"/>
      <c r="P149" s="152">
        <f t="shared" ref="P149:P167" si="11">O149*H149</f>
        <v>0</v>
      </c>
      <c r="Q149" s="152">
        <v>0</v>
      </c>
      <c r="R149" s="152">
        <f t="shared" ref="R149:R167" si="12">Q149*H149</f>
        <v>0</v>
      </c>
      <c r="S149" s="152">
        <v>0</v>
      </c>
      <c r="T149" s="153">
        <f t="shared" ref="T149:T167" si="13"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54" t="s">
        <v>210</v>
      </c>
      <c r="AT149" s="154" t="s">
        <v>131</v>
      </c>
      <c r="AU149" s="154" t="s">
        <v>88</v>
      </c>
      <c r="AY149" s="24" t="s">
        <v>129</v>
      </c>
      <c r="BE149" s="155">
        <f t="shared" ref="BE149:BE167" si="14">IF(N149="základná",J149,0)</f>
        <v>0</v>
      </c>
      <c r="BF149" s="155">
        <f t="shared" ref="BF149:BF167" si="15">IF(N149="znížená",J149,0)</f>
        <v>0</v>
      </c>
      <c r="BG149" s="155">
        <f t="shared" ref="BG149:BG167" si="16">IF(N149="zákl. prenesená",J149,0)</f>
        <v>0</v>
      </c>
      <c r="BH149" s="155">
        <f t="shared" ref="BH149:BH167" si="17">IF(N149="zníž. prenesená",J149,0)</f>
        <v>0</v>
      </c>
      <c r="BI149" s="155">
        <f t="shared" ref="BI149:BI167" si="18">IF(N149="nulová",J149,0)</f>
        <v>0</v>
      </c>
      <c r="BJ149" s="24" t="s">
        <v>88</v>
      </c>
      <c r="BK149" s="156">
        <f t="shared" ref="BK149:BK167" si="19">ROUND(I149*H149,3)</f>
        <v>0</v>
      </c>
      <c r="BL149" s="24" t="s">
        <v>210</v>
      </c>
      <c r="BM149" s="154" t="s">
        <v>501</v>
      </c>
    </row>
    <row r="150" spans="1:65" s="34" customFormat="1" ht="33" customHeight="1" x14ac:dyDescent="0.2">
      <c r="A150" s="32"/>
      <c r="B150" s="4"/>
      <c r="C150" s="217" t="s">
        <v>185</v>
      </c>
      <c r="D150" s="217" t="s">
        <v>131</v>
      </c>
      <c r="E150" s="218" t="s">
        <v>502</v>
      </c>
      <c r="F150" s="219" t="s">
        <v>503</v>
      </c>
      <c r="G150" s="220" t="s">
        <v>203</v>
      </c>
      <c r="H150" s="221">
        <v>4</v>
      </c>
      <c r="I150" s="5"/>
      <c r="J150" s="221">
        <f t="shared" si="10"/>
        <v>0</v>
      </c>
      <c r="K150" s="6"/>
      <c r="L150" s="4"/>
      <c r="M150" s="7" t="s">
        <v>1</v>
      </c>
      <c r="N150" s="151" t="s">
        <v>41</v>
      </c>
      <c r="O150" s="53"/>
      <c r="P150" s="152">
        <f t="shared" si="11"/>
        <v>0</v>
      </c>
      <c r="Q150" s="152">
        <v>0</v>
      </c>
      <c r="R150" s="152">
        <f t="shared" si="12"/>
        <v>0</v>
      </c>
      <c r="S150" s="152">
        <v>0</v>
      </c>
      <c r="T150" s="153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54" t="s">
        <v>210</v>
      </c>
      <c r="AT150" s="154" t="s">
        <v>131</v>
      </c>
      <c r="AU150" s="154" t="s">
        <v>88</v>
      </c>
      <c r="AY150" s="24" t="s">
        <v>129</v>
      </c>
      <c r="BE150" s="155">
        <f t="shared" si="14"/>
        <v>0</v>
      </c>
      <c r="BF150" s="155">
        <f t="shared" si="15"/>
        <v>0</v>
      </c>
      <c r="BG150" s="155">
        <f t="shared" si="16"/>
        <v>0</v>
      </c>
      <c r="BH150" s="155">
        <f t="shared" si="17"/>
        <v>0</v>
      </c>
      <c r="BI150" s="155">
        <f t="shared" si="18"/>
        <v>0</v>
      </c>
      <c r="BJ150" s="24" t="s">
        <v>88</v>
      </c>
      <c r="BK150" s="156">
        <f t="shared" si="19"/>
        <v>0</v>
      </c>
      <c r="BL150" s="24" t="s">
        <v>210</v>
      </c>
      <c r="BM150" s="154" t="s">
        <v>504</v>
      </c>
    </row>
    <row r="151" spans="1:65" s="34" customFormat="1" ht="44.25" customHeight="1" x14ac:dyDescent="0.2">
      <c r="A151" s="32"/>
      <c r="B151" s="4"/>
      <c r="C151" s="273" t="s">
        <v>189</v>
      </c>
      <c r="D151" s="273" t="s">
        <v>271</v>
      </c>
      <c r="E151" s="274" t="s">
        <v>505</v>
      </c>
      <c r="F151" s="275" t="s">
        <v>506</v>
      </c>
      <c r="G151" s="276" t="s">
        <v>203</v>
      </c>
      <c r="H151" s="277">
        <v>53</v>
      </c>
      <c r="I151" s="18"/>
      <c r="J151" s="277">
        <f t="shared" si="10"/>
        <v>0</v>
      </c>
      <c r="K151" s="19"/>
      <c r="L151" s="235"/>
      <c r="M151" s="20" t="s">
        <v>1</v>
      </c>
      <c r="N151" s="236" t="s">
        <v>41</v>
      </c>
      <c r="O151" s="53"/>
      <c r="P151" s="152">
        <f t="shared" si="11"/>
        <v>0</v>
      </c>
      <c r="Q151" s="152">
        <v>1.8100000000000002E-2</v>
      </c>
      <c r="R151" s="152">
        <f t="shared" si="12"/>
        <v>0.95930000000000004</v>
      </c>
      <c r="S151" s="152">
        <v>0</v>
      </c>
      <c r="T151" s="153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54" t="s">
        <v>342</v>
      </c>
      <c r="AT151" s="154" t="s">
        <v>271</v>
      </c>
      <c r="AU151" s="154" t="s">
        <v>88</v>
      </c>
      <c r="AY151" s="24" t="s">
        <v>129</v>
      </c>
      <c r="BE151" s="155">
        <f t="shared" si="14"/>
        <v>0</v>
      </c>
      <c r="BF151" s="155">
        <f t="shared" si="15"/>
        <v>0</v>
      </c>
      <c r="BG151" s="155">
        <f t="shared" si="16"/>
        <v>0</v>
      </c>
      <c r="BH151" s="155">
        <f t="shared" si="17"/>
        <v>0</v>
      </c>
      <c r="BI151" s="155">
        <f t="shared" si="18"/>
        <v>0</v>
      </c>
      <c r="BJ151" s="24" t="s">
        <v>88</v>
      </c>
      <c r="BK151" s="156">
        <f t="shared" si="19"/>
        <v>0</v>
      </c>
      <c r="BL151" s="24" t="s">
        <v>210</v>
      </c>
      <c r="BM151" s="154" t="s">
        <v>507</v>
      </c>
    </row>
    <row r="152" spans="1:65" s="34" customFormat="1" ht="44.25" customHeight="1" x14ac:dyDescent="0.2">
      <c r="A152" s="32"/>
      <c r="B152" s="4"/>
      <c r="C152" s="273" t="s">
        <v>193</v>
      </c>
      <c r="D152" s="273" t="s">
        <v>271</v>
      </c>
      <c r="E152" s="274" t="s">
        <v>508</v>
      </c>
      <c r="F152" s="275" t="s">
        <v>509</v>
      </c>
      <c r="G152" s="276" t="s">
        <v>203</v>
      </c>
      <c r="H152" s="277">
        <v>1</v>
      </c>
      <c r="I152" s="18"/>
      <c r="J152" s="277">
        <f t="shared" si="10"/>
        <v>0</v>
      </c>
      <c r="K152" s="19"/>
      <c r="L152" s="235"/>
      <c r="M152" s="20" t="s">
        <v>1</v>
      </c>
      <c r="N152" s="236" t="s">
        <v>41</v>
      </c>
      <c r="O152" s="53"/>
      <c r="P152" s="152">
        <f t="shared" si="11"/>
        <v>0</v>
      </c>
      <c r="Q152" s="152">
        <v>1.8100000000000002E-2</v>
      </c>
      <c r="R152" s="152">
        <f t="shared" si="12"/>
        <v>1.8100000000000002E-2</v>
      </c>
      <c r="S152" s="152">
        <v>0</v>
      </c>
      <c r="T152" s="153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54" t="s">
        <v>342</v>
      </c>
      <c r="AT152" s="154" t="s">
        <v>271</v>
      </c>
      <c r="AU152" s="154" t="s">
        <v>88</v>
      </c>
      <c r="AY152" s="24" t="s">
        <v>129</v>
      </c>
      <c r="BE152" s="155">
        <f t="shared" si="14"/>
        <v>0</v>
      </c>
      <c r="BF152" s="155">
        <f t="shared" si="15"/>
        <v>0</v>
      </c>
      <c r="BG152" s="155">
        <f t="shared" si="16"/>
        <v>0</v>
      </c>
      <c r="BH152" s="155">
        <f t="shared" si="17"/>
        <v>0</v>
      </c>
      <c r="BI152" s="155">
        <f t="shared" si="18"/>
        <v>0</v>
      </c>
      <c r="BJ152" s="24" t="s">
        <v>88</v>
      </c>
      <c r="BK152" s="156">
        <f t="shared" si="19"/>
        <v>0</v>
      </c>
      <c r="BL152" s="24" t="s">
        <v>210</v>
      </c>
      <c r="BM152" s="154" t="s">
        <v>510</v>
      </c>
    </row>
    <row r="153" spans="1:65" s="34" customFormat="1" ht="44.25" customHeight="1" x14ac:dyDescent="0.2">
      <c r="A153" s="32"/>
      <c r="B153" s="4"/>
      <c r="C153" s="273" t="s">
        <v>200</v>
      </c>
      <c r="D153" s="273" t="s">
        <v>271</v>
      </c>
      <c r="E153" s="274" t="s">
        <v>511</v>
      </c>
      <c r="F153" s="275" t="s">
        <v>512</v>
      </c>
      <c r="G153" s="276" t="s">
        <v>203</v>
      </c>
      <c r="H153" s="277">
        <v>1</v>
      </c>
      <c r="I153" s="18"/>
      <c r="J153" s="277">
        <f t="shared" si="10"/>
        <v>0</v>
      </c>
      <c r="K153" s="19"/>
      <c r="L153" s="235"/>
      <c r="M153" s="20" t="s">
        <v>1</v>
      </c>
      <c r="N153" s="236" t="s">
        <v>41</v>
      </c>
      <c r="O153" s="53"/>
      <c r="P153" s="152">
        <f t="shared" si="11"/>
        <v>0</v>
      </c>
      <c r="Q153" s="152">
        <v>1.8100000000000002E-2</v>
      </c>
      <c r="R153" s="152">
        <f t="shared" si="12"/>
        <v>1.8100000000000002E-2</v>
      </c>
      <c r="S153" s="152">
        <v>0</v>
      </c>
      <c r="T153" s="153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54" t="s">
        <v>342</v>
      </c>
      <c r="AT153" s="154" t="s">
        <v>271</v>
      </c>
      <c r="AU153" s="154" t="s">
        <v>88</v>
      </c>
      <c r="AY153" s="24" t="s">
        <v>129</v>
      </c>
      <c r="BE153" s="155">
        <f t="shared" si="14"/>
        <v>0</v>
      </c>
      <c r="BF153" s="155">
        <f t="shared" si="15"/>
        <v>0</v>
      </c>
      <c r="BG153" s="155">
        <f t="shared" si="16"/>
        <v>0</v>
      </c>
      <c r="BH153" s="155">
        <f t="shared" si="17"/>
        <v>0</v>
      </c>
      <c r="BI153" s="155">
        <f t="shared" si="18"/>
        <v>0</v>
      </c>
      <c r="BJ153" s="24" t="s">
        <v>88</v>
      </c>
      <c r="BK153" s="156">
        <f t="shared" si="19"/>
        <v>0</v>
      </c>
      <c r="BL153" s="24" t="s">
        <v>210</v>
      </c>
      <c r="BM153" s="154" t="s">
        <v>513</v>
      </c>
    </row>
    <row r="154" spans="1:65" s="34" customFormat="1" ht="44.25" customHeight="1" x14ac:dyDescent="0.2">
      <c r="A154" s="32"/>
      <c r="B154" s="4"/>
      <c r="C154" s="273" t="s">
        <v>206</v>
      </c>
      <c r="D154" s="273" t="s">
        <v>271</v>
      </c>
      <c r="E154" s="274" t="s">
        <v>514</v>
      </c>
      <c r="F154" s="275" t="s">
        <v>515</v>
      </c>
      <c r="G154" s="276" t="s">
        <v>203</v>
      </c>
      <c r="H154" s="277">
        <v>3</v>
      </c>
      <c r="I154" s="18"/>
      <c r="J154" s="277">
        <f t="shared" si="10"/>
        <v>0</v>
      </c>
      <c r="K154" s="19"/>
      <c r="L154" s="235"/>
      <c r="M154" s="20" t="s">
        <v>1</v>
      </c>
      <c r="N154" s="236" t="s">
        <v>41</v>
      </c>
      <c r="O154" s="53"/>
      <c r="P154" s="152">
        <f t="shared" si="11"/>
        <v>0</v>
      </c>
      <c r="Q154" s="152">
        <v>1.8100000000000002E-2</v>
      </c>
      <c r="R154" s="152">
        <f t="shared" si="12"/>
        <v>5.4300000000000001E-2</v>
      </c>
      <c r="S154" s="152">
        <v>0</v>
      </c>
      <c r="T154" s="153">
        <f t="shared" si="1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54" t="s">
        <v>342</v>
      </c>
      <c r="AT154" s="154" t="s">
        <v>271</v>
      </c>
      <c r="AU154" s="154" t="s">
        <v>88</v>
      </c>
      <c r="AY154" s="24" t="s">
        <v>129</v>
      </c>
      <c r="BE154" s="155">
        <f t="shared" si="14"/>
        <v>0</v>
      </c>
      <c r="BF154" s="155">
        <f t="shared" si="15"/>
        <v>0</v>
      </c>
      <c r="BG154" s="155">
        <f t="shared" si="16"/>
        <v>0</v>
      </c>
      <c r="BH154" s="155">
        <f t="shared" si="17"/>
        <v>0</v>
      </c>
      <c r="BI154" s="155">
        <f t="shared" si="18"/>
        <v>0</v>
      </c>
      <c r="BJ154" s="24" t="s">
        <v>88</v>
      </c>
      <c r="BK154" s="156">
        <f t="shared" si="19"/>
        <v>0</v>
      </c>
      <c r="BL154" s="24" t="s">
        <v>210</v>
      </c>
      <c r="BM154" s="154" t="s">
        <v>516</v>
      </c>
    </row>
    <row r="155" spans="1:65" s="34" customFormat="1" ht="44.25" customHeight="1" x14ac:dyDescent="0.2">
      <c r="A155" s="32"/>
      <c r="B155" s="4"/>
      <c r="C155" s="273" t="s">
        <v>210</v>
      </c>
      <c r="D155" s="273" t="s">
        <v>271</v>
      </c>
      <c r="E155" s="274" t="s">
        <v>517</v>
      </c>
      <c r="F155" s="275" t="s">
        <v>518</v>
      </c>
      <c r="G155" s="276" t="s">
        <v>203</v>
      </c>
      <c r="H155" s="277">
        <v>1</v>
      </c>
      <c r="I155" s="18"/>
      <c r="J155" s="277">
        <f t="shared" si="10"/>
        <v>0</v>
      </c>
      <c r="K155" s="19"/>
      <c r="L155" s="235"/>
      <c r="M155" s="20" t="s">
        <v>1</v>
      </c>
      <c r="N155" s="236" t="s">
        <v>41</v>
      </c>
      <c r="O155" s="53"/>
      <c r="P155" s="152">
        <f t="shared" si="11"/>
        <v>0</v>
      </c>
      <c r="Q155" s="152">
        <v>1.8100000000000002E-2</v>
      </c>
      <c r="R155" s="152">
        <f t="shared" si="12"/>
        <v>1.8100000000000002E-2</v>
      </c>
      <c r="S155" s="152">
        <v>0</v>
      </c>
      <c r="T155" s="153">
        <f t="shared" si="1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54" t="s">
        <v>342</v>
      </c>
      <c r="AT155" s="154" t="s">
        <v>271</v>
      </c>
      <c r="AU155" s="154" t="s">
        <v>88</v>
      </c>
      <c r="AY155" s="24" t="s">
        <v>129</v>
      </c>
      <c r="BE155" s="155">
        <f t="shared" si="14"/>
        <v>0</v>
      </c>
      <c r="BF155" s="155">
        <f t="shared" si="15"/>
        <v>0</v>
      </c>
      <c r="BG155" s="155">
        <f t="shared" si="16"/>
        <v>0</v>
      </c>
      <c r="BH155" s="155">
        <f t="shared" si="17"/>
        <v>0</v>
      </c>
      <c r="BI155" s="155">
        <f t="shared" si="18"/>
        <v>0</v>
      </c>
      <c r="BJ155" s="24" t="s">
        <v>88</v>
      </c>
      <c r="BK155" s="156">
        <f t="shared" si="19"/>
        <v>0</v>
      </c>
      <c r="BL155" s="24" t="s">
        <v>210</v>
      </c>
      <c r="BM155" s="154" t="s">
        <v>519</v>
      </c>
    </row>
    <row r="156" spans="1:65" s="34" customFormat="1" ht="44.25" customHeight="1" x14ac:dyDescent="0.2">
      <c r="A156" s="32"/>
      <c r="B156" s="4"/>
      <c r="C156" s="273" t="s">
        <v>215</v>
      </c>
      <c r="D156" s="273" t="s">
        <v>271</v>
      </c>
      <c r="E156" s="274" t="s">
        <v>520</v>
      </c>
      <c r="F156" s="275" t="s">
        <v>521</v>
      </c>
      <c r="G156" s="276" t="s">
        <v>203</v>
      </c>
      <c r="H156" s="277">
        <v>14</v>
      </c>
      <c r="I156" s="18"/>
      <c r="J156" s="277">
        <f t="shared" si="10"/>
        <v>0</v>
      </c>
      <c r="K156" s="19"/>
      <c r="L156" s="235"/>
      <c r="M156" s="20" t="s">
        <v>1</v>
      </c>
      <c r="N156" s="236" t="s">
        <v>41</v>
      </c>
      <c r="O156" s="53"/>
      <c r="P156" s="152">
        <f t="shared" si="11"/>
        <v>0</v>
      </c>
      <c r="Q156" s="152">
        <v>1.8100000000000002E-2</v>
      </c>
      <c r="R156" s="152">
        <f t="shared" si="12"/>
        <v>0.25340000000000001</v>
      </c>
      <c r="S156" s="152">
        <v>0</v>
      </c>
      <c r="T156" s="153">
        <f t="shared" si="1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54" t="s">
        <v>342</v>
      </c>
      <c r="AT156" s="154" t="s">
        <v>271</v>
      </c>
      <c r="AU156" s="154" t="s">
        <v>88</v>
      </c>
      <c r="AY156" s="24" t="s">
        <v>129</v>
      </c>
      <c r="BE156" s="155">
        <f t="shared" si="14"/>
        <v>0</v>
      </c>
      <c r="BF156" s="155">
        <f t="shared" si="15"/>
        <v>0</v>
      </c>
      <c r="BG156" s="155">
        <f t="shared" si="16"/>
        <v>0</v>
      </c>
      <c r="BH156" s="155">
        <f t="shared" si="17"/>
        <v>0</v>
      </c>
      <c r="BI156" s="155">
        <f t="shared" si="18"/>
        <v>0</v>
      </c>
      <c r="BJ156" s="24" t="s">
        <v>88</v>
      </c>
      <c r="BK156" s="156">
        <f t="shared" si="19"/>
        <v>0</v>
      </c>
      <c r="BL156" s="24" t="s">
        <v>210</v>
      </c>
      <c r="BM156" s="154" t="s">
        <v>522</v>
      </c>
    </row>
    <row r="157" spans="1:65" s="34" customFormat="1" ht="44.25" customHeight="1" x14ac:dyDescent="0.2">
      <c r="A157" s="32"/>
      <c r="B157" s="4"/>
      <c r="C157" s="273" t="s">
        <v>219</v>
      </c>
      <c r="D157" s="273" t="s">
        <v>271</v>
      </c>
      <c r="E157" s="274" t="s">
        <v>523</v>
      </c>
      <c r="F157" s="275" t="s">
        <v>524</v>
      </c>
      <c r="G157" s="276" t="s">
        <v>203</v>
      </c>
      <c r="H157" s="277">
        <v>2</v>
      </c>
      <c r="I157" s="18"/>
      <c r="J157" s="277">
        <f t="shared" si="10"/>
        <v>0</v>
      </c>
      <c r="K157" s="19"/>
      <c r="L157" s="235"/>
      <c r="M157" s="20" t="s">
        <v>1</v>
      </c>
      <c r="N157" s="236" t="s">
        <v>41</v>
      </c>
      <c r="O157" s="53"/>
      <c r="P157" s="152">
        <f t="shared" si="11"/>
        <v>0</v>
      </c>
      <c r="Q157" s="152">
        <v>1.8100000000000002E-2</v>
      </c>
      <c r="R157" s="152">
        <f t="shared" si="12"/>
        <v>3.6200000000000003E-2</v>
      </c>
      <c r="S157" s="152">
        <v>0</v>
      </c>
      <c r="T157" s="153">
        <f t="shared" si="1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54" t="s">
        <v>342</v>
      </c>
      <c r="AT157" s="154" t="s">
        <v>271</v>
      </c>
      <c r="AU157" s="154" t="s">
        <v>88</v>
      </c>
      <c r="AY157" s="24" t="s">
        <v>129</v>
      </c>
      <c r="BE157" s="155">
        <f t="shared" si="14"/>
        <v>0</v>
      </c>
      <c r="BF157" s="155">
        <f t="shared" si="15"/>
        <v>0</v>
      </c>
      <c r="BG157" s="155">
        <f t="shared" si="16"/>
        <v>0</v>
      </c>
      <c r="BH157" s="155">
        <f t="shared" si="17"/>
        <v>0</v>
      </c>
      <c r="BI157" s="155">
        <f t="shared" si="18"/>
        <v>0</v>
      </c>
      <c r="BJ157" s="24" t="s">
        <v>88</v>
      </c>
      <c r="BK157" s="156">
        <f t="shared" si="19"/>
        <v>0</v>
      </c>
      <c r="BL157" s="24" t="s">
        <v>210</v>
      </c>
      <c r="BM157" s="154" t="s">
        <v>525</v>
      </c>
    </row>
    <row r="158" spans="1:65" s="34" customFormat="1" ht="44.25" customHeight="1" x14ac:dyDescent="0.2">
      <c r="A158" s="32"/>
      <c r="B158" s="4"/>
      <c r="C158" s="273" t="s">
        <v>224</v>
      </c>
      <c r="D158" s="273" t="s">
        <v>271</v>
      </c>
      <c r="E158" s="274" t="s">
        <v>526</v>
      </c>
      <c r="F158" s="275" t="s">
        <v>527</v>
      </c>
      <c r="G158" s="276" t="s">
        <v>203</v>
      </c>
      <c r="H158" s="277">
        <v>3</v>
      </c>
      <c r="I158" s="18"/>
      <c r="J158" s="277">
        <f t="shared" si="10"/>
        <v>0</v>
      </c>
      <c r="K158" s="19"/>
      <c r="L158" s="235"/>
      <c r="M158" s="20" t="s">
        <v>1</v>
      </c>
      <c r="N158" s="236" t="s">
        <v>41</v>
      </c>
      <c r="O158" s="53"/>
      <c r="P158" s="152">
        <f t="shared" si="11"/>
        <v>0</v>
      </c>
      <c r="Q158" s="152">
        <v>1.8100000000000002E-2</v>
      </c>
      <c r="R158" s="152">
        <f t="shared" si="12"/>
        <v>5.4300000000000001E-2</v>
      </c>
      <c r="S158" s="152">
        <v>0</v>
      </c>
      <c r="T158" s="153">
        <f t="shared" si="1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54" t="s">
        <v>342</v>
      </c>
      <c r="AT158" s="154" t="s">
        <v>271</v>
      </c>
      <c r="AU158" s="154" t="s">
        <v>88</v>
      </c>
      <c r="AY158" s="24" t="s">
        <v>129</v>
      </c>
      <c r="BE158" s="155">
        <f t="shared" si="14"/>
        <v>0</v>
      </c>
      <c r="BF158" s="155">
        <f t="shared" si="15"/>
        <v>0</v>
      </c>
      <c r="BG158" s="155">
        <f t="shared" si="16"/>
        <v>0</v>
      </c>
      <c r="BH158" s="155">
        <f t="shared" si="17"/>
        <v>0</v>
      </c>
      <c r="BI158" s="155">
        <f t="shared" si="18"/>
        <v>0</v>
      </c>
      <c r="BJ158" s="24" t="s">
        <v>88</v>
      </c>
      <c r="BK158" s="156">
        <f t="shared" si="19"/>
        <v>0</v>
      </c>
      <c r="BL158" s="24" t="s">
        <v>210</v>
      </c>
      <c r="BM158" s="154" t="s">
        <v>528</v>
      </c>
    </row>
    <row r="159" spans="1:65" s="34" customFormat="1" ht="44.25" customHeight="1" x14ac:dyDescent="0.2">
      <c r="A159" s="32"/>
      <c r="B159" s="4"/>
      <c r="C159" s="273" t="s">
        <v>7</v>
      </c>
      <c r="D159" s="273" t="s">
        <v>271</v>
      </c>
      <c r="E159" s="274" t="s">
        <v>529</v>
      </c>
      <c r="F159" s="275" t="s">
        <v>530</v>
      </c>
      <c r="G159" s="276" t="s">
        <v>203</v>
      </c>
      <c r="H159" s="277">
        <v>3</v>
      </c>
      <c r="I159" s="18"/>
      <c r="J159" s="277">
        <f t="shared" si="10"/>
        <v>0</v>
      </c>
      <c r="K159" s="19"/>
      <c r="L159" s="235"/>
      <c r="M159" s="20" t="s">
        <v>1</v>
      </c>
      <c r="N159" s="236" t="s">
        <v>41</v>
      </c>
      <c r="O159" s="53"/>
      <c r="P159" s="152">
        <f t="shared" si="11"/>
        <v>0</v>
      </c>
      <c r="Q159" s="152">
        <v>1.8100000000000002E-2</v>
      </c>
      <c r="R159" s="152">
        <f t="shared" si="12"/>
        <v>5.4300000000000001E-2</v>
      </c>
      <c r="S159" s="152">
        <v>0</v>
      </c>
      <c r="T159" s="153">
        <f t="shared" si="1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54" t="s">
        <v>342</v>
      </c>
      <c r="AT159" s="154" t="s">
        <v>271</v>
      </c>
      <c r="AU159" s="154" t="s">
        <v>88</v>
      </c>
      <c r="AY159" s="24" t="s">
        <v>129</v>
      </c>
      <c r="BE159" s="155">
        <f t="shared" si="14"/>
        <v>0</v>
      </c>
      <c r="BF159" s="155">
        <f t="shared" si="15"/>
        <v>0</v>
      </c>
      <c r="BG159" s="155">
        <f t="shared" si="16"/>
        <v>0</v>
      </c>
      <c r="BH159" s="155">
        <f t="shared" si="17"/>
        <v>0</v>
      </c>
      <c r="BI159" s="155">
        <f t="shared" si="18"/>
        <v>0</v>
      </c>
      <c r="BJ159" s="24" t="s">
        <v>88</v>
      </c>
      <c r="BK159" s="156">
        <f t="shared" si="19"/>
        <v>0</v>
      </c>
      <c r="BL159" s="24" t="s">
        <v>210</v>
      </c>
      <c r="BM159" s="154" t="s">
        <v>531</v>
      </c>
    </row>
    <row r="160" spans="1:65" s="34" customFormat="1" ht="44.25" customHeight="1" x14ac:dyDescent="0.2">
      <c r="A160" s="32"/>
      <c r="B160" s="4"/>
      <c r="C160" s="273" t="s">
        <v>234</v>
      </c>
      <c r="D160" s="273" t="s">
        <v>271</v>
      </c>
      <c r="E160" s="274" t="s">
        <v>532</v>
      </c>
      <c r="F160" s="275" t="s">
        <v>533</v>
      </c>
      <c r="G160" s="276" t="s">
        <v>203</v>
      </c>
      <c r="H160" s="277">
        <v>2</v>
      </c>
      <c r="I160" s="18"/>
      <c r="J160" s="277">
        <f t="shared" si="10"/>
        <v>0</v>
      </c>
      <c r="K160" s="19"/>
      <c r="L160" s="235"/>
      <c r="M160" s="20" t="s">
        <v>1</v>
      </c>
      <c r="N160" s="236" t="s">
        <v>41</v>
      </c>
      <c r="O160" s="53"/>
      <c r="P160" s="152">
        <f t="shared" si="11"/>
        <v>0</v>
      </c>
      <c r="Q160" s="152">
        <v>1.8100000000000002E-2</v>
      </c>
      <c r="R160" s="152">
        <f t="shared" si="12"/>
        <v>3.6200000000000003E-2</v>
      </c>
      <c r="S160" s="152">
        <v>0</v>
      </c>
      <c r="T160" s="153">
        <f t="shared" si="1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54" t="s">
        <v>342</v>
      </c>
      <c r="AT160" s="154" t="s">
        <v>271</v>
      </c>
      <c r="AU160" s="154" t="s">
        <v>88</v>
      </c>
      <c r="AY160" s="24" t="s">
        <v>129</v>
      </c>
      <c r="BE160" s="155">
        <f t="shared" si="14"/>
        <v>0</v>
      </c>
      <c r="BF160" s="155">
        <f t="shared" si="15"/>
        <v>0</v>
      </c>
      <c r="BG160" s="155">
        <f t="shared" si="16"/>
        <v>0</v>
      </c>
      <c r="BH160" s="155">
        <f t="shared" si="17"/>
        <v>0</v>
      </c>
      <c r="BI160" s="155">
        <f t="shared" si="18"/>
        <v>0</v>
      </c>
      <c r="BJ160" s="24" t="s">
        <v>88</v>
      </c>
      <c r="BK160" s="156">
        <f t="shared" si="19"/>
        <v>0</v>
      </c>
      <c r="BL160" s="24" t="s">
        <v>210</v>
      </c>
      <c r="BM160" s="154" t="s">
        <v>534</v>
      </c>
    </row>
    <row r="161" spans="1:65" s="34" customFormat="1" ht="33" customHeight="1" x14ac:dyDescent="0.2">
      <c r="A161" s="32"/>
      <c r="B161" s="4"/>
      <c r="C161" s="273" t="s">
        <v>239</v>
      </c>
      <c r="D161" s="273" t="s">
        <v>271</v>
      </c>
      <c r="E161" s="274" t="s">
        <v>535</v>
      </c>
      <c r="F161" s="275" t="s">
        <v>536</v>
      </c>
      <c r="G161" s="276" t="s">
        <v>203</v>
      </c>
      <c r="H161" s="277">
        <v>4</v>
      </c>
      <c r="I161" s="18"/>
      <c r="J161" s="277">
        <f t="shared" si="10"/>
        <v>0</v>
      </c>
      <c r="K161" s="19"/>
      <c r="L161" s="235"/>
      <c r="M161" s="20" t="s">
        <v>1</v>
      </c>
      <c r="N161" s="236" t="s">
        <v>41</v>
      </c>
      <c r="O161" s="53"/>
      <c r="P161" s="152">
        <f t="shared" si="11"/>
        <v>0</v>
      </c>
      <c r="Q161" s="152">
        <v>1.8100000000000002E-2</v>
      </c>
      <c r="R161" s="152">
        <f t="shared" si="12"/>
        <v>7.2400000000000006E-2</v>
      </c>
      <c r="S161" s="152">
        <v>0</v>
      </c>
      <c r="T161" s="153">
        <f t="shared" si="1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54" t="s">
        <v>342</v>
      </c>
      <c r="AT161" s="154" t="s">
        <v>271</v>
      </c>
      <c r="AU161" s="154" t="s">
        <v>88</v>
      </c>
      <c r="AY161" s="24" t="s">
        <v>129</v>
      </c>
      <c r="BE161" s="155">
        <f t="shared" si="14"/>
        <v>0</v>
      </c>
      <c r="BF161" s="155">
        <f t="shared" si="15"/>
        <v>0</v>
      </c>
      <c r="BG161" s="155">
        <f t="shared" si="16"/>
        <v>0</v>
      </c>
      <c r="BH161" s="155">
        <f t="shared" si="17"/>
        <v>0</v>
      </c>
      <c r="BI161" s="155">
        <f t="shared" si="18"/>
        <v>0</v>
      </c>
      <c r="BJ161" s="24" t="s">
        <v>88</v>
      </c>
      <c r="BK161" s="156">
        <f t="shared" si="19"/>
        <v>0</v>
      </c>
      <c r="BL161" s="24" t="s">
        <v>210</v>
      </c>
      <c r="BM161" s="154" t="s">
        <v>537</v>
      </c>
    </row>
    <row r="162" spans="1:65" s="34" customFormat="1" ht="33" customHeight="1" x14ac:dyDescent="0.2">
      <c r="A162" s="32"/>
      <c r="B162" s="4"/>
      <c r="C162" s="273" t="s">
        <v>538</v>
      </c>
      <c r="D162" s="273" t="s">
        <v>271</v>
      </c>
      <c r="E162" s="274" t="s">
        <v>539</v>
      </c>
      <c r="F162" s="275" t="s">
        <v>540</v>
      </c>
      <c r="G162" s="276" t="s">
        <v>203</v>
      </c>
      <c r="H162" s="277">
        <v>76</v>
      </c>
      <c r="I162" s="18"/>
      <c r="J162" s="277">
        <f t="shared" si="10"/>
        <v>0</v>
      </c>
      <c r="K162" s="19"/>
      <c r="L162" s="235"/>
      <c r="M162" s="20" t="s">
        <v>1</v>
      </c>
      <c r="N162" s="236" t="s">
        <v>41</v>
      </c>
      <c r="O162" s="53"/>
      <c r="P162" s="152">
        <f t="shared" si="11"/>
        <v>0</v>
      </c>
      <c r="Q162" s="152">
        <v>1.8100000000000002E-2</v>
      </c>
      <c r="R162" s="152">
        <f t="shared" si="12"/>
        <v>1.3756000000000002</v>
      </c>
      <c r="S162" s="152">
        <v>0</v>
      </c>
      <c r="T162" s="153">
        <f t="shared" si="1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54" t="s">
        <v>342</v>
      </c>
      <c r="AT162" s="154" t="s">
        <v>271</v>
      </c>
      <c r="AU162" s="154" t="s">
        <v>88</v>
      </c>
      <c r="AY162" s="24" t="s">
        <v>129</v>
      </c>
      <c r="BE162" s="155">
        <f t="shared" si="14"/>
        <v>0</v>
      </c>
      <c r="BF162" s="155">
        <f t="shared" si="15"/>
        <v>0</v>
      </c>
      <c r="BG162" s="155">
        <f t="shared" si="16"/>
        <v>0</v>
      </c>
      <c r="BH162" s="155">
        <f t="shared" si="17"/>
        <v>0</v>
      </c>
      <c r="BI162" s="155">
        <f t="shared" si="18"/>
        <v>0</v>
      </c>
      <c r="BJ162" s="24" t="s">
        <v>88</v>
      </c>
      <c r="BK162" s="156">
        <f t="shared" si="19"/>
        <v>0</v>
      </c>
      <c r="BL162" s="24" t="s">
        <v>210</v>
      </c>
      <c r="BM162" s="154" t="s">
        <v>541</v>
      </c>
    </row>
    <row r="163" spans="1:65" s="34" customFormat="1" ht="33" customHeight="1" x14ac:dyDescent="0.2">
      <c r="A163" s="32"/>
      <c r="B163" s="4"/>
      <c r="C163" s="273" t="s">
        <v>542</v>
      </c>
      <c r="D163" s="273" t="s">
        <v>271</v>
      </c>
      <c r="E163" s="274" t="s">
        <v>543</v>
      </c>
      <c r="F163" s="275" t="s">
        <v>544</v>
      </c>
      <c r="G163" s="276" t="s">
        <v>203</v>
      </c>
      <c r="H163" s="277">
        <v>3</v>
      </c>
      <c r="I163" s="18"/>
      <c r="J163" s="277">
        <f t="shared" si="10"/>
        <v>0</v>
      </c>
      <c r="K163" s="19"/>
      <c r="L163" s="235"/>
      <c r="M163" s="20" t="s">
        <v>1</v>
      </c>
      <c r="N163" s="236" t="s">
        <v>41</v>
      </c>
      <c r="O163" s="53"/>
      <c r="P163" s="152">
        <f t="shared" si="11"/>
        <v>0</v>
      </c>
      <c r="Q163" s="152">
        <v>1.8100000000000002E-2</v>
      </c>
      <c r="R163" s="152">
        <f t="shared" si="12"/>
        <v>5.4300000000000001E-2</v>
      </c>
      <c r="S163" s="152">
        <v>0</v>
      </c>
      <c r="T163" s="153">
        <f t="shared" si="1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54" t="s">
        <v>342</v>
      </c>
      <c r="AT163" s="154" t="s">
        <v>271</v>
      </c>
      <c r="AU163" s="154" t="s">
        <v>88</v>
      </c>
      <c r="AY163" s="24" t="s">
        <v>129</v>
      </c>
      <c r="BE163" s="155">
        <f t="shared" si="14"/>
        <v>0</v>
      </c>
      <c r="BF163" s="155">
        <f t="shared" si="15"/>
        <v>0</v>
      </c>
      <c r="BG163" s="155">
        <f t="shared" si="16"/>
        <v>0</v>
      </c>
      <c r="BH163" s="155">
        <f t="shared" si="17"/>
        <v>0</v>
      </c>
      <c r="BI163" s="155">
        <f t="shared" si="18"/>
        <v>0</v>
      </c>
      <c r="BJ163" s="24" t="s">
        <v>88</v>
      </c>
      <c r="BK163" s="156">
        <f t="shared" si="19"/>
        <v>0</v>
      </c>
      <c r="BL163" s="24" t="s">
        <v>210</v>
      </c>
      <c r="BM163" s="154" t="s">
        <v>545</v>
      </c>
    </row>
    <row r="164" spans="1:65" s="34" customFormat="1" ht="37.9" customHeight="1" x14ac:dyDescent="0.2">
      <c r="A164" s="32"/>
      <c r="B164" s="4"/>
      <c r="C164" s="273" t="s">
        <v>546</v>
      </c>
      <c r="D164" s="273" t="s">
        <v>271</v>
      </c>
      <c r="E164" s="274" t="s">
        <v>547</v>
      </c>
      <c r="F164" s="275" t="s">
        <v>548</v>
      </c>
      <c r="G164" s="276" t="s">
        <v>203</v>
      </c>
      <c r="H164" s="277">
        <v>8</v>
      </c>
      <c r="I164" s="18"/>
      <c r="J164" s="277">
        <f t="shared" si="10"/>
        <v>0</v>
      </c>
      <c r="K164" s="19"/>
      <c r="L164" s="235"/>
      <c r="M164" s="20" t="s">
        <v>1</v>
      </c>
      <c r="N164" s="236" t="s">
        <v>41</v>
      </c>
      <c r="O164" s="53"/>
      <c r="P164" s="152">
        <f t="shared" si="11"/>
        <v>0</v>
      </c>
      <c r="Q164" s="152">
        <v>1.8100000000000002E-2</v>
      </c>
      <c r="R164" s="152">
        <f t="shared" si="12"/>
        <v>0.14480000000000001</v>
      </c>
      <c r="S164" s="152">
        <v>0</v>
      </c>
      <c r="T164" s="153">
        <f t="shared" si="1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54" t="s">
        <v>342</v>
      </c>
      <c r="AT164" s="154" t="s">
        <v>271</v>
      </c>
      <c r="AU164" s="154" t="s">
        <v>88</v>
      </c>
      <c r="AY164" s="24" t="s">
        <v>129</v>
      </c>
      <c r="BE164" s="155">
        <f t="shared" si="14"/>
        <v>0</v>
      </c>
      <c r="BF164" s="155">
        <f t="shared" si="15"/>
        <v>0</v>
      </c>
      <c r="BG164" s="155">
        <f t="shared" si="16"/>
        <v>0</v>
      </c>
      <c r="BH164" s="155">
        <f t="shared" si="17"/>
        <v>0</v>
      </c>
      <c r="BI164" s="155">
        <f t="shared" si="18"/>
        <v>0</v>
      </c>
      <c r="BJ164" s="24" t="s">
        <v>88</v>
      </c>
      <c r="BK164" s="156">
        <f t="shared" si="19"/>
        <v>0</v>
      </c>
      <c r="BL164" s="24" t="s">
        <v>210</v>
      </c>
      <c r="BM164" s="154" t="s">
        <v>549</v>
      </c>
    </row>
    <row r="165" spans="1:65" s="34" customFormat="1" ht="24.2" customHeight="1" x14ac:dyDescent="0.2">
      <c r="A165" s="32"/>
      <c r="B165" s="4"/>
      <c r="C165" s="273" t="s">
        <v>550</v>
      </c>
      <c r="D165" s="273" t="s">
        <v>271</v>
      </c>
      <c r="E165" s="274" t="s">
        <v>551</v>
      </c>
      <c r="F165" s="275" t="s">
        <v>552</v>
      </c>
      <c r="G165" s="276" t="s">
        <v>203</v>
      </c>
      <c r="H165" s="277">
        <v>158</v>
      </c>
      <c r="I165" s="18"/>
      <c r="J165" s="277">
        <f t="shared" si="10"/>
        <v>0</v>
      </c>
      <c r="K165" s="19"/>
      <c r="L165" s="235"/>
      <c r="M165" s="20" t="s">
        <v>1</v>
      </c>
      <c r="N165" s="236" t="s">
        <v>41</v>
      </c>
      <c r="O165" s="53"/>
      <c r="P165" s="152">
        <f t="shared" si="11"/>
        <v>0</v>
      </c>
      <c r="Q165" s="152">
        <v>1.8100000000000002E-2</v>
      </c>
      <c r="R165" s="152">
        <f t="shared" si="12"/>
        <v>2.8598000000000003</v>
      </c>
      <c r="S165" s="152">
        <v>0</v>
      </c>
      <c r="T165" s="153">
        <f t="shared" si="1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54" t="s">
        <v>342</v>
      </c>
      <c r="AT165" s="154" t="s">
        <v>271</v>
      </c>
      <c r="AU165" s="154" t="s">
        <v>88</v>
      </c>
      <c r="AY165" s="24" t="s">
        <v>129</v>
      </c>
      <c r="BE165" s="155">
        <f t="shared" si="14"/>
        <v>0</v>
      </c>
      <c r="BF165" s="155">
        <f t="shared" si="15"/>
        <v>0</v>
      </c>
      <c r="BG165" s="155">
        <f t="shared" si="16"/>
        <v>0</v>
      </c>
      <c r="BH165" s="155">
        <f t="shared" si="17"/>
        <v>0</v>
      </c>
      <c r="BI165" s="155">
        <f t="shared" si="18"/>
        <v>0</v>
      </c>
      <c r="BJ165" s="24" t="s">
        <v>88</v>
      </c>
      <c r="BK165" s="156">
        <f t="shared" si="19"/>
        <v>0</v>
      </c>
      <c r="BL165" s="24" t="s">
        <v>210</v>
      </c>
      <c r="BM165" s="154" t="s">
        <v>553</v>
      </c>
    </row>
    <row r="166" spans="1:65" s="34" customFormat="1" ht="24.2" customHeight="1" x14ac:dyDescent="0.2">
      <c r="A166" s="32"/>
      <c r="B166" s="4"/>
      <c r="C166" s="273" t="s">
        <v>554</v>
      </c>
      <c r="D166" s="273" t="s">
        <v>271</v>
      </c>
      <c r="E166" s="274" t="s">
        <v>555</v>
      </c>
      <c r="F166" s="275" t="s">
        <v>556</v>
      </c>
      <c r="G166" s="276" t="s">
        <v>203</v>
      </c>
      <c r="H166" s="277">
        <v>16</v>
      </c>
      <c r="I166" s="18"/>
      <c r="J166" s="277">
        <f t="shared" si="10"/>
        <v>0</v>
      </c>
      <c r="K166" s="19"/>
      <c r="L166" s="235"/>
      <c r="M166" s="20" t="s">
        <v>1</v>
      </c>
      <c r="N166" s="236" t="s">
        <v>41</v>
      </c>
      <c r="O166" s="53"/>
      <c r="P166" s="152">
        <f t="shared" si="11"/>
        <v>0</v>
      </c>
      <c r="Q166" s="152">
        <v>1.8100000000000002E-2</v>
      </c>
      <c r="R166" s="152">
        <f t="shared" si="12"/>
        <v>0.28960000000000002</v>
      </c>
      <c r="S166" s="152">
        <v>0</v>
      </c>
      <c r="T166" s="153">
        <f t="shared" si="1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54" t="s">
        <v>342</v>
      </c>
      <c r="AT166" s="154" t="s">
        <v>271</v>
      </c>
      <c r="AU166" s="154" t="s">
        <v>88</v>
      </c>
      <c r="AY166" s="24" t="s">
        <v>129</v>
      </c>
      <c r="BE166" s="155">
        <f t="shared" si="14"/>
        <v>0</v>
      </c>
      <c r="BF166" s="155">
        <f t="shared" si="15"/>
        <v>0</v>
      </c>
      <c r="BG166" s="155">
        <f t="shared" si="16"/>
        <v>0</v>
      </c>
      <c r="BH166" s="155">
        <f t="shared" si="17"/>
        <v>0</v>
      </c>
      <c r="BI166" s="155">
        <f t="shared" si="18"/>
        <v>0</v>
      </c>
      <c r="BJ166" s="24" t="s">
        <v>88</v>
      </c>
      <c r="BK166" s="156">
        <f t="shared" si="19"/>
        <v>0</v>
      </c>
      <c r="BL166" s="24" t="s">
        <v>210</v>
      </c>
      <c r="BM166" s="154" t="s">
        <v>557</v>
      </c>
    </row>
    <row r="167" spans="1:65" s="34" customFormat="1" ht="24.2" customHeight="1" x14ac:dyDescent="0.2">
      <c r="A167" s="32"/>
      <c r="B167" s="4"/>
      <c r="C167" s="273" t="s">
        <v>558</v>
      </c>
      <c r="D167" s="273" t="s">
        <v>271</v>
      </c>
      <c r="E167" s="274" t="s">
        <v>340</v>
      </c>
      <c r="F167" s="275" t="s">
        <v>341</v>
      </c>
      <c r="G167" s="276" t="s">
        <v>203</v>
      </c>
      <c r="H167" s="277">
        <v>352.8</v>
      </c>
      <c r="I167" s="18"/>
      <c r="J167" s="277">
        <f t="shared" si="10"/>
        <v>0</v>
      </c>
      <c r="K167" s="19"/>
      <c r="L167" s="235"/>
      <c r="M167" s="20" t="s">
        <v>1</v>
      </c>
      <c r="N167" s="236" t="s">
        <v>41</v>
      </c>
      <c r="O167" s="53"/>
      <c r="P167" s="152">
        <f t="shared" si="11"/>
        <v>0</v>
      </c>
      <c r="Q167" s="152">
        <v>2.0000000000000001E-4</v>
      </c>
      <c r="R167" s="152">
        <f t="shared" si="12"/>
        <v>7.0560000000000012E-2</v>
      </c>
      <c r="S167" s="152">
        <v>0</v>
      </c>
      <c r="T167" s="153">
        <f t="shared" si="1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54" t="s">
        <v>342</v>
      </c>
      <c r="AT167" s="154" t="s">
        <v>271</v>
      </c>
      <c r="AU167" s="154" t="s">
        <v>88</v>
      </c>
      <c r="AY167" s="24" t="s">
        <v>129</v>
      </c>
      <c r="BE167" s="155">
        <f t="shared" si="14"/>
        <v>0</v>
      </c>
      <c r="BF167" s="155">
        <f t="shared" si="15"/>
        <v>0</v>
      </c>
      <c r="BG167" s="155">
        <f t="shared" si="16"/>
        <v>0</v>
      </c>
      <c r="BH167" s="155">
        <f t="shared" si="17"/>
        <v>0</v>
      </c>
      <c r="BI167" s="155">
        <f t="shared" si="18"/>
        <v>0</v>
      </c>
      <c r="BJ167" s="24" t="s">
        <v>88</v>
      </c>
      <c r="BK167" s="156">
        <f t="shared" si="19"/>
        <v>0</v>
      </c>
      <c r="BL167" s="24" t="s">
        <v>210</v>
      </c>
      <c r="BM167" s="154" t="s">
        <v>559</v>
      </c>
    </row>
    <row r="168" spans="1:65" s="8" customFormat="1" x14ac:dyDescent="0.2">
      <c r="B168" s="157"/>
      <c r="C168" s="222"/>
      <c r="D168" s="223" t="s">
        <v>137</v>
      </c>
      <c r="E168" s="222"/>
      <c r="F168" s="225" t="s">
        <v>560</v>
      </c>
      <c r="G168" s="222"/>
      <c r="H168" s="226">
        <v>352.8</v>
      </c>
      <c r="J168" s="222"/>
      <c r="L168" s="157"/>
      <c r="M168" s="159"/>
      <c r="N168" s="160"/>
      <c r="O168" s="160"/>
      <c r="P168" s="160"/>
      <c r="Q168" s="160"/>
      <c r="R168" s="160"/>
      <c r="S168" s="160"/>
      <c r="T168" s="161"/>
      <c r="AT168" s="158" t="s">
        <v>137</v>
      </c>
      <c r="AU168" s="158" t="s">
        <v>88</v>
      </c>
      <c r="AV168" s="8" t="s">
        <v>88</v>
      </c>
      <c r="AW168" s="8" t="s">
        <v>3</v>
      </c>
      <c r="AX168" s="8" t="s">
        <v>82</v>
      </c>
      <c r="AY168" s="158" t="s">
        <v>129</v>
      </c>
    </row>
    <row r="169" spans="1:65" s="34" customFormat="1" ht="24.2" customHeight="1" x14ac:dyDescent="0.2">
      <c r="A169" s="32"/>
      <c r="B169" s="4"/>
      <c r="C169" s="217" t="s">
        <v>561</v>
      </c>
      <c r="D169" s="217" t="s">
        <v>131</v>
      </c>
      <c r="E169" s="218" t="s">
        <v>562</v>
      </c>
      <c r="F169" s="219" t="s">
        <v>563</v>
      </c>
      <c r="G169" s="220" t="s">
        <v>564</v>
      </c>
      <c r="H169" s="278"/>
      <c r="I169" s="5"/>
      <c r="J169" s="221">
        <f>ROUND(I169*H169,3)</f>
        <v>0</v>
      </c>
      <c r="K169" s="6"/>
      <c r="L169" s="4"/>
      <c r="M169" s="7" t="s">
        <v>1</v>
      </c>
      <c r="N169" s="151" t="s">
        <v>41</v>
      </c>
      <c r="O169" s="53"/>
      <c r="P169" s="152">
        <f>O169*H169</f>
        <v>0</v>
      </c>
      <c r="Q169" s="152">
        <v>0</v>
      </c>
      <c r="R169" s="152">
        <f>Q169*H169</f>
        <v>0</v>
      </c>
      <c r="S169" s="152">
        <v>0</v>
      </c>
      <c r="T169" s="153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54" t="s">
        <v>210</v>
      </c>
      <c r="AT169" s="154" t="s">
        <v>131</v>
      </c>
      <c r="AU169" s="154" t="s">
        <v>88</v>
      </c>
      <c r="AY169" s="24" t="s">
        <v>129</v>
      </c>
      <c r="BE169" s="155">
        <f>IF(N169="základná",J169,0)</f>
        <v>0</v>
      </c>
      <c r="BF169" s="155">
        <f>IF(N169="znížená",J169,0)</f>
        <v>0</v>
      </c>
      <c r="BG169" s="155">
        <f>IF(N169="zákl. prenesená",J169,0)</f>
        <v>0</v>
      </c>
      <c r="BH169" s="155">
        <f>IF(N169="zníž. prenesená",J169,0)</f>
        <v>0</v>
      </c>
      <c r="BI169" s="155">
        <f>IF(N169="nulová",J169,0)</f>
        <v>0</v>
      </c>
      <c r="BJ169" s="24" t="s">
        <v>88</v>
      </c>
      <c r="BK169" s="156">
        <f>ROUND(I169*H169,3)</f>
        <v>0</v>
      </c>
      <c r="BL169" s="24" t="s">
        <v>210</v>
      </c>
      <c r="BM169" s="154" t="s">
        <v>565</v>
      </c>
    </row>
    <row r="170" spans="1:65" s="34" customFormat="1" ht="49.9" customHeight="1" x14ac:dyDescent="0.2">
      <c r="A170" s="32"/>
      <c r="B170" s="4"/>
      <c r="C170" s="97"/>
      <c r="D170" s="97"/>
      <c r="E170" s="214" t="s">
        <v>246</v>
      </c>
      <c r="F170" s="214" t="s">
        <v>247</v>
      </c>
      <c r="G170" s="97"/>
      <c r="H170" s="97"/>
      <c r="I170" s="32"/>
      <c r="J170" s="207">
        <f t="shared" ref="J170:J176" si="20">BK170</f>
        <v>0</v>
      </c>
      <c r="K170" s="32"/>
      <c r="L170" s="4"/>
      <c r="M170" s="172"/>
      <c r="N170" s="173"/>
      <c r="O170" s="53"/>
      <c r="P170" s="53"/>
      <c r="Q170" s="53"/>
      <c r="R170" s="53"/>
      <c r="S170" s="53"/>
      <c r="T170" s="54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T170" s="24" t="s">
        <v>74</v>
      </c>
      <c r="AU170" s="24" t="s">
        <v>75</v>
      </c>
      <c r="AY170" s="24" t="s">
        <v>248</v>
      </c>
      <c r="BK170" s="156">
        <f>SUM(BK171:BK176)</f>
        <v>0</v>
      </c>
    </row>
    <row r="171" spans="1:65" s="34" customFormat="1" ht="16.350000000000001" customHeight="1" x14ac:dyDescent="0.2">
      <c r="A171" s="32"/>
      <c r="B171" s="4"/>
      <c r="C171" s="11" t="s">
        <v>1</v>
      </c>
      <c r="D171" s="11" t="s">
        <v>131</v>
      </c>
      <c r="E171" s="12" t="s">
        <v>1</v>
      </c>
      <c r="F171" s="13" t="s">
        <v>1</v>
      </c>
      <c r="G171" s="14" t="s">
        <v>1</v>
      </c>
      <c r="H171" s="15"/>
      <c r="I171" s="15"/>
      <c r="J171" s="234">
        <f t="shared" si="20"/>
        <v>0</v>
      </c>
      <c r="K171" s="6"/>
      <c r="L171" s="4"/>
      <c r="M171" s="16" t="s">
        <v>1</v>
      </c>
      <c r="N171" s="17" t="s">
        <v>41</v>
      </c>
      <c r="O171" s="53"/>
      <c r="P171" s="53"/>
      <c r="Q171" s="53"/>
      <c r="R171" s="53"/>
      <c r="S171" s="53"/>
      <c r="T171" s="54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T171" s="24" t="s">
        <v>248</v>
      </c>
      <c r="AU171" s="24" t="s">
        <v>82</v>
      </c>
      <c r="AY171" s="24" t="s">
        <v>248</v>
      </c>
      <c r="BE171" s="155">
        <f t="shared" ref="BE171:BE176" si="21">IF(N171="základná",J171,0)</f>
        <v>0</v>
      </c>
      <c r="BF171" s="155">
        <f t="shared" ref="BF171:BF176" si="22">IF(N171="znížená",J171,0)</f>
        <v>0</v>
      </c>
      <c r="BG171" s="155">
        <f t="shared" ref="BG171:BG176" si="23">IF(N171="zákl. prenesená",J171,0)</f>
        <v>0</v>
      </c>
      <c r="BH171" s="155">
        <f t="shared" ref="BH171:BH176" si="24">IF(N171="zníž. prenesená",J171,0)</f>
        <v>0</v>
      </c>
      <c r="BI171" s="155">
        <f t="shared" ref="BI171:BI176" si="25">IF(N171="nulová",J171,0)</f>
        <v>0</v>
      </c>
      <c r="BJ171" s="24" t="s">
        <v>88</v>
      </c>
      <c r="BK171" s="156">
        <f t="shared" ref="BK171:BK176" si="26">I171*H171</f>
        <v>0</v>
      </c>
    </row>
    <row r="172" spans="1:65" s="34" customFormat="1" ht="16.350000000000001" customHeight="1" x14ac:dyDescent="0.2">
      <c r="A172" s="32"/>
      <c r="B172" s="4"/>
      <c r="C172" s="11" t="s">
        <v>1</v>
      </c>
      <c r="D172" s="11" t="s">
        <v>131</v>
      </c>
      <c r="E172" s="12" t="s">
        <v>1</v>
      </c>
      <c r="F172" s="13" t="s">
        <v>1</v>
      </c>
      <c r="G172" s="14" t="s">
        <v>1</v>
      </c>
      <c r="H172" s="15"/>
      <c r="I172" s="15"/>
      <c r="J172" s="234">
        <f t="shared" si="20"/>
        <v>0</v>
      </c>
      <c r="K172" s="6"/>
      <c r="L172" s="4"/>
      <c r="M172" s="16" t="s">
        <v>1</v>
      </c>
      <c r="N172" s="17" t="s">
        <v>41</v>
      </c>
      <c r="O172" s="53"/>
      <c r="P172" s="53"/>
      <c r="Q172" s="53"/>
      <c r="R172" s="53"/>
      <c r="S172" s="53"/>
      <c r="T172" s="54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T172" s="24" t="s">
        <v>248</v>
      </c>
      <c r="AU172" s="24" t="s">
        <v>82</v>
      </c>
      <c r="AY172" s="24" t="s">
        <v>248</v>
      </c>
      <c r="BE172" s="155">
        <f t="shared" si="21"/>
        <v>0</v>
      </c>
      <c r="BF172" s="155">
        <f t="shared" si="22"/>
        <v>0</v>
      </c>
      <c r="BG172" s="155">
        <f t="shared" si="23"/>
        <v>0</v>
      </c>
      <c r="BH172" s="155">
        <f t="shared" si="24"/>
        <v>0</v>
      </c>
      <c r="BI172" s="155">
        <f t="shared" si="25"/>
        <v>0</v>
      </c>
      <c r="BJ172" s="24" t="s">
        <v>88</v>
      </c>
      <c r="BK172" s="156">
        <f t="shared" si="26"/>
        <v>0</v>
      </c>
    </row>
    <row r="173" spans="1:65" s="34" customFormat="1" ht="16.350000000000001" customHeight="1" x14ac:dyDescent="0.2">
      <c r="A173" s="32"/>
      <c r="B173" s="4"/>
      <c r="C173" s="11" t="s">
        <v>1</v>
      </c>
      <c r="D173" s="11" t="s">
        <v>131</v>
      </c>
      <c r="E173" s="12" t="s">
        <v>1</v>
      </c>
      <c r="F173" s="13" t="s">
        <v>1</v>
      </c>
      <c r="G173" s="14" t="s">
        <v>1</v>
      </c>
      <c r="H173" s="15"/>
      <c r="I173" s="15"/>
      <c r="J173" s="234">
        <f t="shared" si="20"/>
        <v>0</v>
      </c>
      <c r="K173" s="6"/>
      <c r="L173" s="4"/>
      <c r="M173" s="16" t="s">
        <v>1</v>
      </c>
      <c r="N173" s="17" t="s">
        <v>41</v>
      </c>
      <c r="O173" s="53"/>
      <c r="P173" s="53"/>
      <c r="Q173" s="53"/>
      <c r="R173" s="53"/>
      <c r="S173" s="53"/>
      <c r="T173" s="54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T173" s="24" t="s">
        <v>248</v>
      </c>
      <c r="AU173" s="24" t="s">
        <v>82</v>
      </c>
      <c r="AY173" s="24" t="s">
        <v>248</v>
      </c>
      <c r="BE173" s="155">
        <f t="shared" si="21"/>
        <v>0</v>
      </c>
      <c r="BF173" s="155">
        <f t="shared" si="22"/>
        <v>0</v>
      </c>
      <c r="BG173" s="155">
        <f t="shared" si="23"/>
        <v>0</v>
      </c>
      <c r="BH173" s="155">
        <f t="shared" si="24"/>
        <v>0</v>
      </c>
      <c r="BI173" s="155">
        <f t="shared" si="25"/>
        <v>0</v>
      </c>
      <c r="BJ173" s="24" t="s">
        <v>88</v>
      </c>
      <c r="BK173" s="156">
        <f t="shared" si="26"/>
        <v>0</v>
      </c>
    </row>
    <row r="174" spans="1:65" s="34" customFormat="1" ht="16.350000000000001" customHeight="1" x14ac:dyDescent="0.2">
      <c r="A174" s="32"/>
      <c r="B174" s="4"/>
      <c r="C174" s="11" t="s">
        <v>1</v>
      </c>
      <c r="D174" s="11" t="s">
        <v>131</v>
      </c>
      <c r="E174" s="12" t="s">
        <v>1</v>
      </c>
      <c r="F174" s="13" t="s">
        <v>1</v>
      </c>
      <c r="G174" s="14" t="s">
        <v>1</v>
      </c>
      <c r="H174" s="15"/>
      <c r="I174" s="15"/>
      <c r="J174" s="234">
        <f t="shared" si="20"/>
        <v>0</v>
      </c>
      <c r="K174" s="6"/>
      <c r="L174" s="4"/>
      <c r="M174" s="16" t="s">
        <v>1</v>
      </c>
      <c r="N174" s="17" t="s">
        <v>41</v>
      </c>
      <c r="O174" s="53"/>
      <c r="P174" s="53"/>
      <c r="Q174" s="53"/>
      <c r="R174" s="53"/>
      <c r="S174" s="53"/>
      <c r="T174" s="54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T174" s="24" t="s">
        <v>248</v>
      </c>
      <c r="AU174" s="24" t="s">
        <v>82</v>
      </c>
      <c r="AY174" s="24" t="s">
        <v>248</v>
      </c>
      <c r="BE174" s="155">
        <f t="shared" si="21"/>
        <v>0</v>
      </c>
      <c r="BF174" s="155">
        <f t="shared" si="22"/>
        <v>0</v>
      </c>
      <c r="BG174" s="155">
        <f t="shared" si="23"/>
        <v>0</v>
      </c>
      <c r="BH174" s="155">
        <f t="shared" si="24"/>
        <v>0</v>
      </c>
      <c r="BI174" s="155">
        <f t="shared" si="25"/>
        <v>0</v>
      </c>
      <c r="BJ174" s="24" t="s">
        <v>88</v>
      </c>
      <c r="BK174" s="156">
        <f t="shared" si="26"/>
        <v>0</v>
      </c>
    </row>
    <row r="175" spans="1:65" s="34" customFormat="1" ht="16.350000000000001" customHeight="1" x14ac:dyDescent="0.2">
      <c r="A175" s="32"/>
      <c r="B175" s="4"/>
      <c r="C175" s="11" t="s">
        <v>1</v>
      </c>
      <c r="D175" s="11" t="s">
        <v>131</v>
      </c>
      <c r="E175" s="12" t="s">
        <v>1</v>
      </c>
      <c r="F175" s="13" t="s">
        <v>1</v>
      </c>
      <c r="G175" s="14" t="s">
        <v>1</v>
      </c>
      <c r="H175" s="15"/>
      <c r="I175" s="15"/>
      <c r="J175" s="234">
        <f t="shared" si="20"/>
        <v>0</v>
      </c>
      <c r="K175" s="6"/>
      <c r="L175" s="4"/>
      <c r="M175" s="16" t="s">
        <v>1</v>
      </c>
      <c r="N175" s="17" t="s">
        <v>41</v>
      </c>
      <c r="O175" s="53"/>
      <c r="P175" s="53"/>
      <c r="Q175" s="53"/>
      <c r="R175" s="53"/>
      <c r="S175" s="53"/>
      <c r="T175" s="54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T175" s="24" t="s">
        <v>248</v>
      </c>
      <c r="AU175" s="24" t="s">
        <v>82</v>
      </c>
      <c r="AY175" s="24" t="s">
        <v>248</v>
      </c>
      <c r="BE175" s="155">
        <f t="shared" si="21"/>
        <v>0</v>
      </c>
      <c r="BF175" s="155">
        <f t="shared" si="22"/>
        <v>0</v>
      </c>
      <c r="BG175" s="155">
        <f t="shared" si="23"/>
        <v>0</v>
      </c>
      <c r="BH175" s="155">
        <f t="shared" si="24"/>
        <v>0</v>
      </c>
      <c r="BI175" s="155">
        <f t="shared" si="25"/>
        <v>0</v>
      </c>
      <c r="BJ175" s="24" t="s">
        <v>88</v>
      </c>
      <c r="BK175" s="156">
        <f t="shared" si="26"/>
        <v>0</v>
      </c>
    </row>
    <row r="176" spans="1:65" s="34" customFormat="1" ht="16.350000000000001" customHeight="1" x14ac:dyDescent="0.2">
      <c r="A176" s="32"/>
      <c r="B176" s="4"/>
      <c r="C176" s="11" t="s">
        <v>1</v>
      </c>
      <c r="D176" s="11" t="s">
        <v>131</v>
      </c>
      <c r="E176" s="12" t="s">
        <v>1</v>
      </c>
      <c r="F176" s="13" t="s">
        <v>1</v>
      </c>
      <c r="G176" s="14" t="s">
        <v>1</v>
      </c>
      <c r="H176" s="15"/>
      <c r="I176" s="15"/>
      <c r="J176" s="234">
        <f t="shared" si="20"/>
        <v>0</v>
      </c>
      <c r="K176" s="6"/>
      <c r="L176" s="4"/>
      <c r="M176" s="16" t="s">
        <v>1</v>
      </c>
      <c r="N176" s="17" t="s">
        <v>41</v>
      </c>
      <c r="O176" s="174"/>
      <c r="P176" s="174"/>
      <c r="Q176" s="174"/>
      <c r="R176" s="174"/>
      <c r="S176" s="174"/>
      <c r="T176" s="175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T176" s="24" t="s">
        <v>248</v>
      </c>
      <c r="AU176" s="24" t="s">
        <v>82</v>
      </c>
      <c r="AY176" s="24" t="s">
        <v>248</v>
      </c>
      <c r="BE176" s="155">
        <f t="shared" si="21"/>
        <v>0</v>
      </c>
      <c r="BF176" s="155">
        <f t="shared" si="22"/>
        <v>0</v>
      </c>
      <c r="BG176" s="155">
        <f t="shared" si="23"/>
        <v>0</v>
      </c>
      <c r="BH176" s="155">
        <f t="shared" si="24"/>
        <v>0</v>
      </c>
      <c r="BI176" s="155">
        <f t="shared" si="25"/>
        <v>0</v>
      </c>
      <c r="BJ176" s="24" t="s">
        <v>88</v>
      </c>
      <c r="BK176" s="156">
        <f t="shared" si="26"/>
        <v>0</v>
      </c>
    </row>
    <row r="177" spans="1:31" s="34" customFormat="1" ht="6.95" customHeight="1" x14ac:dyDescent="0.2">
      <c r="A177" s="32"/>
      <c r="B177" s="43"/>
      <c r="C177" s="44"/>
      <c r="D177" s="44"/>
      <c r="E177" s="44"/>
      <c r="F177" s="44"/>
      <c r="G177" s="44"/>
      <c r="H177" s="44"/>
      <c r="I177" s="44"/>
      <c r="J177" s="44"/>
      <c r="K177" s="44"/>
      <c r="L177" s="4"/>
      <c r="M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</row>
  </sheetData>
  <sheetProtection password="C3F7" sheet="1" objects="1" scenarios="1" selectLockedCells="1"/>
  <autoFilter ref="C121:K176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71:D177">
      <formula1>"K, M"</formula1>
    </dataValidation>
    <dataValidation type="list" allowBlank="1" showInputMessage="1" showErrorMessage="1" error="Povolené sú hodnoty základná, znížená, nulová." sqref="N171:N177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Rekapitulácia stavby</vt:lpstr>
      <vt:lpstr>SO.01.1 - SO.01.1 - Búrac...</vt:lpstr>
      <vt:lpstr>SO.01.2 - SO.01.2 - Dopad...</vt:lpstr>
      <vt:lpstr>SO.01.3 - SO.01.3 - Mobil...</vt:lpstr>
      <vt:lpstr>SO.02 - SO.02 - Spevnené ...</vt:lpstr>
      <vt:lpstr>SO.03 - SO.03 - Oplotenie...</vt:lpstr>
      <vt:lpstr>'Rekapitulácia stavby'!Názvy_tlače</vt:lpstr>
      <vt:lpstr>'SO.01.1 - SO.01.1 - Búrac...'!Názvy_tlače</vt:lpstr>
      <vt:lpstr>'SO.01.2 - SO.01.2 - Dopad...'!Názvy_tlače</vt:lpstr>
      <vt:lpstr>'SO.01.3 - SO.01.3 - Mobil...'!Názvy_tlače</vt:lpstr>
      <vt:lpstr>'SO.02 - SO.02 - Spevnené ...'!Názvy_tlače</vt:lpstr>
      <vt:lpstr>'SO.03 - SO.03 - Oplotenie...'!Názvy_tlače</vt:lpstr>
      <vt:lpstr>'Rekapitulácia stavby'!Oblasť_tlače</vt:lpstr>
      <vt:lpstr>'SO.01.1 - SO.01.1 - Búrac...'!Oblasť_tlače</vt:lpstr>
      <vt:lpstr>'SO.01.2 - SO.01.2 - Dopad...'!Oblasť_tlače</vt:lpstr>
      <vt:lpstr>'SO.01.3 - SO.01.3 - Mobil...'!Oblasť_tlače</vt:lpstr>
      <vt:lpstr>'SO.02 - SO.02 - Spevnené ...'!Oblasť_tlače</vt:lpstr>
      <vt:lpstr>'SO.03 - SO.03 - Oplotenie...'!Oblasť_tlače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Dell-PC\Dell</dc:creator>
  <cp:lastModifiedBy>Všetečkova Anna</cp:lastModifiedBy>
  <dcterms:created xsi:type="dcterms:W3CDTF">2021-09-10T06:31:34Z</dcterms:created>
  <dcterms:modified xsi:type="dcterms:W3CDTF">2021-09-20T00:41:02Z</dcterms:modified>
</cp:coreProperties>
</file>